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Enforcements!$A$2:$N$49</definedName>
    <definedName name="_xlnm._FilterDatabase" localSheetId="0" hidden="1">'Train Runs'!$A$2:$AA$131</definedName>
    <definedName name="Denver_Train_Runs_04122016" localSheetId="0">'Train Runs'!$A$2:$J$136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3" i="1" l="1"/>
  <c r="J137" i="1"/>
  <c r="T39" i="1" l="1"/>
  <c r="V39" i="1"/>
  <c r="W39" i="1"/>
  <c r="X39" i="1"/>
  <c r="Z39" i="1"/>
  <c r="AA39" i="1"/>
  <c r="T40" i="1"/>
  <c r="V40" i="1"/>
  <c r="W40" i="1"/>
  <c r="X40" i="1"/>
  <c r="Z40" i="1"/>
  <c r="AA40" i="1"/>
  <c r="T41" i="1"/>
  <c r="V41" i="1"/>
  <c r="W41" i="1"/>
  <c r="X41" i="1"/>
  <c r="Z41" i="1"/>
  <c r="AA41" i="1"/>
  <c r="T42" i="1"/>
  <c r="V42" i="1"/>
  <c r="W42" i="1"/>
  <c r="X42" i="1"/>
  <c r="Z42" i="1"/>
  <c r="AA42" i="1"/>
  <c r="T43" i="1"/>
  <c r="V43" i="1"/>
  <c r="W43" i="1"/>
  <c r="X43" i="1"/>
  <c r="Z43" i="1"/>
  <c r="AA43" i="1"/>
  <c r="K5" i="1"/>
  <c r="L5" i="1"/>
  <c r="M5" i="1"/>
  <c r="T5" i="1"/>
  <c r="V5" i="1"/>
  <c r="W5" i="1"/>
  <c r="X5" i="1"/>
  <c r="Z5" i="1"/>
  <c r="AA5" i="1"/>
  <c r="K6" i="1"/>
  <c r="L6" i="1"/>
  <c r="M6" i="1"/>
  <c r="T6" i="1"/>
  <c r="V6" i="1"/>
  <c r="W6" i="1"/>
  <c r="X6" i="1"/>
  <c r="Z6" i="1"/>
  <c r="AA6" i="1"/>
  <c r="K7" i="1"/>
  <c r="L7" i="1"/>
  <c r="M7" i="1"/>
  <c r="N7" i="1" s="1"/>
  <c r="T7" i="1"/>
  <c r="V7" i="1"/>
  <c r="W7" i="1"/>
  <c r="X7" i="1"/>
  <c r="Y7" i="1" s="1"/>
  <c r="U7" i="1" s="1"/>
  <c r="Z7" i="1"/>
  <c r="AA7" i="1"/>
  <c r="K8" i="1"/>
  <c r="L8" i="1"/>
  <c r="M8" i="1"/>
  <c r="N8" i="1" s="1"/>
  <c r="T8" i="1"/>
  <c r="V8" i="1"/>
  <c r="W8" i="1"/>
  <c r="X8" i="1"/>
  <c r="Z8" i="1"/>
  <c r="AA8" i="1"/>
  <c r="K9" i="1"/>
  <c r="L9" i="1"/>
  <c r="M9" i="1"/>
  <c r="N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Z10" i="1"/>
  <c r="AA10" i="1"/>
  <c r="K11" i="1"/>
  <c r="L11" i="1"/>
  <c r="M11" i="1"/>
  <c r="N11" i="1" s="1"/>
  <c r="T11" i="1"/>
  <c r="V11" i="1"/>
  <c r="W11" i="1"/>
  <c r="X11" i="1"/>
  <c r="Z11" i="1"/>
  <c r="AA11" i="1"/>
  <c r="K12" i="1"/>
  <c r="L12" i="1"/>
  <c r="M12" i="1"/>
  <c r="N12" i="1" s="1"/>
  <c r="T12" i="1"/>
  <c r="V12" i="1"/>
  <c r="W12" i="1"/>
  <c r="X12" i="1"/>
  <c r="Z12" i="1"/>
  <c r="AA12" i="1"/>
  <c r="K13" i="1"/>
  <c r="L13" i="1"/>
  <c r="M13" i="1"/>
  <c r="N13" i="1" s="1"/>
  <c r="T13" i="1"/>
  <c r="V13" i="1"/>
  <c r="W13" i="1"/>
  <c r="X13" i="1"/>
  <c r="Z13" i="1"/>
  <c r="AA13" i="1"/>
  <c r="K14" i="1"/>
  <c r="L14" i="1"/>
  <c r="M14" i="1"/>
  <c r="N14" i="1" s="1"/>
  <c r="T14" i="1"/>
  <c r="V14" i="1"/>
  <c r="W14" i="1"/>
  <c r="X14" i="1"/>
  <c r="Z14" i="1"/>
  <c r="AA14" i="1"/>
  <c r="K15" i="1"/>
  <c r="L15" i="1"/>
  <c r="M15" i="1"/>
  <c r="N15" i="1" s="1"/>
  <c r="T15" i="1"/>
  <c r="V15" i="1"/>
  <c r="W15" i="1"/>
  <c r="X15" i="1"/>
  <c r="Y15" i="1" s="1"/>
  <c r="U15" i="1" s="1"/>
  <c r="Z15" i="1"/>
  <c r="AA15" i="1"/>
  <c r="K16" i="1"/>
  <c r="L16" i="1"/>
  <c r="M16" i="1"/>
  <c r="N16" i="1" s="1"/>
  <c r="T16" i="1"/>
  <c r="V16" i="1"/>
  <c r="W16" i="1"/>
  <c r="X16" i="1"/>
  <c r="Z16" i="1"/>
  <c r="AA16" i="1"/>
  <c r="K17" i="1"/>
  <c r="L17" i="1"/>
  <c r="M17" i="1"/>
  <c r="N17" i="1" s="1"/>
  <c r="T17" i="1"/>
  <c r="V17" i="1"/>
  <c r="W17" i="1"/>
  <c r="X17" i="1"/>
  <c r="Z17" i="1"/>
  <c r="AA17" i="1"/>
  <c r="K18" i="1"/>
  <c r="L18" i="1"/>
  <c r="M18" i="1"/>
  <c r="N18" i="1" s="1"/>
  <c r="T18" i="1"/>
  <c r="V18" i="1"/>
  <c r="W18" i="1"/>
  <c r="X18" i="1"/>
  <c r="Z18" i="1"/>
  <c r="AA18" i="1"/>
  <c r="K19" i="1"/>
  <c r="L19" i="1"/>
  <c r="M19" i="1"/>
  <c r="N19" i="1" s="1"/>
  <c r="T19" i="1"/>
  <c r="V19" i="1"/>
  <c r="W19" i="1"/>
  <c r="X19" i="1"/>
  <c r="Z19" i="1"/>
  <c r="AA19" i="1"/>
  <c r="K20" i="1"/>
  <c r="L20" i="1"/>
  <c r="M20" i="1"/>
  <c r="N20" i="1" s="1"/>
  <c r="T20" i="1"/>
  <c r="V20" i="1"/>
  <c r="W20" i="1"/>
  <c r="X20" i="1"/>
  <c r="Z20" i="1"/>
  <c r="AA20" i="1"/>
  <c r="K21" i="1"/>
  <c r="L21" i="1"/>
  <c r="M21" i="1"/>
  <c r="N21" i="1" s="1"/>
  <c r="T21" i="1"/>
  <c r="V21" i="1"/>
  <c r="W21" i="1"/>
  <c r="X21" i="1"/>
  <c r="Z21" i="1"/>
  <c r="AA21" i="1"/>
  <c r="K22" i="1"/>
  <c r="L22" i="1"/>
  <c r="M22" i="1"/>
  <c r="N22" i="1" s="1"/>
  <c r="T22" i="1"/>
  <c r="V22" i="1"/>
  <c r="W22" i="1"/>
  <c r="X22" i="1"/>
  <c r="Z22" i="1"/>
  <c r="AA22" i="1"/>
  <c r="K23" i="1"/>
  <c r="L23" i="1"/>
  <c r="M23" i="1"/>
  <c r="N23" i="1" s="1"/>
  <c r="T23" i="1"/>
  <c r="V23" i="1"/>
  <c r="W23" i="1"/>
  <c r="X23" i="1"/>
  <c r="Z23" i="1"/>
  <c r="AA23" i="1"/>
  <c r="K24" i="1"/>
  <c r="L24" i="1"/>
  <c r="M24" i="1"/>
  <c r="N24" i="1" s="1"/>
  <c r="T24" i="1"/>
  <c r="V24" i="1"/>
  <c r="W24" i="1"/>
  <c r="X24" i="1"/>
  <c r="Z24" i="1"/>
  <c r="AA24" i="1"/>
  <c r="K25" i="1"/>
  <c r="L25" i="1"/>
  <c r="M25" i="1"/>
  <c r="N25" i="1" s="1"/>
  <c r="T25" i="1"/>
  <c r="V25" i="1"/>
  <c r="W25" i="1"/>
  <c r="X25" i="1"/>
  <c r="Z25" i="1"/>
  <c r="AA25" i="1"/>
  <c r="K26" i="1"/>
  <c r="L26" i="1"/>
  <c r="M26" i="1"/>
  <c r="N26" i="1" s="1"/>
  <c r="T26" i="1"/>
  <c r="V26" i="1"/>
  <c r="W26" i="1"/>
  <c r="X26" i="1"/>
  <c r="Z26" i="1"/>
  <c r="AA26" i="1"/>
  <c r="K27" i="1"/>
  <c r="L27" i="1"/>
  <c r="M27" i="1"/>
  <c r="N27" i="1" s="1"/>
  <c r="T27" i="1"/>
  <c r="V27" i="1"/>
  <c r="W27" i="1"/>
  <c r="X27" i="1"/>
  <c r="Z27" i="1"/>
  <c r="AA27" i="1"/>
  <c r="K28" i="1"/>
  <c r="L28" i="1"/>
  <c r="M28" i="1"/>
  <c r="N28" i="1" s="1"/>
  <c r="T28" i="1"/>
  <c r="V28" i="1"/>
  <c r="W28" i="1"/>
  <c r="X28" i="1"/>
  <c r="Z28" i="1"/>
  <c r="AA28" i="1"/>
  <c r="K29" i="1"/>
  <c r="L29" i="1"/>
  <c r="M29" i="1"/>
  <c r="N29" i="1" s="1"/>
  <c r="T29" i="1"/>
  <c r="V29" i="1"/>
  <c r="W29" i="1"/>
  <c r="X29" i="1"/>
  <c r="Z29" i="1"/>
  <c r="AA29" i="1"/>
  <c r="K30" i="1"/>
  <c r="L30" i="1"/>
  <c r="M30" i="1"/>
  <c r="N30" i="1" s="1"/>
  <c r="T30" i="1"/>
  <c r="V30" i="1"/>
  <c r="W30" i="1"/>
  <c r="X30" i="1"/>
  <c r="Z30" i="1"/>
  <c r="AA30" i="1"/>
  <c r="K31" i="1"/>
  <c r="L31" i="1"/>
  <c r="M31" i="1"/>
  <c r="N31" i="1" s="1"/>
  <c r="T31" i="1"/>
  <c r="V31" i="1"/>
  <c r="W31" i="1"/>
  <c r="X31" i="1"/>
  <c r="Z31" i="1"/>
  <c r="AA31" i="1"/>
  <c r="K32" i="1"/>
  <c r="L32" i="1"/>
  <c r="M32" i="1"/>
  <c r="N32" i="1" s="1"/>
  <c r="T32" i="1"/>
  <c r="V32" i="1"/>
  <c r="W32" i="1"/>
  <c r="X32" i="1"/>
  <c r="Z32" i="1"/>
  <c r="AA32" i="1"/>
  <c r="K33" i="1"/>
  <c r="L33" i="1"/>
  <c r="M33" i="1"/>
  <c r="N33" i="1" s="1"/>
  <c r="T33" i="1"/>
  <c r="V33" i="1"/>
  <c r="W33" i="1"/>
  <c r="X33" i="1"/>
  <c r="Z33" i="1"/>
  <c r="AA33" i="1"/>
  <c r="K34" i="1"/>
  <c r="L34" i="1"/>
  <c r="M34" i="1"/>
  <c r="N34" i="1" s="1"/>
  <c r="T34" i="1"/>
  <c r="V34" i="1"/>
  <c r="W34" i="1"/>
  <c r="X34" i="1"/>
  <c r="Z34" i="1"/>
  <c r="AA34" i="1"/>
  <c r="K35" i="1"/>
  <c r="L35" i="1"/>
  <c r="M35" i="1"/>
  <c r="N35" i="1" s="1"/>
  <c r="T35" i="1"/>
  <c r="V35" i="1"/>
  <c r="W35" i="1"/>
  <c r="X35" i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N37" i="1" s="1"/>
  <c r="T37" i="1"/>
  <c r="V37" i="1"/>
  <c r="W37" i="1"/>
  <c r="X37" i="1"/>
  <c r="Z37" i="1"/>
  <c r="AA37" i="1"/>
  <c r="K38" i="1"/>
  <c r="L38" i="1"/>
  <c r="M38" i="1"/>
  <c r="N38" i="1" s="1"/>
  <c r="T38" i="1"/>
  <c r="V38" i="1"/>
  <c r="W38" i="1"/>
  <c r="X38" i="1"/>
  <c r="Z38" i="1"/>
  <c r="AA38" i="1"/>
  <c r="K39" i="1"/>
  <c r="L39" i="1"/>
  <c r="M39" i="1"/>
  <c r="N39" i="1" s="1"/>
  <c r="K40" i="1"/>
  <c r="L40" i="1"/>
  <c r="M40" i="1"/>
  <c r="N40" i="1" s="1"/>
  <c r="K41" i="1"/>
  <c r="L41" i="1"/>
  <c r="M41" i="1"/>
  <c r="P41" i="1" s="1"/>
  <c r="K42" i="1"/>
  <c r="L42" i="1"/>
  <c r="M42" i="1"/>
  <c r="K43" i="1"/>
  <c r="L43" i="1"/>
  <c r="M43" i="1"/>
  <c r="N43" i="1" s="1"/>
  <c r="Y34" i="1" l="1"/>
  <c r="U34" i="1" s="1"/>
  <c r="Y18" i="1"/>
  <c r="U18" i="1" s="1"/>
  <c r="Y35" i="1"/>
  <c r="U35" i="1" s="1"/>
  <c r="Y27" i="1"/>
  <c r="U27" i="1" s="1"/>
  <c r="Y12" i="1"/>
  <c r="U12" i="1" s="1"/>
  <c r="Y42" i="1"/>
  <c r="U42" i="1" s="1"/>
  <c r="Y40" i="1"/>
  <c r="U40" i="1" s="1"/>
  <c r="Y32" i="1"/>
  <c r="U32" i="1" s="1"/>
  <c r="Y28" i="1"/>
  <c r="U28" i="1" s="1"/>
  <c r="Y17" i="1"/>
  <c r="U17" i="1" s="1"/>
  <c r="Y13" i="1"/>
  <c r="U13" i="1" s="1"/>
  <c r="Y9" i="1"/>
  <c r="U9" i="1" s="1"/>
  <c r="Y20" i="1"/>
  <c r="U20" i="1" s="1"/>
  <c r="Y29" i="1"/>
  <c r="U29" i="1" s="1"/>
  <c r="Y21" i="1"/>
  <c r="U21" i="1" s="1"/>
  <c r="Y6" i="1"/>
  <c r="U6" i="1" s="1"/>
  <c r="Y43" i="1"/>
  <c r="U43" i="1" s="1"/>
  <c r="Y41" i="1"/>
  <c r="U41" i="1" s="1"/>
  <c r="Y39" i="1"/>
  <c r="U39" i="1" s="1"/>
  <c r="Y23" i="1"/>
  <c r="U23" i="1" s="1"/>
  <c r="Y25" i="1"/>
  <c r="U25" i="1" s="1"/>
  <c r="Y8" i="1"/>
  <c r="U8" i="1" s="1"/>
  <c r="Y37" i="1"/>
  <c r="U37" i="1" s="1"/>
  <c r="Y33" i="1"/>
  <c r="U33" i="1" s="1"/>
  <c r="Y11" i="1"/>
  <c r="U11" i="1" s="1"/>
  <c r="Y31" i="1"/>
  <c r="U31" i="1" s="1"/>
  <c r="Y30" i="1"/>
  <c r="U30" i="1" s="1"/>
  <c r="Y22" i="1"/>
  <c r="U22" i="1" s="1"/>
  <c r="Y16" i="1"/>
  <c r="U16" i="1" s="1"/>
  <c r="Y5" i="1"/>
  <c r="U5" i="1" s="1"/>
  <c r="P5" i="1"/>
  <c r="Y36" i="1"/>
  <c r="U36" i="1" s="1"/>
  <c r="Y24" i="1"/>
  <c r="U24" i="1" s="1"/>
  <c r="Y10" i="1"/>
  <c r="U10" i="1" s="1"/>
  <c r="Y38" i="1"/>
  <c r="U38" i="1" s="1"/>
  <c r="Y26" i="1"/>
  <c r="U26" i="1" s="1"/>
  <c r="Y19" i="1"/>
  <c r="U19" i="1" s="1"/>
  <c r="Y14" i="1"/>
  <c r="U14" i="1" s="1"/>
  <c r="L3" i="1"/>
  <c r="K4" i="1"/>
  <c r="L4" i="1"/>
  <c r="M4" i="1"/>
  <c r="N4" i="1" s="1"/>
  <c r="M3" i="1"/>
  <c r="N3" i="1" s="1"/>
  <c r="J139" i="1" s="1"/>
  <c r="K3" i="1"/>
  <c r="J138" i="1" l="1"/>
  <c r="J136" i="1"/>
  <c r="J135" i="1"/>
  <c r="J140" i="1" s="1"/>
  <c r="P8" i="3"/>
  <c r="P10" i="3"/>
  <c r="P11" i="3"/>
  <c r="Q6" i="3"/>
  <c r="Q7" i="3"/>
  <c r="Q8" i="3"/>
  <c r="Q9" i="3"/>
  <c r="Q10" i="3"/>
  <c r="Q11" i="3"/>
  <c r="L24" i="3"/>
  <c r="L15" i="3"/>
  <c r="L35" i="3"/>
  <c r="L36" i="3"/>
  <c r="L37" i="3"/>
  <c r="L34" i="3"/>
  <c r="L14" i="3"/>
  <c r="L29" i="3"/>
  <c r="L22" i="3"/>
  <c r="L44" i="3"/>
  <c r="L23" i="3"/>
  <c r="L12" i="3"/>
  <c r="L16" i="3"/>
  <c r="L25" i="3"/>
  <c r="L6" i="3"/>
  <c r="L45" i="3"/>
  <c r="L38" i="3"/>
  <c r="L17" i="3"/>
  <c r="L18" i="3"/>
  <c r="L8" i="3"/>
  <c r="L19" i="3"/>
  <c r="L10" i="3"/>
  <c r="L21" i="3"/>
  <c r="L46" i="3"/>
  <c r="L47" i="3"/>
  <c r="L27" i="3"/>
  <c r="L26" i="3"/>
  <c r="L4" i="3"/>
  <c r="L30" i="3"/>
  <c r="L31" i="3"/>
  <c r="L20" i="3"/>
  <c r="L39" i="3"/>
  <c r="L48" i="3"/>
  <c r="L41" i="3"/>
  <c r="L9" i="3"/>
  <c r="L43" i="3"/>
  <c r="L49" i="3"/>
  <c r="L28" i="3"/>
  <c r="L3" i="3"/>
  <c r="L7" i="3"/>
  <c r="L42" i="3"/>
  <c r="L5" i="3"/>
  <c r="L32" i="3"/>
  <c r="L33" i="3"/>
  <c r="L11" i="3"/>
  <c r="L13" i="3"/>
  <c r="L40" i="3"/>
  <c r="Q12" i="3"/>
  <c r="Q13" i="3"/>
  <c r="Q14" i="3"/>
  <c r="P13" i="3" l="1"/>
  <c r="P9" i="3"/>
  <c r="P12" i="3"/>
  <c r="P7" i="3"/>
  <c r="P6" i="3"/>
  <c r="P14" i="3"/>
  <c r="A1" i="6"/>
  <c r="M51" i="3"/>
  <c r="M52" i="3" s="1"/>
  <c r="Q49" i="3"/>
  <c r="P49" i="3"/>
  <c r="Q48" i="3"/>
  <c r="P48" i="3"/>
  <c r="Q47" i="3"/>
  <c r="P47" i="3"/>
  <c r="Q46" i="3"/>
  <c r="P46" i="3"/>
  <c r="Q45" i="3"/>
  <c r="P45" i="3"/>
  <c r="Q44" i="3"/>
  <c r="P44" i="3"/>
  <c r="Q43" i="3"/>
  <c r="P43" i="3"/>
  <c r="Q42" i="3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5" i="3"/>
  <c r="P5" i="3"/>
  <c r="Q4" i="3"/>
  <c r="P4" i="3"/>
  <c r="Q3" i="3"/>
  <c r="P3" i="3"/>
  <c r="A1" i="3"/>
  <c r="O137" i="1"/>
  <c r="N137" i="1"/>
  <c r="M137" i="1"/>
  <c r="AA4" i="1"/>
  <c r="Z4" i="1"/>
  <c r="X4" i="1"/>
  <c r="W4" i="1"/>
  <c r="V4" i="1"/>
  <c r="T4" i="1"/>
  <c r="AA3" i="1"/>
  <c r="Z3" i="1"/>
  <c r="X3" i="1"/>
  <c r="W3" i="1"/>
  <c r="V3" i="1"/>
  <c r="T3" i="1"/>
  <c r="P27" i="3" s="1"/>
  <c r="A1" i="1"/>
  <c r="Y4" i="1" l="1"/>
  <c r="U4" i="1" s="1"/>
  <c r="Y3" i="1"/>
  <c r="U3" i="1" s="1"/>
  <c r="O139" i="1"/>
  <c r="N139" i="1"/>
  <c r="O136" i="1"/>
  <c r="M139" i="1"/>
  <c r="N136" i="1"/>
  <c r="M136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<sst xmlns="http://schemas.openxmlformats.org/spreadsheetml/2006/main" count="1626" uniqueCount="454">
  <si>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</si>
  <si>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</si>
  <si>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</si>
  <si>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</si>
  <si>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</si>
  <si>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</si>
  <si>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</si>
  <si>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</si>
  <si>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</si>
  <si>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</si>
  <si>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</si>
  <si>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</si>
  <si>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</si>
  <si>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</si>
  <si>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</si>
  <si>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</si>
  <si>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</si>
  <si>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</si>
  <si>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</si>
  <si>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</si>
  <si>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</si>
  <si>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</si>
  <si>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</si>
  <si>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</si>
  <si>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</si>
  <si>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</si>
  <si>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</si>
  <si>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</si>
  <si>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</si>
  <si>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</si>
  <si>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</si>
  <si>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</si>
  <si>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</si>
  <si>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</si>
  <si>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</si>
  <si>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</si>
  <si>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</si>
  <si>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</si>
  <si>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</si>
  <si>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</si>
  <si>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</si>
  <si>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</si>
  <si>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</si>
  <si>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</si>
  <si>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</si>
  <si>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</si>
  <si>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</si>
  <si>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</si>
  <si>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</si>
  <si>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</si>
  <si>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</si>
  <si>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</si>
  <si>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</si>
  <si>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</si>
  <si>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</si>
  <si>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</si>
  <si>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</si>
  <si>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</si>
  <si>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</si>
  <si>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</si>
  <si>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</si>
  <si>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</si>
  <si>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</si>
  <si>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</si>
  <si>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</si>
  <si>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</si>
  <si>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</si>
  <si>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204:233303</t>
  </si>
  <si>
    <t>204:232989</t>
  </si>
  <si>
    <t>204:145</t>
  </si>
  <si>
    <t>204:447</t>
  </si>
  <si>
    <t>204:136</t>
  </si>
  <si>
    <t>204:233308</t>
  </si>
  <si>
    <t>204:455</t>
  </si>
  <si>
    <t>204:233299</t>
  </si>
  <si>
    <t>204:152</t>
  </si>
  <si>
    <t>204:232994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</si>
  <si>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</si>
  <si>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</si>
  <si>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</si>
  <si>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</si>
  <si>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</si>
  <si>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</si>
  <si>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204:150</t>
  </si>
  <si>
    <t>Married Pair</t>
  </si>
  <si>
    <t>204:233315</t>
  </si>
  <si>
    <t>204:147</t>
  </si>
  <si>
    <t>BRUDER</t>
  </si>
  <si>
    <t>CHANDLER</t>
  </si>
  <si>
    <t>STORY</t>
  </si>
  <si>
    <t>204:158</t>
  </si>
  <si>
    <t>REBOLETTI</t>
  </si>
  <si>
    <t>204:458</t>
  </si>
  <si>
    <t>rtdc.l.rtdc.4040:itc</t>
  </si>
  <si>
    <t>rtdc.l.rtdc.4039:itc</t>
  </si>
  <si>
    <t>STEWART</t>
  </si>
  <si>
    <t>DE LA ROSA</t>
  </si>
  <si>
    <t>LEVIN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</si>
  <si>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</si>
  <si>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</si>
  <si>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</si>
  <si>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</si>
  <si>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</si>
  <si>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</si>
  <si>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</si>
  <si>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</si>
  <si>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</si>
  <si>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</si>
  <si>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</si>
  <si>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</si>
  <si>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</si>
  <si>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</si>
  <si>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</si>
  <si>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</si>
  <si>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</si>
  <si>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</si>
  <si>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GRADE CROSSING</t>
  </si>
  <si>
    <t>Bulletin (2)</t>
  </si>
  <si>
    <t>rtdc.l.rtdc.4042:itc</t>
  </si>
  <si>
    <t>YORK</t>
  </si>
  <si>
    <t>ADANE</t>
  </si>
  <si>
    <t>rtdc.l.rtdc.4041:itc</t>
  </si>
  <si>
    <t>STRICKLAND</t>
  </si>
  <si>
    <t>Y</t>
  </si>
  <si>
    <t>204:233293</t>
  </si>
  <si>
    <t>204:233314</t>
  </si>
  <si>
    <t>204:232993</t>
  </si>
  <si>
    <t>204:232977</t>
  </si>
  <si>
    <t>NEWELL</t>
  </si>
  <si>
    <t>COOLAHAN</t>
  </si>
  <si>
    <t>rtdc.l.rtdc.4038:itc</t>
  </si>
  <si>
    <t>rtdc.l.rtdc.4037:itc</t>
  </si>
  <si>
    <t>204:462</t>
  </si>
  <si>
    <t>221-18</t>
  </si>
  <si>
    <t>227-18</t>
  </si>
  <si>
    <t>232-18</t>
  </si>
  <si>
    <t>238-18</t>
  </si>
  <si>
    <t>240-18</t>
  </si>
  <si>
    <t>SPECTOR</t>
  </si>
  <si>
    <t>JACKSON</t>
  </si>
  <si>
    <t>108-19</t>
  </si>
  <si>
    <t>113-19</t>
  </si>
  <si>
    <t>Kibana URL</t>
  </si>
  <si>
    <t>Comparator Issue</t>
  </si>
  <si>
    <t>177-19</t>
  </si>
  <si>
    <t>CANFIELD</t>
  </si>
  <si>
    <t>212-19</t>
  </si>
  <si>
    <t>204-19</t>
  </si>
  <si>
    <t>103-20</t>
  </si>
  <si>
    <t>173-19</t>
  </si>
  <si>
    <t>216-19</t>
  </si>
  <si>
    <t>200-19</t>
  </si>
  <si>
    <t>219-19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</si>
  <si>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</si>
  <si>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</si>
  <si>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</si>
  <si>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</si>
  <si>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</si>
  <si>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</si>
  <si>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</si>
  <si>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</si>
  <si>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</si>
  <si>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</si>
  <si>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</si>
  <si>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</si>
  <si>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</si>
  <si>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</si>
  <si>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</si>
  <si>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EQUIPMENT RESTRICTION</t>
  </si>
  <si>
    <t>204:233289</t>
  </si>
  <si>
    <t>204:471</t>
  </si>
  <si>
    <t>204:233301</t>
  </si>
  <si>
    <t>rtdc.l.rtdc.4028:itc</t>
  </si>
  <si>
    <t>rtdc.l.rtdc.4027:itc</t>
  </si>
  <si>
    <t>SWITCH UNKNOWN</t>
  </si>
  <si>
    <t>Track device (7)</t>
  </si>
  <si>
    <t>204:232991</t>
  </si>
  <si>
    <t>204:480</t>
  </si>
  <si>
    <t>204:233319</t>
  </si>
  <si>
    <t>WEBSTER</t>
  </si>
  <si>
    <t>LOCKLEAR</t>
  </si>
  <si>
    <t>ACKERMAN</t>
  </si>
  <si>
    <t>HELVIE</t>
  </si>
  <si>
    <t>COCA</t>
  </si>
  <si>
    <t>Closed</t>
  </si>
  <si>
    <t>Form C</t>
  </si>
  <si>
    <t>Wi-MAX outage</t>
  </si>
  <si>
    <t>232-23</t>
  </si>
  <si>
    <t>rtdc.l.rtdc.4016:itc</t>
  </si>
  <si>
    <t>rtdc.l.rtdc.4015:itc</t>
  </si>
  <si>
    <t>BRANNON</t>
  </si>
  <si>
    <t>237-23</t>
  </si>
  <si>
    <t>rtdc.l.rtdc.4013:itc</t>
  </si>
  <si>
    <t>234-23</t>
  </si>
  <si>
    <t>LOZA</t>
  </si>
  <si>
    <t>231-23</t>
  </si>
  <si>
    <t>rtdc.l.rtdc.4014:itc</t>
  </si>
  <si>
    <t>225-23</t>
  </si>
  <si>
    <t>221-23</t>
  </si>
  <si>
    <t>RIVERA</t>
  </si>
  <si>
    <t>218-23</t>
  </si>
  <si>
    <t>233-23</t>
  </si>
  <si>
    <t>rtdc.l.rtdc.4009:itc</t>
  </si>
  <si>
    <t>ROCHA</t>
  </si>
  <si>
    <t>rtdc.l.rtdc.4010:itc</t>
  </si>
  <si>
    <t>102-24</t>
  </si>
  <si>
    <t>105-24</t>
  </si>
  <si>
    <t>123-24</t>
  </si>
  <si>
    <t>112-24</t>
  </si>
  <si>
    <t>118-24</t>
  </si>
  <si>
    <t>101-24</t>
  </si>
  <si>
    <t>227-23</t>
  </si>
  <si>
    <t>244-23</t>
  </si>
  <si>
    <t>109-24</t>
  </si>
  <si>
    <t>242-23</t>
  </si>
  <si>
    <t>239-23</t>
  </si>
  <si>
    <t>113-24</t>
  </si>
  <si>
    <t>104-24</t>
  </si>
  <si>
    <t>243-23</t>
  </si>
  <si>
    <t>110-24</t>
  </si>
  <si>
    <t>121-24</t>
  </si>
  <si>
    <t>122-24</t>
  </si>
  <si>
    <t>240-23</t>
  </si>
  <si>
    <t>238-23</t>
  </si>
  <si>
    <t>228-23</t>
  </si>
  <si>
    <t>116-24</t>
  </si>
  <si>
    <t>223-23</t>
  </si>
  <si>
    <t>224-23</t>
  </si>
  <si>
    <t>230-23</t>
  </si>
  <si>
    <t>106-24</t>
  </si>
  <si>
    <t>127-24</t>
  </si>
  <si>
    <t>241-23</t>
  </si>
  <si>
    <t>108-24</t>
  </si>
  <si>
    <t>103-24</t>
  </si>
  <si>
    <t>120-24</t>
  </si>
  <si>
    <t>114-24</t>
  </si>
  <si>
    <t>117-24</t>
  </si>
  <si>
    <t>222-23</t>
  </si>
  <si>
    <t>220-23</t>
  </si>
  <si>
    <t>226-23</t>
  </si>
  <si>
    <t>119-24</t>
  </si>
  <si>
    <t>107-24</t>
  </si>
  <si>
    <t>111-24</t>
  </si>
  <si>
    <t>125-24</t>
  </si>
  <si>
    <t>229-23</t>
  </si>
  <si>
    <t>235-23</t>
  </si>
  <si>
    <t>236-23</t>
  </si>
  <si>
    <t>115-24</t>
  </si>
  <si>
    <t>204:752</t>
  </si>
  <si>
    <t>204:121</t>
  </si>
  <si>
    <t>204:233288</t>
  </si>
  <si>
    <t>204:233311</t>
  </si>
  <si>
    <t>204:232986</t>
  </si>
  <si>
    <t>204:232992</t>
  </si>
  <si>
    <t>204:233338</t>
  </si>
  <si>
    <t>204:232971</t>
  </si>
  <si>
    <t>204:139</t>
  </si>
  <si>
    <t>204:488</t>
  </si>
  <si>
    <t>204:446</t>
  </si>
  <si>
    <t>204:233312</t>
  </si>
  <si>
    <t>http://stevetu21.github.io/eaglep3/load_kml.html?kml=http://rtdc.gmaps-snips.s3.amazonaws.com/1fbf74be-85f2-4e5d-ae4e-e56ecef6b6da.kml</t>
  </si>
  <si>
    <t>http://stevetu21.github.io/eaglep3/load_kml.html?kml=http://rtdc.gmaps-snips.s3.amazonaws.com/ebe49858-27c6-44f3-b0fa-307a285f8863.kml</t>
  </si>
  <si>
    <t>http://stevetu21.github.io/eaglep3/load_kml.html?kml=http://rtdc.gmaps-snips.s3.amazonaws.com/d7abf0c4-ee35-482c-ad86-a26a442f7c32.kml</t>
  </si>
  <si>
    <t>131-24</t>
  </si>
  <si>
    <t>126-24</t>
  </si>
  <si>
    <t>133-24</t>
  </si>
  <si>
    <t>128-24</t>
  </si>
  <si>
    <t>130-24</t>
  </si>
  <si>
    <t>138-24</t>
  </si>
  <si>
    <t>147-24</t>
  </si>
  <si>
    <t>144-24</t>
  </si>
  <si>
    <t>157-24</t>
  </si>
  <si>
    <t>155-24</t>
  </si>
  <si>
    <t>159-24</t>
  </si>
  <si>
    <t>150-24</t>
  </si>
  <si>
    <t>152-24</t>
  </si>
  <si>
    <t>160-24</t>
  </si>
  <si>
    <t>156-24</t>
  </si>
  <si>
    <t>165-24</t>
  </si>
  <si>
    <t>166-24</t>
  </si>
  <si>
    <t>168-24</t>
  </si>
  <si>
    <t>164-24</t>
  </si>
  <si>
    <t>177-24</t>
  </si>
  <si>
    <t>174-24</t>
  </si>
  <si>
    <t>187-24</t>
  </si>
  <si>
    <t>178-24</t>
  </si>
  <si>
    <t>227-24</t>
  </si>
  <si>
    <t>224-24</t>
  </si>
  <si>
    <t>226-24</t>
  </si>
  <si>
    <t>232-24</t>
  </si>
  <si>
    <t>240-24</t>
  </si>
  <si>
    <t>219-24</t>
  </si>
  <si>
    <t>235-24</t>
  </si>
  <si>
    <t>GRASTON</t>
  </si>
  <si>
    <t>LEVERE</t>
  </si>
  <si>
    <t>112-25</t>
  </si>
  <si>
    <t>136-24</t>
  </si>
  <si>
    <t>169-24</t>
  </si>
  <si>
    <t>181-24</t>
  </si>
  <si>
    <t>183-24</t>
  </si>
  <si>
    <t>217-24</t>
  </si>
  <si>
    <t>189-24</t>
  </si>
  <si>
    <t>175-24</t>
  </si>
  <si>
    <t>238-24</t>
  </si>
  <si>
    <t>237-24</t>
  </si>
  <si>
    <t>173-24</t>
  </si>
  <si>
    <t>104-25</t>
  </si>
  <si>
    <t>YANAI</t>
  </si>
  <si>
    <t>121-25</t>
  </si>
  <si>
    <t>146-24</t>
  </si>
  <si>
    <t>216-24</t>
  </si>
  <si>
    <t>231-24</t>
  </si>
  <si>
    <t>110-25</t>
  </si>
  <si>
    <t>171-24</t>
  </si>
  <si>
    <t>BONDS</t>
  </si>
  <si>
    <t>179-24</t>
  </si>
  <si>
    <t>234-24</t>
  </si>
  <si>
    <t>239-24</t>
  </si>
  <si>
    <t>230-24</t>
  </si>
  <si>
    <t>186-24</t>
  </si>
  <si>
    <t>106-25</t>
  </si>
  <si>
    <t>243-24</t>
  </si>
  <si>
    <t>140-24</t>
  </si>
  <si>
    <t>111-25</t>
  </si>
  <si>
    <t>225-24</t>
  </si>
  <si>
    <t>221-24</t>
  </si>
  <si>
    <t>184-24</t>
  </si>
  <si>
    <t>218-24</t>
  </si>
  <si>
    <t>215-24</t>
  </si>
  <si>
    <t>151-24</t>
  </si>
  <si>
    <t>137-24</t>
  </si>
  <si>
    <t>214-24</t>
  </si>
  <si>
    <t>129-24</t>
  </si>
  <si>
    <t>161-24</t>
  </si>
  <si>
    <t>180-24</t>
  </si>
  <si>
    <t>222-24</t>
  </si>
  <si>
    <t>162-24</t>
  </si>
  <si>
    <t>158-24</t>
  </si>
  <si>
    <t>149-24</t>
  </si>
  <si>
    <t>233-24</t>
  </si>
  <si>
    <t>167-24</t>
  </si>
  <si>
    <t>154-24</t>
  </si>
  <si>
    <t>113-25</t>
  </si>
  <si>
    <t>127-25</t>
  </si>
  <si>
    <t>242-24</t>
  </si>
  <si>
    <t>125-25</t>
  </si>
  <si>
    <t>153-24</t>
  </si>
  <si>
    <t>120-25</t>
  </si>
  <si>
    <t>134-24</t>
  </si>
  <si>
    <t>114-25</t>
  </si>
  <si>
    <t>118-25</t>
  </si>
  <si>
    <t>172-24</t>
  </si>
  <si>
    <t>145-24</t>
  </si>
  <si>
    <t>170-24</t>
  </si>
  <si>
    <t>236-24</t>
  </si>
  <si>
    <t>115-25</t>
  </si>
  <si>
    <t>139-24</t>
  </si>
  <si>
    <t>117-25</t>
  </si>
  <si>
    <t>116-25</t>
  </si>
  <si>
    <t>241-24</t>
  </si>
  <si>
    <t>132-24</t>
  </si>
  <si>
    <t>105-25</t>
  </si>
  <si>
    <t>119-25</t>
  </si>
  <si>
    <t>107-25</t>
  </si>
  <si>
    <t>103-25</t>
  </si>
  <si>
    <t>101-25</t>
  </si>
  <si>
    <t>223-24</t>
  </si>
  <si>
    <t>123-25</t>
  </si>
  <si>
    <t>206-24</t>
  </si>
  <si>
    <t>244-24</t>
  </si>
  <si>
    <t>182-24</t>
  </si>
  <si>
    <t>176-24</t>
  </si>
  <si>
    <t>163-24</t>
  </si>
  <si>
    <t>142-24</t>
  </si>
  <si>
    <t>102-25</t>
  </si>
  <si>
    <t>141-24</t>
  </si>
  <si>
    <t>213-24</t>
  </si>
  <si>
    <t>124-24</t>
  </si>
  <si>
    <t>229-24</t>
  </si>
  <si>
    <t>109-25</t>
  </si>
  <si>
    <t>148-24</t>
  </si>
  <si>
    <t>135-24</t>
  </si>
  <si>
    <t>143-24</t>
  </si>
  <si>
    <t>220-24</t>
  </si>
  <si>
    <t>188-24</t>
  </si>
  <si>
    <t>185-24</t>
  </si>
  <si>
    <t>228-24</t>
  </si>
  <si>
    <t>108-25</t>
  </si>
  <si>
    <t>204:232998</t>
  </si>
  <si>
    <t>204:138</t>
  </si>
  <si>
    <t>204:453</t>
  </si>
  <si>
    <t>204:486</t>
  </si>
  <si>
    <t>204:429</t>
  </si>
  <si>
    <t>204:233011</t>
  </si>
  <si>
    <t>204:233309</t>
  </si>
  <si>
    <t>204:233325</t>
  </si>
  <si>
    <t>Poor GPS signal at DUS</t>
  </si>
  <si>
    <t>Comparator issue caused comm outage</t>
  </si>
  <si>
    <t>CP 61ST was down for 1 hr (12:00:53 to 12:58:50)</t>
  </si>
  <si>
    <t>204:755</t>
  </si>
  <si>
    <t>204:748</t>
  </si>
  <si>
    <t>204:232666</t>
  </si>
  <si>
    <t>204:180</t>
  </si>
  <si>
    <t>204:655</t>
  </si>
  <si>
    <t>204:232677</t>
  </si>
  <si>
    <t>204:661</t>
  </si>
  <si>
    <t>204:233283</t>
  </si>
  <si>
    <t>204:232647</t>
  </si>
  <si>
    <t>204:109</t>
  </si>
  <si>
    <t>204:427</t>
  </si>
  <si>
    <t>204:19141</t>
  </si>
  <si>
    <t>204:775</t>
  </si>
  <si>
    <t>122-25</t>
  </si>
  <si>
    <t>124-25</t>
  </si>
  <si>
    <t>126-25</t>
  </si>
  <si>
    <t>128-25</t>
  </si>
  <si>
    <t>129-25</t>
  </si>
  <si>
    <t>204:19130</t>
  </si>
  <si>
    <t>204:1111</t>
  </si>
  <si>
    <t>130-25</t>
  </si>
  <si>
    <t>131-25</t>
  </si>
  <si>
    <t>132-25</t>
  </si>
  <si>
    <t>133-25</t>
  </si>
  <si>
    <t>204:233327</t>
  </si>
  <si>
    <t>134-25</t>
  </si>
  <si>
    <t>135-25</t>
  </si>
  <si>
    <t>137-25</t>
  </si>
  <si>
    <t>139-25</t>
  </si>
  <si>
    <t>204:19126</t>
  </si>
  <si>
    <t>204:989</t>
  </si>
  <si>
    <t>141-25</t>
  </si>
  <si>
    <t>Comparator Issue caused comm outage</t>
  </si>
  <si>
    <t>190-24</t>
  </si>
  <si>
    <t>191-24</t>
  </si>
  <si>
    <t>192-24</t>
  </si>
  <si>
    <t>193-24</t>
  </si>
  <si>
    <t>194-24</t>
  </si>
  <si>
    <t>195-24</t>
  </si>
  <si>
    <t>196-24</t>
  </si>
  <si>
    <t>197-24</t>
  </si>
  <si>
    <t>198-24</t>
  </si>
  <si>
    <t>199-24</t>
  </si>
  <si>
    <t>200-24</t>
  </si>
  <si>
    <t>201-24</t>
  </si>
  <si>
    <t>202-24</t>
  </si>
  <si>
    <t>203-24</t>
  </si>
  <si>
    <t>204-24</t>
  </si>
  <si>
    <t>205-24</t>
  </si>
  <si>
    <t>207-24</t>
  </si>
  <si>
    <t>208-24</t>
  </si>
  <si>
    <t>209-24</t>
  </si>
  <si>
    <t>210-24</t>
  </si>
  <si>
    <t>211-24</t>
  </si>
  <si>
    <t>212-24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</si>
</sst>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6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11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tevetu21.github.io/eaglep3/load_kml.html?kml=http://rtdc.gmaps-snips.s3.amazonaws.com/d7abf0c4-ee35-482c-ad86-a26a442f7c32.kml" TargetMode="External"/><Relationship Id="rId2" Type="http://schemas.openxmlformats.org/officeDocument/2006/relationships/hyperlink" Target="http://stevetu21.github.io/eaglep3/load_kml.html?kml=http://rtdc.gmaps-snips.s3.amazonaws.com/ebe49858-27c6-44f3-b0fa-307a285f8863.kml" TargetMode="External"/><Relationship Id="rId1" Type="http://schemas.openxmlformats.org/officeDocument/2006/relationships/hyperlink" Target="http://stevetu21.github.io/eaglep3/load_kml.html?kml=http://rtdc.gmaps-snips.s3.amazonaws.com/1fbf74be-85f2-4e5d-ae4e-e56ecef6b6da.kml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48"/>
  <sheetViews>
    <sheetView showGridLines="0" tabSelected="1" topLeftCell="A7" zoomScale="85" zoomScaleNormal="85" workbookViewId="0">
      <selection activeCell="R14" sqref="R14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7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2" customWidth="1"/>
    <col min="21" max="21" width="10.140625" style="52" customWidth="1"/>
    <col min="22" max="22" width="14.140625" style="52" customWidth="1"/>
    <col min="23" max="25" width="9.140625" style="52"/>
    <col min="26" max="26" width="10.7109375" style="53" bestFit="1" customWidth="1"/>
    <col min="27" max="27" width="30.5703125" style="53" bestFit="1" customWidth="1"/>
  </cols>
  <sheetData>
    <row r="1" spans="1:89" ht="57.75" customHeight="1" thickBot="1" x14ac:dyDescent="0.3">
      <c r="A1" s="89" t="str">
        <f>"Eagle P3 System Performance - "&amp;TEXT(Variables!A2,"yyyy-mm-dd")</f>
        <v>Eagle P3 System Performance - 2016-05-24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84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69" t="s">
        <v>47</v>
      </c>
      <c r="U2" s="69" t="s">
        <v>23</v>
      </c>
      <c r="V2" s="69" t="s">
        <v>51</v>
      </c>
      <c r="W2" s="69" t="s">
        <v>20</v>
      </c>
      <c r="X2" s="69" t="s">
        <v>21</v>
      </c>
      <c r="Y2" s="69" t="s">
        <v>22</v>
      </c>
      <c r="Z2" s="70" t="s">
        <v>41</v>
      </c>
      <c r="AA2" s="70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58" t="s">
        <v>365</v>
      </c>
      <c r="B3" s="58">
        <v>4007</v>
      </c>
      <c r="C3" s="58" t="s">
        <v>66</v>
      </c>
      <c r="D3" s="58" t="s">
        <v>399</v>
      </c>
      <c r="E3" s="30">
        <v>42515.131898148145</v>
      </c>
      <c r="F3" s="30">
        <v>42515.133067129631</v>
      </c>
      <c r="G3" s="38">
        <v>1</v>
      </c>
      <c r="H3" s="30" t="s">
        <v>400</v>
      </c>
      <c r="I3" s="30">
        <v>42515.20579861111</v>
      </c>
      <c r="J3" s="58">
        <v>0</v>
      </c>
      <c r="K3" s="58" t="str">
        <f t="shared" ref="K3" si="0">IF(ISEVEN(B3),(B3-1)&amp;"/"&amp;B3,B3&amp;"/"&amp;(B3+1))</f>
        <v>4007/4008</v>
      </c>
      <c r="L3" s="58" t="str">
        <f>VLOOKUP(A3,'Trips&amp;Operators'!$C$1:$E$9998,3,FALSE)</f>
        <v>LEDERHAUSE</v>
      </c>
      <c r="M3" s="12">
        <f t="shared" ref="M3" si="1">I3-F3</f>
        <v>7.2731481479422655E-2</v>
      </c>
      <c r="N3" s="13">
        <f t="shared" ref="N3" si="2">24*60*SUM($M3:$M3)</f>
        <v>104.73333333036862</v>
      </c>
      <c r="O3" s="13"/>
      <c r="P3" s="13"/>
      <c r="Q3" s="59"/>
      <c r="R3" s="59"/>
      <c r="T3" s="71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https://search-rtdc-monitor-bjffxe2xuh6vdkpspy63sjmuny.us-east-1.es.amazonaws.com/_plugin/kibana/#/discover/Steve-Slow-Train-Analysis-(2080s-and-2083s)?_g=(refreshInterval:(display:Off,section:0,value:0),time:(from:'2016-05-25 03:08:56-0600',mode:absolute,to:'2016-05-25 04:57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" s="71" t="str">
        <f>IF(Y3&lt;23,"Y","N")</f>
        <v>Y</v>
      </c>
      <c r="V3" s="71" t="e">
        <f>VALUE(LEFT(A3,3))-VALUE(LEFT(A2,3))</f>
        <v>#VALUE!</v>
      </c>
      <c r="W3" s="71">
        <f>RIGHT(D3,LEN(D3)-4)/10000</f>
        <v>7.5499999999999998E-2</v>
      </c>
      <c r="X3" s="71">
        <f>RIGHT(H3,LEN(H3)-4)/10000</f>
        <v>7.4800000000000005E-2</v>
      </c>
      <c r="Y3" s="71">
        <f>ABS(X3-W3)</f>
        <v>6.999999999999923E-4</v>
      </c>
      <c r="Z3" s="72" t="e">
        <f>VLOOKUP(A3,Enforcements!$C$3:$J$49,8,0)</f>
        <v>#N/A</v>
      </c>
      <c r="AA3" s="72" t="e">
        <f>VLOOKUP(A3,Enforcements!$C$3:$J$49,3,0)</f>
        <v>#N/A</v>
      </c>
    </row>
    <row r="4" spans="1:89" s="2" customFormat="1" x14ac:dyDescent="0.25">
      <c r="A4" s="58" t="s">
        <v>374</v>
      </c>
      <c r="B4" s="58">
        <v>4019</v>
      </c>
      <c r="C4" s="58" t="s">
        <v>66</v>
      </c>
      <c r="D4" s="58" t="s">
        <v>401</v>
      </c>
      <c r="E4" s="30">
        <v>42515.167812500003</v>
      </c>
      <c r="F4" s="30">
        <v>42515.168969907405</v>
      </c>
      <c r="G4" s="38">
        <v>1</v>
      </c>
      <c r="H4" s="30" t="s">
        <v>402</v>
      </c>
      <c r="I4" s="30">
        <v>42515.200775462959</v>
      </c>
      <c r="J4" s="58">
        <v>0</v>
      </c>
      <c r="K4" s="58" t="str">
        <f>IF(ISEVEN(B4),(B4-1)&amp;"/"&amp;B4,B4&amp;"/"&amp;(B4+1))</f>
        <v>4019/4020</v>
      </c>
      <c r="L4" s="58" t="str">
        <f>VLOOKUP(A4,'Trips&amp;Operators'!$C$1:$E$9998,3,FALSE)</f>
        <v>LEDERHAUSE</v>
      </c>
      <c r="M4" s="12">
        <f>I4-F4</f>
        <v>3.1805555554456078E-2</v>
      </c>
      <c r="N4" s="13">
        <f t="shared" ref="N4:N66" si="3">24*60*SUM($M4:$M4)</f>
        <v>45.799999998416752</v>
      </c>
      <c r="O4" s="13"/>
      <c r="P4" s="13"/>
      <c r="Q4" s="59"/>
      <c r="R4" s="59"/>
      <c r="T4" s="71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https://search-rtdc-monitor-bjffxe2xuh6vdkpspy63sjmuny.us-east-1.es.amazonaws.com/_plugin/kibana/#/discover/Steve-Slow-Train-Analysis-(2080s-and-2083s)?_g=(refreshInterval:(display:Off,section:0,value:0),time:(from:'2016-05-25 04:00:39-0600',mode:absolute,to:'2016-05-25 04:50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" s="71" t="str">
        <f>IF(Y4&lt;23,"Y","N")</f>
        <v>N</v>
      </c>
      <c r="V4" s="71">
        <f>VALUE(LEFT(A4,3))-VALUE(LEFT(A3,3))</f>
        <v>1</v>
      </c>
      <c r="W4" s="71">
        <f>RIGHT(D4,LEN(D4)-4)/10000</f>
        <v>23.2666</v>
      </c>
      <c r="X4" s="71">
        <f>RIGHT(H4,LEN(H4)-4)/10000</f>
        <v>1.7999999999999999E-2</v>
      </c>
      <c r="Y4" s="71">
        <f>ABS(X4-W4)</f>
        <v>23.2486</v>
      </c>
      <c r="Z4" s="72" t="e">
        <f>VLOOKUP(A4,Enforcements!$C$3:$J$49,8,0)</f>
        <v>#N/A</v>
      </c>
      <c r="AA4" s="72" t="e">
        <f>VLOOKUP(A4,Enforcements!$C$3:$J$49,3,0)</f>
        <v>#N/A</v>
      </c>
    </row>
    <row r="5" spans="1:89" s="2" customFormat="1" x14ac:dyDescent="0.25">
      <c r="A5" s="58" t="s">
        <v>364</v>
      </c>
      <c r="B5" s="58">
        <v>4040</v>
      </c>
      <c r="C5" s="58" t="s">
        <v>66</v>
      </c>
      <c r="D5" s="58" t="s">
        <v>403</v>
      </c>
      <c r="E5" s="30">
        <v>42515.153148148151</v>
      </c>
      <c r="F5" s="30">
        <v>42515.154490740744</v>
      </c>
      <c r="G5" s="38">
        <v>1</v>
      </c>
      <c r="H5" s="30" t="s">
        <v>259</v>
      </c>
      <c r="I5" s="30">
        <v>42515.18141203704</v>
      </c>
      <c r="J5" s="58">
        <v>0</v>
      </c>
      <c r="K5" s="58" t="str">
        <f t="shared" ref="K5:K66" si="4">IF(ISEVEN(B5),(B5-1)&amp;"/"&amp;B5,B5&amp;"/"&amp;(B5+1))</f>
        <v>4039/4040</v>
      </c>
      <c r="L5" s="58" t="str">
        <f>VLOOKUP(A5,'Trips&amp;Operators'!$C$1:$E$9998,3,FALSE)</f>
        <v>YANAI</v>
      </c>
      <c r="M5" s="12">
        <f t="shared" ref="M5:M66" si="5">I5-F5</f>
        <v>2.6921296295768116E-2</v>
      </c>
      <c r="N5" s="13"/>
      <c r="O5" s="13"/>
      <c r="P5" s="13">
        <f>24*60*SUM($M5:$M6)</f>
        <v>78.766666670562699</v>
      </c>
      <c r="Q5" s="59" t="s">
        <v>184</v>
      </c>
      <c r="R5" s="59" t="s">
        <v>396</v>
      </c>
      <c r="T5" s="71" t="str">
        <f t="shared" ref="T5:T66" si="6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https://search-rtdc-monitor-bjffxe2xuh6vdkpspy63sjmuny.us-east-1.es.amazonaws.com/_plugin/kibana/#/discover/Steve-Slow-Train-Analysis-(2080s-and-2083s)?_g=(refreshInterval:(display:Off,section:0,value:0),time:(from:'2016-05-25 03:39:32-0600',mode:absolute,to:'2016-05-25 04:22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" s="71" t="str">
        <f t="shared" ref="U5:U66" si="7">IF(Y5&lt;23,"Y","N")</f>
        <v>N</v>
      </c>
      <c r="V5" s="71">
        <f t="shared" ref="V5:V66" si="8">VALUE(LEFT(A5,3))-VALUE(LEFT(A4,3))</f>
        <v>1</v>
      </c>
      <c r="W5" s="71">
        <f t="shared" ref="W5:W66" si="9">RIGHT(D5,LEN(D5)-4)/10000</f>
        <v>6.5500000000000003E-2</v>
      </c>
      <c r="X5" s="71">
        <f t="shared" ref="X5:X66" si="10">RIGHT(H5,LEN(H5)-4)/10000</f>
        <v>23.331199999999999</v>
      </c>
      <c r="Y5" s="71">
        <f t="shared" ref="Y5:Y66" si="11">ABS(X5-W5)</f>
        <v>23.265699999999999</v>
      </c>
      <c r="Z5" s="72" t="e">
        <f>VLOOKUP(A5,Enforcements!$C$3:$J$49,8,0)</f>
        <v>#N/A</v>
      </c>
      <c r="AA5" s="72" t="e">
        <f>VLOOKUP(A5,Enforcements!$C$3:$J$49,3,0)</f>
        <v>#N/A</v>
      </c>
    </row>
    <row r="6" spans="1:89" s="2" customFormat="1" x14ac:dyDescent="0.25">
      <c r="A6" s="58" t="s">
        <v>306</v>
      </c>
      <c r="B6" s="58">
        <v>4037</v>
      </c>
      <c r="C6" s="58" t="s">
        <v>66</v>
      </c>
      <c r="D6" s="58" t="s">
        <v>404</v>
      </c>
      <c r="E6" s="30">
        <v>42515.19222222222</v>
      </c>
      <c r="F6" s="30">
        <v>42515.193402777775</v>
      </c>
      <c r="G6" s="38">
        <v>1</v>
      </c>
      <c r="H6" s="30" t="s">
        <v>83</v>
      </c>
      <c r="I6" s="30">
        <v>42515.221180555556</v>
      </c>
      <c r="J6" s="58">
        <v>0</v>
      </c>
      <c r="K6" s="58" t="str">
        <f t="shared" si="4"/>
        <v>4037/4038</v>
      </c>
      <c r="L6" s="58" t="str">
        <f>VLOOKUP(A6,'Trips&amp;Operators'!$C$1:$E$9998,3,FALSE)</f>
        <v>YANAI</v>
      </c>
      <c r="M6" s="12">
        <f t="shared" si="5"/>
        <v>2.7777777781011537E-2</v>
      </c>
      <c r="N6" s="13"/>
      <c r="O6" s="13"/>
      <c r="P6" s="13"/>
      <c r="Q6" s="59"/>
      <c r="R6" s="59"/>
      <c r="T6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04:35:48-0600',mode:absolute,to:'2016-05-25 05:19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" s="71" t="str">
        <f t="shared" si="7"/>
        <v>N</v>
      </c>
      <c r="V6" s="71">
        <f t="shared" si="8"/>
        <v>1</v>
      </c>
      <c r="W6" s="71">
        <f t="shared" si="9"/>
        <v>23.267700000000001</v>
      </c>
      <c r="X6" s="71">
        <f t="shared" si="10"/>
        <v>1.4999999999999999E-2</v>
      </c>
      <c r="Y6" s="71">
        <f t="shared" si="11"/>
        <v>23.252700000000001</v>
      </c>
      <c r="Z6" s="72" t="e">
        <f>VLOOKUP(A6,Enforcements!$C$3:$J$49,8,0)</f>
        <v>#N/A</v>
      </c>
      <c r="AA6" s="72" t="e">
        <f>VLOOKUP(A6,Enforcements!$C$3:$J$49,3,0)</f>
        <v>#N/A</v>
      </c>
    </row>
    <row r="7" spans="1:89" s="2" customFormat="1" x14ac:dyDescent="0.25">
      <c r="A7" s="58" t="s">
        <v>361</v>
      </c>
      <c r="B7" s="58">
        <v>4029</v>
      </c>
      <c r="C7" s="58" t="s">
        <v>66</v>
      </c>
      <c r="D7" s="58" t="s">
        <v>405</v>
      </c>
      <c r="E7" s="30">
        <v>42515.172002314815</v>
      </c>
      <c r="F7" s="30">
        <v>42515.173773148148</v>
      </c>
      <c r="G7" s="38">
        <v>2</v>
      </c>
      <c r="H7" s="30" t="s">
        <v>406</v>
      </c>
      <c r="I7" s="30">
        <v>42515.202326388891</v>
      </c>
      <c r="J7" s="58">
        <v>0</v>
      </c>
      <c r="K7" s="58" t="str">
        <f t="shared" si="4"/>
        <v>4029/4030</v>
      </c>
      <c r="L7" s="58" t="str">
        <f>VLOOKUP(A7,'Trips&amp;Operators'!$C$1:$E$9998,3,FALSE)</f>
        <v>GEBRETEKLE</v>
      </c>
      <c r="M7" s="12">
        <f t="shared" si="5"/>
        <v>2.8553240743349306E-2</v>
      </c>
      <c r="N7" s="13">
        <f t="shared" si="3"/>
        <v>41.116666670423001</v>
      </c>
      <c r="O7" s="13"/>
      <c r="P7" s="13"/>
      <c r="Q7" s="59"/>
      <c r="R7" s="59"/>
      <c r="T7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04:06:41-0600',mode:absolute,to:'2016-05-25 04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7" s="71" t="str">
        <f t="shared" si="7"/>
        <v>N</v>
      </c>
      <c r="V7" s="71">
        <f t="shared" si="8"/>
        <v>1</v>
      </c>
      <c r="W7" s="71">
        <f t="shared" si="9"/>
        <v>6.6100000000000006E-2</v>
      </c>
      <c r="X7" s="71">
        <f t="shared" si="10"/>
        <v>23.328299999999999</v>
      </c>
      <c r="Y7" s="71">
        <f t="shared" si="11"/>
        <v>23.2622</v>
      </c>
      <c r="Z7" s="72" t="e">
        <f>VLOOKUP(A7,Enforcements!$C$3:$J$49,8,0)</f>
        <v>#N/A</v>
      </c>
      <c r="AA7" s="72" t="e">
        <f>VLOOKUP(A7,Enforcements!$C$3:$J$49,3,0)</f>
        <v>#N/A</v>
      </c>
    </row>
    <row r="8" spans="1:89" s="2" customFormat="1" x14ac:dyDescent="0.25">
      <c r="A8" s="58" t="s">
        <v>320</v>
      </c>
      <c r="B8" s="58">
        <v>4028</v>
      </c>
      <c r="C8" s="58" t="s">
        <v>66</v>
      </c>
      <c r="D8" s="58" t="s">
        <v>407</v>
      </c>
      <c r="E8" s="30">
        <v>42515.212280092594</v>
      </c>
      <c r="F8" s="30">
        <v>42515.21503472222</v>
      </c>
      <c r="G8" s="38">
        <v>3</v>
      </c>
      <c r="H8" s="30" t="s">
        <v>408</v>
      </c>
      <c r="I8" s="30">
        <v>42515.243391203701</v>
      </c>
      <c r="J8" s="58">
        <v>1</v>
      </c>
      <c r="K8" s="58" t="str">
        <f t="shared" si="4"/>
        <v>4027/4028</v>
      </c>
      <c r="L8" s="58" t="str">
        <f>VLOOKUP(A8,'Trips&amp;Operators'!$C$1:$E$9998,3,FALSE)</f>
        <v>GEBRETEKLE</v>
      </c>
      <c r="M8" s="12">
        <f t="shared" si="5"/>
        <v>2.8356481481750961E-2</v>
      </c>
      <c r="N8" s="13">
        <f t="shared" si="3"/>
        <v>40.833333333721384</v>
      </c>
      <c r="O8" s="13"/>
      <c r="P8" s="13"/>
      <c r="Q8" s="59"/>
      <c r="R8" s="59"/>
      <c r="T8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05:04:41-0600',mode:absolute,to:'2016-05-25 05:51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8" s="71" t="str">
        <f t="shared" si="7"/>
        <v>N</v>
      </c>
      <c r="V8" s="71">
        <f t="shared" si="8"/>
        <v>1</v>
      </c>
      <c r="W8" s="71">
        <f t="shared" si="9"/>
        <v>23.264700000000001</v>
      </c>
      <c r="X8" s="71">
        <f t="shared" si="10"/>
        <v>1.09E-2</v>
      </c>
      <c r="Y8" s="71">
        <f t="shared" si="11"/>
        <v>23.253800000000002</v>
      </c>
      <c r="Z8" s="72" t="e">
        <f>VLOOKUP(A8,Enforcements!$C$3:$J$49,8,0)</f>
        <v>#N/A</v>
      </c>
      <c r="AA8" s="72" t="e">
        <f>VLOOKUP(A8,Enforcements!$C$3:$J$49,3,0)</f>
        <v>#N/A</v>
      </c>
    </row>
    <row r="9" spans="1:89" s="2" customFormat="1" x14ac:dyDescent="0.25">
      <c r="A9" s="58" t="s">
        <v>363</v>
      </c>
      <c r="B9" s="58">
        <v>4031</v>
      </c>
      <c r="C9" s="58" t="s">
        <v>66</v>
      </c>
      <c r="D9" s="58" t="s">
        <v>409</v>
      </c>
      <c r="E9" s="30">
        <v>42515.180914351855</v>
      </c>
      <c r="F9" s="30">
        <v>42515.182013888887</v>
      </c>
      <c r="G9" s="38">
        <v>1</v>
      </c>
      <c r="H9" s="30" t="s">
        <v>67</v>
      </c>
      <c r="I9" s="30">
        <v>42515.213368055556</v>
      </c>
      <c r="J9" s="58">
        <v>0</v>
      </c>
      <c r="K9" s="58" t="str">
        <f t="shared" si="4"/>
        <v>4031/4032</v>
      </c>
      <c r="L9" s="58" t="str">
        <f>VLOOKUP(A9,'Trips&amp;Operators'!$C$1:$E$9998,3,FALSE)</f>
        <v>COOLAHAN</v>
      </c>
      <c r="M9" s="12">
        <f t="shared" si="5"/>
        <v>3.1354166669188999E-2</v>
      </c>
      <c r="N9" s="13">
        <f t="shared" si="3"/>
        <v>45.150000003632158</v>
      </c>
      <c r="O9" s="13"/>
      <c r="P9" s="13"/>
      <c r="Q9" s="59"/>
      <c r="R9" s="59"/>
      <c r="T9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04:19:31-0600',mode:absolute,to:'2016-05-25 05:08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" s="71" t="str">
        <f t="shared" si="7"/>
        <v>N</v>
      </c>
      <c r="V9" s="71">
        <f t="shared" si="8"/>
        <v>1</v>
      </c>
      <c r="W9" s="71">
        <f t="shared" si="9"/>
        <v>4.2700000000000002E-2</v>
      </c>
      <c r="X9" s="71">
        <f t="shared" si="10"/>
        <v>23.330300000000001</v>
      </c>
      <c r="Y9" s="71">
        <f t="shared" si="11"/>
        <v>23.287600000000001</v>
      </c>
      <c r="Z9" s="72" t="e">
        <f>VLOOKUP(A9,Enforcements!$C$3:$J$49,8,0)</f>
        <v>#N/A</v>
      </c>
      <c r="AA9" s="72" t="e">
        <f>VLOOKUP(A9,Enforcements!$C$3:$J$49,3,0)</f>
        <v>#N/A</v>
      </c>
    </row>
    <row r="10" spans="1:89" s="2" customFormat="1" x14ac:dyDescent="0.25">
      <c r="A10" s="58" t="s">
        <v>387</v>
      </c>
      <c r="B10" s="58">
        <v>4032</v>
      </c>
      <c r="C10" s="58" t="s">
        <v>66</v>
      </c>
      <c r="D10" s="58" t="s">
        <v>255</v>
      </c>
      <c r="E10" s="30">
        <v>42515.224768518521</v>
      </c>
      <c r="F10" s="30">
        <v>42515.225706018522</v>
      </c>
      <c r="G10" s="38">
        <v>1</v>
      </c>
      <c r="H10" s="30" t="s">
        <v>71</v>
      </c>
      <c r="I10" s="30">
        <v>42515.253148148149</v>
      </c>
      <c r="J10" s="58">
        <v>0</v>
      </c>
      <c r="K10" s="58" t="str">
        <f t="shared" si="4"/>
        <v>4031/4032</v>
      </c>
      <c r="L10" s="58" t="str">
        <f>VLOOKUP(A10,'Trips&amp;Operators'!$C$1:$E$9998,3,FALSE)</f>
        <v>COOLAHAN</v>
      </c>
      <c r="M10" s="12">
        <f t="shared" si="5"/>
        <v>2.7442129627161194E-2</v>
      </c>
      <c r="N10" s="13">
        <f t="shared" si="3"/>
        <v>39.516666663112119</v>
      </c>
      <c r="O10" s="13"/>
      <c r="P10" s="13"/>
      <c r="Q10" s="59"/>
      <c r="R10" s="59"/>
      <c r="T10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05:22:40-0600',mode:absolute,to:'2016-05-25 06:05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" s="71" t="str">
        <f t="shared" si="7"/>
        <v>N</v>
      </c>
      <c r="V10" s="71">
        <f t="shared" si="8"/>
        <v>1</v>
      </c>
      <c r="W10" s="71">
        <f t="shared" si="9"/>
        <v>23.2971</v>
      </c>
      <c r="X10" s="71">
        <f t="shared" si="10"/>
        <v>1.3599999999999999E-2</v>
      </c>
      <c r="Y10" s="71">
        <f t="shared" si="11"/>
        <v>23.2835</v>
      </c>
      <c r="Z10" s="72" t="e">
        <f>VLOOKUP(A10,Enforcements!$C$3:$J$49,8,0)</f>
        <v>#N/A</v>
      </c>
      <c r="AA10" s="72" t="e">
        <f>VLOOKUP(A10,Enforcements!$C$3:$J$49,3,0)</f>
        <v>#N/A</v>
      </c>
    </row>
    <row r="11" spans="1:89" s="2" customFormat="1" x14ac:dyDescent="0.25">
      <c r="A11" s="58" t="s">
        <v>379</v>
      </c>
      <c r="B11" s="58">
        <v>4009</v>
      </c>
      <c r="C11" s="58" t="s">
        <v>66</v>
      </c>
      <c r="D11" s="58" t="s">
        <v>257</v>
      </c>
      <c r="E11" s="30">
        <v>42515.191932870373</v>
      </c>
      <c r="F11" s="30">
        <v>42515.192939814813</v>
      </c>
      <c r="G11" s="38">
        <v>1</v>
      </c>
      <c r="H11" s="30" t="s">
        <v>169</v>
      </c>
      <c r="I11" s="30">
        <v>42515.22378472222</v>
      </c>
      <c r="J11" s="58">
        <v>0</v>
      </c>
      <c r="K11" s="58" t="str">
        <f t="shared" si="4"/>
        <v>4009/4010</v>
      </c>
      <c r="L11" s="58" t="str">
        <f>VLOOKUP(A11,'Trips&amp;Operators'!$C$1:$E$9998,3,FALSE)</f>
        <v>ACKERMAN</v>
      </c>
      <c r="M11" s="12">
        <f t="shared" si="5"/>
        <v>3.0844907407299615E-2</v>
      </c>
      <c r="N11" s="13">
        <f t="shared" si="3"/>
        <v>44.416666666511446</v>
      </c>
      <c r="O11" s="13"/>
      <c r="P11" s="13"/>
      <c r="Q11" s="59"/>
      <c r="R11" s="59"/>
      <c r="T11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04:35:23-0600',mode:absolute,to:'2016-05-25 05:23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" s="71" t="str">
        <f t="shared" si="7"/>
        <v>N</v>
      </c>
      <c r="V11" s="71">
        <f t="shared" si="8"/>
        <v>1</v>
      </c>
      <c r="W11" s="71">
        <f t="shared" si="9"/>
        <v>4.8800000000000003E-2</v>
      </c>
      <c r="X11" s="71">
        <f t="shared" si="10"/>
        <v>23.328900000000001</v>
      </c>
      <c r="Y11" s="71">
        <f t="shared" si="11"/>
        <v>23.280100000000001</v>
      </c>
      <c r="Z11" s="72" t="e">
        <f>VLOOKUP(A11,Enforcements!$C$3:$J$49,8,0)</f>
        <v>#N/A</v>
      </c>
      <c r="AA11" s="72" t="e">
        <f>VLOOKUP(A11,Enforcements!$C$3:$J$49,3,0)</f>
        <v>#N/A</v>
      </c>
    </row>
    <row r="12" spans="1:89" s="2" customFormat="1" x14ac:dyDescent="0.25">
      <c r="A12" s="58" t="s">
        <v>312</v>
      </c>
      <c r="B12" s="58">
        <v>4010</v>
      </c>
      <c r="C12" s="58" t="s">
        <v>66</v>
      </c>
      <c r="D12" s="58" t="s">
        <v>68</v>
      </c>
      <c r="E12" s="30">
        <v>42515.231817129628</v>
      </c>
      <c r="F12" s="30">
        <v>42515.233136574076</v>
      </c>
      <c r="G12" s="38">
        <v>1</v>
      </c>
      <c r="H12" s="30" t="s">
        <v>75</v>
      </c>
      <c r="I12" s="30">
        <v>42515.262673611112</v>
      </c>
      <c r="J12" s="58">
        <v>0</v>
      </c>
      <c r="K12" s="58" t="str">
        <f t="shared" si="4"/>
        <v>4009/4010</v>
      </c>
      <c r="L12" s="58" t="str">
        <f>VLOOKUP(A12,'Trips&amp;Operators'!$C$1:$E$9998,3,FALSE)</f>
        <v>ACKERMAN</v>
      </c>
      <c r="M12" s="12">
        <f t="shared" si="5"/>
        <v>2.9537037036789116E-2</v>
      </c>
      <c r="N12" s="13">
        <f t="shared" si="3"/>
        <v>42.533333332976326</v>
      </c>
      <c r="O12" s="13"/>
      <c r="P12" s="13"/>
      <c r="Q12" s="59"/>
      <c r="R12" s="59"/>
      <c r="T12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05:32:49-0600',mode:absolute,to:'2016-05-25 06:19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2" s="71" t="str">
        <f t="shared" si="7"/>
        <v>N</v>
      </c>
      <c r="V12" s="71">
        <f t="shared" si="8"/>
        <v>1</v>
      </c>
      <c r="W12" s="71">
        <f t="shared" si="9"/>
        <v>23.2989</v>
      </c>
      <c r="X12" s="71">
        <f t="shared" si="10"/>
        <v>1.52E-2</v>
      </c>
      <c r="Y12" s="71">
        <f t="shared" si="11"/>
        <v>23.2837</v>
      </c>
      <c r="Z12" s="72" t="e">
        <f>VLOOKUP(A12,Enforcements!$C$3:$J$49,8,0)</f>
        <v>#N/A</v>
      </c>
      <c r="AA12" s="72" t="e">
        <f>VLOOKUP(A12,Enforcements!$C$3:$J$49,3,0)</f>
        <v>#N/A</v>
      </c>
    </row>
    <row r="13" spans="1:89" s="2" customFormat="1" x14ac:dyDescent="0.25">
      <c r="A13" s="58" t="s">
        <v>323</v>
      </c>
      <c r="B13" s="58">
        <v>4007</v>
      </c>
      <c r="C13" s="58" t="s">
        <v>66</v>
      </c>
      <c r="D13" s="58" t="s">
        <v>410</v>
      </c>
      <c r="E13" s="30">
        <v>42515.211886574078</v>
      </c>
      <c r="F13" s="30">
        <v>42515.212824074071</v>
      </c>
      <c r="G13" s="38">
        <v>1</v>
      </c>
      <c r="H13" s="30" t="s">
        <v>394</v>
      </c>
      <c r="I13" s="30">
        <v>42515.235520833332</v>
      </c>
      <c r="J13" s="58">
        <v>1</v>
      </c>
      <c r="K13" s="58" t="str">
        <f t="shared" si="4"/>
        <v>4007/4008</v>
      </c>
      <c r="L13" s="58" t="str">
        <f>VLOOKUP(A13,'Trips&amp;Operators'!$C$1:$E$9998,3,FALSE)</f>
        <v>BRANNON</v>
      </c>
      <c r="M13" s="12">
        <f t="shared" si="5"/>
        <v>2.269675926072523E-2</v>
      </c>
      <c r="N13" s="13">
        <f t="shared" si="3"/>
        <v>32.683333335444331</v>
      </c>
      <c r="O13" s="13"/>
      <c r="P13" s="13"/>
      <c r="Q13" s="59"/>
      <c r="R13" s="59"/>
      <c r="T13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05:04:07-0600',mode:absolute,to:'2016-05-25 05:40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" s="71" t="str">
        <f t="shared" si="7"/>
        <v>Y</v>
      </c>
      <c r="V13" s="71">
        <f t="shared" si="8"/>
        <v>1</v>
      </c>
      <c r="W13" s="71">
        <f t="shared" si="9"/>
        <v>1.9140999999999999</v>
      </c>
      <c r="X13" s="71">
        <f t="shared" si="10"/>
        <v>23.3309</v>
      </c>
      <c r="Y13" s="71">
        <f t="shared" si="11"/>
        <v>21.416799999999999</v>
      </c>
      <c r="Z13" s="72" t="e">
        <f>VLOOKUP(A13,Enforcements!$C$3:$J$49,8,0)</f>
        <v>#N/A</v>
      </c>
      <c r="AA13" s="72" t="e">
        <f>VLOOKUP(A13,Enforcements!$C$3:$J$49,3,0)</f>
        <v>#N/A</v>
      </c>
    </row>
    <row r="14" spans="1:89" s="2" customFormat="1" x14ac:dyDescent="0.25">
      <c r="A14" s="58" t="s">
        <v>323</v>
      </c>
      <c r="B14" s="58">
        <v>4007</v>
      </c>
      <c r="C14" s="58" t="s">
        <v>66</v>
      </c>
      <c r="D14" s="58" t="s">
        <v>248</v>
      </c>
      <c r="E14" s="30">
        <v>42515.204560185186</v>
      </c>
      <c r="F14" s="30">
        <v>42515.205555555556</v>
      </c>
      <c r="G14" s="38">
        <v>1</v>
      </c>
      <c r="H14" s="30" t="s">
        <v>400</v>
      </c>
      <c r="I14" s="30">
        <v>42515.20579861111</v>
      </c>
      <c r="J14" s="58">
        <v>0</v>
      </c>
      <c r="K14" s="58" t="str">
        <f t="shared" si="4"/>
        <v>4007/4008</v>
      </c>
      <c r="L14" s="58" t="str">
        <f>VLOOKUP(A14,'Trips&amp;Operators'!$C$1:$E$9998,3,FALSE)</f>
        <v>BRANNON</v>
      </c>
      <c r="M14" s="12">
        <f t="shared" si="5"/>
        <v>2.4305555416503921E-4</v>
      </c>
      <c r="N14" s="13">
        <f t="shared" si="3"/>
        <v>0.34999999799765646</v>
      </c>
      <c r="O14" s="13"/>
      <c r="P14" s="13"/>
      <c r="Q14" s="59"/>
      <c r="R14" s="59"/>
      <c r="T14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04:53:34-0600',mode:absolute,to:'2016-05-25 04:57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4" s="71" t="str">
        <f t="shared" si="7"/>
        <v>Y</v>
      </c>
      <c r="V14" s="71">
        <f t="shared" si="8"/>
        <v>0</v>
      </c>
      <c r="W14" s="71">
        <f t="shared" si="9"/>
        <v>7.5200000000000003E-2</v>
      </c>
      <c r="X14" s="71">
        <f t="shared" si="10"/>
        <v>7.4800000000000005E-2</v>
      </c>
      <c r="Y14" s="71">
        <f t="shared" si="11"/>
        <v>3.9999999999999758E-4</v>
      </c>
      <c r="Z14" s="72" t="e">
        <f>VLOOKUP(A14,Enforcements!$C$3:$J$49,8,0)</f>
        <v>#N/A</v>
      </c>
      <c r="AA14" s="72" t="e">
        <f>VLOOKUP(A14,Enforcements!$C$3:$J$49,3,0)</f>
        <v>#N/A</v>
      </c>
    </row>
    <row r="15" spans="1:89" s="2" customFormat="1" x14ac:dyDescent="0.25">
      <c r="A15" s="58" t="s">
        <v>295</v>
      </c>
      <c r="B15" s="58">
        <v>4008</v>
      </c>
      <c r="C15" s="58" t="s">
        <v>66</v>
      </c>
      <c r="D15" s="58" t="s">
        <v>98</v>
      </c>
      <c r="E15" s="30">
        <v>42515.24523148148</v>
      </c>
      <c r="F15" s="30">
        <v>42515.246469907404</v>
      </c>
      <c r="G15" s="38">
        <v>1</v>
      </c>
      <c r="H15" s="30" t="s">
        <v>389</v>
      </c>
      <c r="I15" s="30">
        <v>42515.272534722222</v>
      </c>
      <c r="J15" s="58">
        <v>0</v>
      </c>
      <c r="K15" s="58" t="str">
        <f t="shared" si="4"/>
        <v>4007/4008</v>
      </c>
      <c r="L15" s="58" t="str">
        <f>VLOOKUP(A15,'Trips&amp;Operators'!$C$1:$E$9998,3,FALSE)</f>
        <v>BRANNON</v>
      </c>
      <c r="M15" s="12">
        <f t="shared" si="5"/>
        <v>2.6064814817800652E-2</v>
      </c>
      <c r="N15" s="13">
        <f t="shared" si="3"/>
        <v>37.533333337632939</v>
      </c>
      <c r="O15" s="13"/>
      <c r="P15" s="13"/>
      <c r="Q15" s="59"/>
      <c r="R15" s="59"/>
      <c r="T15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05:52:08-0600',mode:absolute,to:'2016-05-25 06:33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5" s="71" t="str">
        <f t="shared" si="7"/>
        <v>N</v>
      </c>
      <c r="V15" s="71">
        <f t="shared" si="8"/>
        <v>1</v>
      </c>
      <c r="W15" s="71">
        <f t="shared" si="9"/>
        <v>23.2973</v>
      </c>
      <c r="X15" s="71">
        <f t="shared" si="10"/>
        <v>1.38E-2</v>
      </c>
      <c r="Y15" s="71">
        <f t="shared" si="11"/>
        <v>23.2835</v>
      </c>
      <c r="Z15" s="72" t="e">
        <f>VLOOKUP(A15,Enforcements!$C$3:$J$49,8,0)</f>
        <v>#N/A</v>
      </c>
      <c r="AA15" s="72" t="e">
        <f>VLOOKUP(A15,Enforcements!$C$3:$J$49,3,0)</f>
        <v>#N/A</v>
      </c>
    </row>
    <row r="16" spans="1:89" s="2" customFormat="1" x14ac:dyDescent="0.25">
      <c r="A16" s="58" t="s">
        <v>342</v>
      </c>
      <c r="B16" s="58">
        <v>4020</v>
      </c>
      <c r="C16" s="58" t="s">
        <v>66</v>
      </c>
      <c r="D16" s="58" t="s">
        <v>132</v>
      </c>
      <c r="E16" s="30">
        <v>42515.203923611109</v>
      </c>
      <c r="F16" s="30">
        <v>42515.207696759258</v>
      </c>
      <c r="G16" s="38">
        <v>5</v>
      </c>
      <c r="H16" s="30" t="s">
        <v>254</v>
      </c>
      <c r="I16" s="30">
        <v>42515.244652777779</v>
      </c>
      <c r="J16" s="58">
        <v>0</v>
      </c>
      <c r="K16" s="58" t="str">
        <f t="shared" si="4"/>
        <v>4019/4020</v>
      </c>
      <c r="L16" s="58" t="str">
        <f>VLOOKUP(A16,'Trips&amp;Operators'!$C$1:$E$9998,3,FALSE)</f>
        <v>LEDERHAUSE</v>
      </c>
      <c r="M16" s="12">
        <f t="shared" si="5"/>
        <v>3.6956018520868383E-2</v>
      </c>
      <c r="N16" s="13">
        <f t="shared" si="3"/>
        <v>53.216666670050472</v>
      </c>
      <c r="O16" s="13"/>
      <c r="P16" s="13"/>
      <c r="Q16" s="59"/>
      <c r="R16" s="59"/>
      <c r="T16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04:52:39-0600',mode:absolute,to:'2016-05-25 05:53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6" s="71" t="str">
        <f t="shared" si="7"/>
        <v>N</v>
      </c>
      <c r="V16" s="71">
        <f t="shared" si="8"/>
        <v>1</v>
      </c>
      <c r="W16" s="71">
        <f t="shared" si="9"/>
        <v>4.6199999999999998E-2</v>
      </c>
      <c r="X16" s="71">
        <f t="shared" si="10"/>
        <v>23.3338</v>
      </c>
      <c r="Y16" s="71">
        <f t="shared" si="11"/>
        <v>23.287600000000001</v>
      </c>
      <c r="Z16" s="72" t="e">
        <f>VLOOKUP(A16,Enforcements!$C$3:$J$49,8,0)</f>
        <v>#N/A</v>
      </c>
      <c r="AA16" s="72" t="e">
        <f>VLOOKUP(A16,Enforcements!$C$3:$J$49,3,0)</f>
        <v>#N/A</v>
      </c>
    </row>
    <row r="17" spans="1:27" s="2" customFormat="1" x14ac:dyDescent="0.25">
      <c r="A17" s="58" t="s">
        <v>349</v>
      </c>
      <c r="B17" s="58">
        <v>4019</v>
      </c>
      <c r="C17" s="58" t="s">
        <v>66</v>
      </c>
      <c r="D17" s="58" t="s">
        <v>76</v>
      </c>
      <c r="E17" s="30">
        <v>42515.253738425927</v>
      </c>
      <c r="F17" s="30">
        <v>42515.25476851852</v>
      </c>
      <c r="G17" s="38">
        <v>1</v>
      </c>
      <c r="H17" s="30" t="s">
        <v>83</v>
      </c>
      <c r="I17" s="30">
        <v>42515.284004629626</v>
      </c>
      <c r="J17" s="58">
        <v>1</v>
      </c>
      <c r="K17" s="58" t="str">
        <f t="shared" si="4"/>
        <v>4019/4020</v>
      </c>
      <c r="L17" s="58" t="str">
        <f>VLOOKUP(A17,'Trips&amp;Operators'!$C$1:$E$9998,3,FALSE)</f>
        <v>LEDERHAUSE</v>
      </c>
      <c r="M17" s="12">
        <f t="shared" si="5"/>
        <v>2.9236111106001772E-2</v>
      </c>
      <c r="N17" s="13">
        <f t="shared" si="3"/>
        <v>42.099999992642552</v>
      </c>
      <c r="O17" s="13"/>
      <c r="P17" s="13"/>
      <c r="Q17" s="59"/>
      <c r="R17" s="59"/>
      <c r="T17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06:04:23-0600',mode:absolute,to:'2016-05-25 06:49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7" s="71" t="str">
        <f t="shared" si="7"/>
        <v>N</v>
      </c>
      <c r="V17" s="71">
        <f t="shared" si="8"/>
        <v>1</v>
      </c>
      <c r="W17" s="71">
        <f t="shared" si="9"/>
        <v>23.299399999999999</v>
      </c>
      <c r="X17" s="71">
        <f t="shared" si="10"/>
        <v>1.4999999999999999E-2</v>
      </c>
      <c r="Y17" s="71">
        <f t="shared" si="11"/>
        <v>23.284399999999998</v>
      </c>
      <c r="Z17" s="72" t="e">
        <f>VLOOKUP(A17,Enforcements!$C$3:$J$49,8,0)</f>
        <v>#N/A</v>
      </c>
      <c r="AA17" s="72" t="e">
        <f>VLOOKUP(A17,Enforcements!$C$3:$J$49,3,0)</f>
        <v>#N/A</v>
      </c>
    </row>
    <row r="18" spans="1:27" s="2" customFormat="1" x14ac:dyDescent="0.25">
      <c r="A18" s="58" t="s">
        <v>355</v>
      </c>
      <c r="B18" s="58">
        <v>4040</v>
      </c>
      <c r="C18" s="58" t="s">
        <v>66</v>
      </c>
      <c r="D18" s="58" t="s">
        <v>411</v>
      </c>
      <c r="E18" s="30">
        <v>42515.225856481484</v>
      </c>
      <c r="F18" s="30">
        <v>42515.22724537037</v>
      </c>
      <c r="G18" s="38">
        <v>2</v>
      </c>
      <c r="H18" s="30" t="s">
        <v>74</v>
      </c>
      <c r="I18" s="30">
        <v>42515.253796296296</v>
      </c>
      <c r="J18" s="58">
        <v>0</v>
      </c>
      <c r="K18" s="58" t="str">
        <f t="shared" si="4"/>
        <v>4039/4040</v>
      </c>
      <c r="L18" s="58" t="str">
        <f>VLOOKUP(A18,'Trips&amp;Operators'!$C$1:$E$9998,3,FALSE)</f>
        <v>ROCHA</v>
      </c>
      <c r="M18" s="12">
        <f t="shared" si="5"/>
        <v>2.6550925926130731E-2</v>
      </c>
      <c r="N18" s="13">
        <f t="shared" si="3"/>
        <v>38.233333333628252</v>
      </c>
      <c r="O18" s="13"/>
      <c r="P18" s="13"/>
      <c r="Q18" s="59"/>
      <c r="R18" s="59"/>
      <c r="T18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05:24:14-0600',mode:absolute,to:'2016-05-25 06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8" s="71" t="str">
        <f t="shared" si="7"/>
        <v>N</v>
      </c>
      <c r="V18" s="71">
        <f t="shared" si="8"/>
        <v>1</v>
      </c>
      <c r="W18" s="71">
        <f t="shared" si="9"/>
        <v>7.7499999999999999E-2</v>
      </c>
      <c r="X18" s="71">
        <f t="shared" si="10"/>
        <v>23.329899999999999</v>
      </c>
      <c r="Y18" s="71">
        <f t="shared" si="11"/>
        <v>23.252399999999998</v>
      </c>
      <c r="Z18" s="72" t="e">
        <f>VLOOKUP(A18,Enforcements!$C$3:$J$49,8,0)</f>
        <v>#N/A</v>
      </c>
      <c r="AA18" s="72" t="e">
        <f>VLOOKUP(A18,Enforcements!$C$3:$J$49,3,0)</f>
        <v>#N/A</v>
      </c>
    </row>
    <row r="19" spans="1:27" s="2" customFormat="1" x14ac:dyDescent="0.25">
      <c r="A19" s="58" t="s">
        <v>358</v>
      </c>
      <c r="B19" s="58">
        <v>4039</v>
      </c>
      <c r="C19" s="58" t="s">
        <v>66</v>
      </c>
      <c r="D19" s="58" t="s">
        <v>252</v>
      </c>
      <c r="E19" s="30">
        <v>42515.256157407406</v>
      </c>
      <c r="F19" s="30">
        <v>42515.257094907407</v>
      </c>
      <c r="G19" s="38">
        <v>1</v>
      </c>
      <c r="H19" s="30" t="s">
        <v>90</v>
      </c>
      <c r="I19" s="30">
        <v>42515.293726851851</v>
      </c>
      <c r="J19" s="58">
        <v>0</v>
      </c>
      <c r="K19" s="58" t="str">
        <f t="shared" si="4"/>
        <v>4039/4040</v>
      </c>
      <c r="L19" s="58" t="str">
        <f>VLOOKUP(A19,'Trips&amp;Operators'!$C$1:$E$9998,3,FALSE)</f>
        <v>ROCHA</v>
      </c>
      <c r="M19" s="12">
        <f t="shared" si="5"/>
        <v>3.6631944443797693E-2</v>
      </c>
      <c r="N19" s="13">
        <f t="shared" si="3"/>
        <v>52.749999999068677</v>
      </c>
      <c r="O19" s="13"/>
      <c r="P19" s="13"/>
      <c r="Q19" s="59"/>
      <c r="R19" s="59"/>
      <c r="T19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06:07:52-0600',mode:absolute,to:'2016-05-25 07:03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9" s="71" t="str">
        <f t="shared" si="7"/>
        <v>N</v>
      </c>
      <c r="V19" s="71">
        <f t="shared" si="8"/>
        <v>1</v>
      </c>
      <c r="W19" s="71">
        <f t="shared" si="9"/>
        <v>23.2986</v>
      </c>
      <c r="X19" s="71">
        <f t="shared" si="10"/>
        <v>1.5800000000000002E-2</v>
      </c>
      <c r="Y19" s="71">
        <f t="shared" si="11"/>
        <v>23.282800000000002</v>
      </c>
      <c r="Z19" s="72" t="e">
        <f>VLOOKUP(A19,Enforcements!$C$3:$J$49,8,0)</f>
        <v>#N/A</v>
      </c>
      <c r="AA19" s="72" t="e">
        <f>VLOOKUP(A19,Enforcements!$C$3:$J$49,3,0)</f>
        <v>#N/A</v>
      </c>
    </row>
    <row r="20" spans="1:27" s="2" customFormat="1" x14ac:dyDescent="0.25">
      <c r="A20" s="58" t="s">
        <v>357</v>
      </c>
      <c r="B20" s="58">
        <v>4038</v>
      </c>
      <c r="C20" s="58" t="s">
        <v>66</v>
      </c>
      <c r="D20" s="58" t="s">
        <v>73</v>
      </c>
      <c r="E20" s="30">
        <v>42515.233749999999</v>
      </c>
      <c r="F20" s="30">
        <v>42515.234675925924</v>
      </c>
      <c r="G20" s="38">
        <v>1</v>
      </c>
      <c r="H20" s="30" t="s">
        <v>395</v>
      </c>
      <c r="I20" s="30">
        <v>42515.264386574076</v>
      </c>
      <c r="J20" s="58">
        <v>0</v>
      </c>
      <c r="K20" s="58" t="str">
        <f t="shared" si="4"/>
        <v>4037/4038</v>
      </c>
      <c r="L20" s="58" t="str">
        <f>VLOOKUP(A20,'Trips&amp;Operators'!$C$1:$E$9998,3,FALSE)</f>
        <v>YANAI</v>
      </c>
      <c r="M20" s="12">
        <f t="shared" si="5"/>
        <v>2.9710648152104113E-2</v>
      </c>
      <c r="N20" s="13">
        <f t="shared" si="3"/>
        <v>42.783333339029923</v>
      </c>
      <c r="O20" s="13"/>
      <c r="P20" s="13"/>
      <c r="Q20" s="59"/>
      <c r="R20" s="59"/>
      <c r="T20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05:35:36-0600',mode:absolute,to:'2016-05-25 06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20" s="71" t="str">
        <f t="shared" si="7"/>
        <v>N</v>
      </c>
      <c r="V20" s="71">
        <f t="shared" si="8"/>
        <v>1</v>
      </c>
      <c r="W20" s="71">
        <f t="shared" si="9"/>
        <v>4.5499999999999999E-2</v>
      </c>
      <c r="X20" s="71">
        <f t="shared" si="10"/>
        <v>23.3325</v>
      </c>
      <c r="Y20" s="71">
        <f t="shared" si="11"/>
        <v>23.286999999999999</v>
      </c>
      <c r="Z20" s="72" t="e">
        <f>VLOOKUP(A20,Enforcements!$C$3:$J$49,8,0)</f>
        <v>#N/A</v>
      </c>
      <c r="AA20" s="72" t="e">
        <f>VLOOKUP(A20,Enforcements!$C$3:$J$49,3,0)</f>
        <v>#N/A</v>
      </c>
    </row>
    <row r="21" spans="1:27" s="2" customFormat="1" x14ac:dyDescent="0.25">
      <c r="A21" s="58" t="s">
        <v>350</v>
      </c>
      <c r="B21" s="58">
        <v>4037</v>
      </c>
      <c r="C21" s="58" t="s">
        <v>66</v>
      </c>
      <c r="D21" s="58" t="s">
        <v>126</v>
      </c>
      <c r="E21" s="30">
        <v>42515.276203703703</v>
      </c>
      <c r="F21" s="30">
        <v>42515.277337962965</v>
      </c>
      <c r="G21" s="38">
        <v>1</v>
      </c>
      <c r="H21" s="30" t="s">
        <v>389</v>
      </c>
      <c r="I21" s="30">
        <v>42515.304050925923</v>
      </c>
      <c r="J21" s="58">
        <v>0</v>
      </c>
      <c r="K21" s="58" t="str">
        <f t="shared" si="4"/>
        <v>4037/4038</v>
      </c>
      <c r="L21" s="58" t="str">
        <f>VLOOKUP(A21,'Trips&amp;Operators'!$C$1:$E$9998,3,FALSE)</f>
        <v>YANAI</v>
      </c>
      <c r="M21" s="12">
        <f t="shared" si="5"/>
        <v>2.6712962957390118E-2</v>
      </c>
      <c r="N21" s="13">
        <f t="shared" si="3"/>
        <v>38.46666665864177</v>
      </c>
      <c r="O21" s="13"/>
      <c r="P21" s="13"/>
      <c r="Q21" s="59"/>
      <c r="R21" s="59"/>
      <c r="T21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06:36:44-0600',mode:absolute,to:'2016-05-25 07:18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21" s="71" t="str">
        <f t="shared" si="7"/>
        <v>N</v>
      </c>
      <c r="V21" s="71">
        <f t="shared" si="8"/>
        <v>1</v>
      </c>
      <c r="W21" s="71">
        <f t="shared" si="9"/>
        <v>23.299299999999999</v>
      </c>
      <c r="X21" s="71">
        <f t="shared" si="10"/>
        <v>1.38E-2</v>
      </c>
      <c r="Y21" s="71">
        <f t="shared" si="11"/>
        <v>23.285499999999999</v>
      </c>
      <c r="Z21" s="72" t="e">
        <f>VLOOKUP(A21,Enforcements!$C$3:$J$49,8,0)</f>
        <v>#N/A</v>
      </c>
      <c r="AA21" s="72" t="e">
        <f>VLOOKUP(A21,Enforcements!$C$3:$J$49,3,0)</f>
        <v>#N/A</v>
      </c>
    </row>
    <row r="22" spans="1:27" s="2" customFormat="1" x14ac:dyDescent="0.25">
      <c r="A22" s="58" t="s">
        <v>362</v>
      </c>
      <c r="B22" s="58">
        <v>4029</v>
      </c>
      <c r="C22" s="58" t="s">
        <v>66</v>
      </c>
      <c r="D22" s="58" t="s">
        <v>399</v>
      </c>
      <c r="E22" s="30">
        <v>42515.24796296296</v>
      </c>
      <c r="F22" s="30">
        <v>42515.248935185184</v>
      </c>
      <c r="G22" s="38">
        <v>1</v>
      </c>
      <c r="H22" s="30" t="s">
        <v>124</v>
      </c>
      <c r="I22" s="30">
        <v>42515.274907407409</v>
      </c>
      <c r="J22" s="58">
        <v>2</v>
      </c>
      <c r="K22" s="58" t="str">
        <f t="shared" si="4"/>
        <v>4029/4030</v>
      </c>
      <c r="L22" s="58" t="str">
        <f>VLOOKUP(A22,'Trips&amp;Operators'!$C$1:$E$9998,3,FALSE)</f>
        <v>GEBRETEKLE</v>
      </c>
      <c r="M22" s="12">
        <f t="shared" si="5"/>
        <v>2.5972222225391306E-2</v>
      </c>
      <c r="N22" s="13">
        <f t="shared" si="3"/>
        <v>37.400000004563481</v>
      </c>
      <c r="O22" s="13"/>
      <c r="P22" s="13"/>
      <c r="Q22" s="59"/>
      <c r="R22" s="59"/>
      <c r="T22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05:56:04-0600',mode:absolute,to:'2016-05-25 06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2" s="71" t="str">
        <f t="shared" si="7"/>
        <v>N</v>
      </c>
      <c r="V22" s="71">
        <f t="shared" si="8"/>
        <v>1</v>
      </c>
      <c r="W22" s="71">
        <f t="shared" si="9"/>
        <v>7.5499999999999998E-2</v>
      </c>
      <c r="X22" s="71">
        <f t="shared" si="10"/>
        <v>23.3293</v>
      </c>
      <c r="Y22" s="71">
        <f t="shared" si="11"/>
        <v>23.253799999999998</v>
      </c>
      <c r="Z22" s="72" t="e">
        <f>VLOOKUP(A22,Enforcements!$C$3:$J$49,8,0)</f>
        <v>#N/A</v>
      </c>
      <c r="AA22" s="72" t="e">
        <f>VLOOKUP(A22,Enforcements!$C$3:$J$49,3,0)</f>
        <v>#N/A</v>
      </c>
    </row>
    <row r="23" spans="1:27" s="2" customFormat="1" x14ac:dyDescent="0.25">
      <c r="A23" s="58" t="s">
        <v>347</v>
      </c>
      <c r="B23" s="58">
        <v>4030</v>
      </c>
      <c r="C23" s="58" t="s">
        <v>66</v>
      </c>
      <c r="D23" s="58" t="s">
        <v>253</v>
      </c>
      <c r="E23" s="30">
        <v>42515.285219907404</v>
      </c>
      <c r="F23" s="30">
        <v>42515.286412037036</v>
      </c>
      <c r="G23" s="38">
        <v>1</v>
      </c>
      <c r="H23" s="30" t="s">
        <v>249</v>
      </c>
      <c r="I23" s="30">
        <v>42515.314918981479</v>
      </c>
      <c r="J23" s="58">
        <v>0</v>
      </c>
      <c r="K23" s="58" t="str">
        <f t="shared" si="4"/>
        <v>4029/4030</v>
      </c>
      <c r="L23" s="58" t="str">
        <f>VLOOKUP(A23,'Trips&amp;Operators'!$C$1:$E$9998,3,FALSE)</f>
        <v>GEBRETEKLE</v>
      </c>
      <c r="M23" s="12">
        <f t="shared" si="5"/>
        <v>2.8506944443506654E-2</v>
      </c>
      <c r="N23" s="13">
        <f t="shared" si="3"/>
        <v>41.049999998649582</v>
      </c>
      <c r="O23" s="13"/>
      <c r="P23" s="13"/>
      <c r="Q23" s="59"/>
      <c r="R23" s="59"/>
      <c r="T23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06:49:43-0600',mode:absolute,to:'2016-05-25 07:34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3" s="71" t="str">
        <f t="shared" si="7"/>
        <v>N</v>
      </c>
      <c r="V23" s="71">
        <f t="shared" si="8"/>
        <v>1</v>
      </c>
      <c r="W23" s="71">
        <f t="shared" si="9"/>
        <v>23.299199999999999</v>
      </c>
      <c r="X23" s="71">
        <f t="shared" si="10"/>
        <v>1.21E-2</v>
      </c>
      <c r="Y23" s="71">
        <f t="shared" si="11"/>
        <v>23.287099999999999</v>
      </c>
      <c r="Z23" s="72" t="e">
        <f>VLOOKUP(A23,Enforcements!$C$3:$J$49,8,0)</f>
        <v>#N/A</v>
      </c>
      <c r="AA23" s="72" t="e">
        <f>VLOOKUP(A23,Enforcements!$C$3:$J$49,3,0)</f>
        <v>#N/A</v>
      </c>
    </row>
    <row r="24" spans="1:27" s="2" customFormat="1" x14ac:dyDescent="0.25">
      <c r="A24" s="58" t="s">
        <v>308</v>
      </c>
      <c r="B24" s="58">
        <v>4031</v>
      </c>
      <c r="C24" s="58" t="s">
        <v>66</v>
      </c>
      <c r="D24" s="58" t="s">
        <v>106</v>
      </c>
      <c r="E24" s="30">
        <v>42515.256504629629</v>
      </c>
      <c r="F24" s="30">
        <v>42515.257418981484</v>
      </c>
      <c r="G24" s="38">
        <v>1</v>
      </c>
      <c r="H24" s="30" t="s">
        <v>72</v>
      </c>
      <c r="I24" s="30">
        <v>42515.28533564815</v>
      </c>
      <c r="J24" s="58">
        <v>0</v>
      </c>
      <c r="K24" s="58" t="str">
        <f t="shared" si="4"/>
        <v>4031/4032</v>
      </c>
      <c r="L24" s="58" t="str">
        <f>VLOOKUP(A24,'Trips&amp;Operators'!$C$1:$E$9998,3,FALSE)</f>
        <v>COOLAHAN</v>
      </c>
      <c r="M24" s="12">
        <f t="shared" si="5"/>
        <v>2.7916666665987577E-2</v>
      </c>
      <c r="N24" s="13">
        <f t="shared" si="3"/>
        <v>40.199999999022111</v>
      </c>
      <c r="O24" s="13"/>
      <c r="P24" s="13"/>
      <c r="Q24" s="59"/>
      <c r="R24" s="59"/>
      <c r="T24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06:08:22-0600',mode:absolute,to:'2016-05-25 06:51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4" s="71" t="str">
        <f t="shared" si="7"/>
        <v>N</v>
      </c>
      <c r="V24" s="71">
        <f t="shared" si="8"/>
        <v>1</v>
      </c>
      <c r="W24" s="71">
        <f t="shared" si="9"/>
        <v>4.5999999999999999E-2</v>
      </c>
      <c r="X24" s="71">
        <f t="shared" si="10"/>
        <v>23.3308</v>
      </c>
      <c r="Y24" s="71">
        <f t="shared" si="11"/>
        <v>23.284800000000001</v>
      </c>
      <c r="Z24" s="72" t="e">
        <f>VLOOKUP(A24,Enforcements!$C$3:$J$49,8,0)</f>
        <v>#N/A</v>
      </c>
      <c r="AA24" s="72" t="e">
        <f>VLOOKUP(A24,Enforcements!$C$3:$J$49,3,0)</f>
        <v>#N/A</v>
      </c>
    </row>
    <row r="25" spans="1:27" s="2" customFormat="1" x14ac:dyDescent="0.25">
      <c r="A25" s="58" t="s">
        <v>412</v>
      </c>
      <c r="B25" s="58">
        <v>4032</v>
      </c>
      <c r="C25" s="58" t="s">
        <v>66</v>
      </c>
      <c r="D25" s="58" t="s">
        <v>176</v>
      </c>
      <c r="E25" s="30">
        <v>42515.292500000003</v>
      </c>
      <c r="F25" s="30">
        <v>42515.293414351851</v>
      </c>
      <c r="G25" s="38">
        <v>1</v>
      </c>
      <c r="H25" s="30" t="s">
        <v>86</v>
      </c>
      <c r="I25" s="30">
        <v>42515.324976851851</v>
      </c>
      <c r="J25" s="58">
        <v>0</v>
      </c>
      <c r="K25" s="58" t="str">
        <f t="shared" si="4"/>
        <v>4031/4032</v>
      </c>
      <c r="L25" s="58" t="e">
        <f>VLOOKUP(A25,'Trips&amp;Operators'!$C$1:$E$9998,3,FALSE)</f>
        <v>#N/A</v>
      </c>
      <c r="M25" s="12">
        <f t="shared" si="5"/>
        <v>3.1562500000291038E-2</v>
      </c>
      <c r="N25" s="13">
        <f t="shared" si="3"/>
        <v>45.450000000419095</v>
      </c>
      <c r="O25" s="13"/>
      <c r="P25" s="13"/>
      <c r="Q25" s="59"/>
      <c r="R25" s="59"/>
      <c r="T25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07:00:12-0600',mode:absolute,to:'2016-05-25 07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25" s="71" t="str">
        <f t="shared" si="7"/>
        <v>N</v>
      </c>
      <c r="V25" s="71">
        <f t="shared" si="8"/>
        <v>1</v>
      </c>
      <c r="W25" s="71">
        <f t="shared" si="9"/>
        <v>23.299099999999999</v>
      </c>
      <c r="X25" s="71">
        <f t="shared" si="10"/>
        <v>1.47E-2</v>
      </c>
      <c r="Y25" s="71">
        <f t="shared" si="11"/>
        <v>23.284399999999998</v>
      </c>
      <c r="Z25" s="72" t="e">
        <f>VLOOKUP(A25,Enforcements!$C$3:$J$49,8,0)</f>
        <v>#N/A</v>
      </c>
      <c r="AA25" s="72" t="e">
        <f>VLOOKUP(A25,Enforcements!$C$3:$J$49,3,0)</f>
        <v>#N/A</v>
      </c>
    </row>
    <row r="26" spans="1:27" s="2" customFormat="1" x14ac:dyDescent="0.25">
      <c r="A26" s="58" t="s">
        <v>367</v>
      </c>
      <c r="B26" s="58">
        <v>4009</v>
      </c>
      <c r="C26" s="58" t="s">
        <v>66</v>
      </c>
      <c r="D26" s="58" t="s">
        <v>170</v>
      </c>
      <c r="E26" s="30">
        <v>42515.267407407409</v>
      </c>
      <c r="F26" s="30">
        <v>42515.268391203703</v>
      </c>
      <c r="G26" s="38">
        <v>1</v>
      </c>
      <c r="H26" s="30" t="s">
        <v>250</v>
      </c>
      <c r="I26" s="30">
        <v>42515.295474537037</v>
      </c>
      <c r="J26" s="58">
        <v>0</v>
      </c>
      <c r="K26" s="58" t="str">
        <f t="shared" si="4"/>
        <v>4009/4010</v>
      </c>
      <c r="L26" s="58" t="str">
        <f>VLOOKUP(A26,'Trips&amp;Operators'!$C$1:$E$9998,3,FALSE)</f>
        <v>ACKERMAN</v>
      </c>
      <c r="M26" s="12">
        <f t="shared" si="5"/>
        <v>2.7083333334303461E-2</v>
      </c>
      <c r="N26" s="13">
        <f t="shared" si="3"/>
        <v>39.000000001396984</v>
      </c>
      <c r="O26" s="13"/>
      <c r="P26" s="13"/>
      <c r="Q26" s="59"/>
      <c r="R26" s="59"/>
      <c r="T26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06:24:04-0600',mode:absolute,to:'2016-05-25 07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26" s="71" t="str">
        <f t="shared" si="7"/>
        <v>N</v>
      </c>
      <c r="V26" s="71">
        <f t="shared" si="8"/>
        <v>1</v>
      </c>
      <c r="W26" s="71">
        <f t="shared" si="9"/>
        <v>4.7100000000000003E-2</v>
      </c>
      <c r="X26" s="71">
        <f t="shared" si="10"/>
        <v>23.328800000000001</v>
      </c>
      <c r="Y26" s="71">
        <f t="shared" si="11"/>
        <v>23.281700000000001</v>
      </c>
      <c r="Z26" s="72" t="e">
        <f>VLOOKUP(A26,Enforcements!$C$3:$J$49,8,0)</f>
        <v>#N/A</v>
      </c>
      <c r="AA26" s="72" t="e">
        <f>VLOOKUP(A26,Enforcements!$C$3:$J$49,3,0)</f>
        <v>#N/A</v>
      </c>
    </row>
    <row r="27" spans="1:27" s="2" customFormat="1" x14ac:dyDescent="0.25">
      <c r="A27" s="58" t="s">
        <v>413</v>
      </c>
      <c r="B27" s="58">
        <v>4010</v>
      </c>
      <c r="C27" s="58" t="s">
        <v>66</v>
      </c>
      <c r="D27" s="58" t="s">
        <v>255</v>
      </c>
      <c r="E27" s="30">
        <v>42515.304259259261</v>
      </c>
      <c r="F27" s="30">
        <v>42515.304988425924</v>
      </c>
      <c r="G27" s="38">
        <v>1</v>
      </c>
      <c r="H27" s="30" t="s">
        <v>75</v>
      </c>
      <c r="I27" s="30">
        <v>42515.336273148147</v>
      </c>
      <c r="J27" s="58">
        <v>0</v>
      </c>
      <c r="K27" s="58" t="str">
        <f t="shared" si="4"/>
        <v>4009/4010</v>
      </c>
      <c r="L27" s="58" t="e">
        <f>VLOOKUP(A27,'Trips&amp;Operators'!$C$1:$E$9998,3,FALSE)</f>
        <v>#N/A</v>
      </c>
      <c r="M27" s="12">
        <f t="shared" si="5"/>
        <v>3.1284722223063E-2</v>
      </c>
      <c r="N27" s="13">
        <f t="shared" si="3"/>
        <v>45.050000001210719</v>
      </c>
      <c r="O27" s="13"/>
      <c r="P27" s="13"/>
      <c r="Q27" s="59"/>
      <c r="R27" s="59"/>
      <c r="T27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07:17:08-0600',mode:absolute,to:'2016-05-25 08:05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27" s="71" t="str">
        <f t="shared" si="7"/>
        <v>N</v>
      </c>
      <c r="V27" s="71">
        <f t="shared" si="8"/>
        <v>1</v>
      </c>
      <c r="W27" s="71">
        <f t="shared" si="9"/>
        <v>23.2971</v>
      </c>
      <c r="X27" s="71">
        <f t="shared" si="10"/>
        <v>1.52E-2</v>
      </c>
      <c r="Y27" s="71">
        <f t="shared" si="11"/>
        <v>23.2819</v>
      </c>
      <c r="Z27" s="72" t="e">
        <f>VLOOKUP(A27,Enforcements!$C$3:$J$49,8,0)</f>
        <v>#N/A</v>
      </c>
      <c r="AA27" s="72" t="e">
        <f>VLOOKUP(A27,Enforcements!$C$3:$J$49,3,0)</f>
        <v>#N/A</v>
      </c>
    </row>
    <row r="28" spans="1:27" s="2" customFormat="1" x14ac:dyDescent="0.25">
      <c r="A28" s="58" t="s">
        <v>345</v>
      </c>
      <c r="B28" s="58">
        <v>4007</v>
      </c>
      <c r="C28" s="58" t="s">
        <v>66</v>
      </c>
      <c r="D28" s="58" t="s">
        <v>177</v>
      </c>
      <c r="E28" s="30">
        <v>42515.275069444448</v>
      </c>
      <c r="F28" s="30">
        <v>42515.276689814818</v>
      </c>
      <c r="G28" s="38">
        <v>2</v>
      </c>
      <c r="H28" s="30" t="s">
        <v>85</v>
      </c>
      <c r="I28" s="30">
        <v>42515.30605324074</v>
      </c>
      <c r="J28" s="58">
        <v>1</v>
      </c>
      <c r="K28" s="58" t="str">
        <f t="shared" si="4"/>
        <v>4007/4008</v>
      </c>
      <c r="L28" s="58" t="str">
        <f>VLOOKUP(A28,'Trips&amp;Operators'!$C$1:$E$9998,3,FALSE)</f>
        <v>BRANNON</v>
      </c>
      <c r="M28" s="12">
        <f t="shared" si="5"/>
        <v>2.9363425921474118E-2</v>
      </c>
      <c r="N28" s="13">
        <f t="shared" si="3"/>
        <v>42.28333332692273</v>
      </c>
      <c r="O28" s="13"/>
      <c r="P28" s="13"/>
      <c r="Q28" s="59"/>
      <c r="R28" s="59"/>
      <c r="T28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06:35:06-0600',mode:absolute,to:'2016-05-25 07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8" s="71" t="str">
        <f t="shared" si="7"/>
        <v>N</v>
      </c>
      <c r="V28" s="71">
        <f t="shared" si="8"/>
        <v>1</v>
      </c>
      <c r="W28" s="71">
        <f t="shared" si="9"/>
        <v>4.8000000000000001E-2</v>
      </c>
      <c r="X28" s="71">
        <f t="shared" si="10"/>
        <v>23.331499999999998</v>
      </c>
      <c r="Y28" s="71">
        <f t="shared" si="11"/>
        <v>23.2835</v>
      </c>
      <c r="Z28" s="72" t="e">
        <f>VLOOKUP(A28,Enforcements!$C$3:$J$49,8,0)</f>
        <v>#N/A</v>
      </c>
      <c r="AA28" s="72" t="e">
        <f>VLOOKUP(A28,Enforcements!$C$3:$J$49,3,0)</f>
        <v>#N/A</v>
      </c>
    </row>
    <row r="29" spans="1:27" s="2" customFormat="1" x14ac:dyDescent="0.25">
      <c r="A29" s="58" t="s">
        <v>414</v>
      </c>
      <c r="B29" s="58">
        <v>4008</v>
      </c>
      <c r="C29" s="58" t="s">
        <v>66</v>
      </c>
      <c r="D29" s="58" t="s">
        <v>127</v>
      </c>
      <c r="E29" s="30">
        <v>42515.318159722221</v>
      </c>
      <c r="F29" s="30">
        <v>42515.31890046296</v>
      </c>
      <c r="G29" s="38">
        <v>1</v>
      </c>
      <c r="H29" s="30" t="s">
        <v>256</v>
      </c>
      <c r="I29" s="30">
        <v>42515.345486111109</v>
      </c>
      <c r="J29" s="58">
        <v>0</v>
      </c>
      <c r="K29" s="58" t="str">
        <f t="shared" si="4"/>
        <v>4007/4008</v>
      </c>
      <c r="L29" s="58" t="e">
        <f>VLOOKUP(A29,'Trips&amp;Operators'!$C$1:$E$9998,3,FALSE)</f>
        <v>#N/A</v>
      </c>
      <c r="M29" s="12">
        <f t="shared" si="5"/>
        <v>2.658564814919373E-2</v>
      </c>
      <c r="N29" s="13">
        <f t="shared" si="3"/>
        <v>38.283333334838971</v>
      </c>
      <c r="O29" s="13"/>
      <c r="P29" s="13"/>
      <c r="Q29" s="59"/>
      <c r="R29" s="59"/>
      <c r="T29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07:37:09-0600',mode:absolute,to:'2016-05-25 08:18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9" s="71" t="str">
        <f t="shared" si="7"/>
        <v>N</v>
      </c>
      <c r="V29" s="71">
        <f t="shared" si="8"/>
        <v>1</v>
      </c>
      <c r="W29" s="71">
        <f t="shared" si="9"/>
        <v>23.297699999999999</v>
      </c>
      <c r="X29" s="71">
        <f t="shared" si="10"/>
        <v>1.3899999999999999E-2</v>
      </c>
      <c r="Y29" s="71">
        <f t="shared" si="11"/>
        <v>23.283799999999999</v>
      </c>
      <c r="Z29" s="72" t="e">
        <f>VLOOKUP(A29,Enforcements!$C$3:$J$49,8,0)</f>
        <v>#N/A</v>
      </c>
      <c r="AA29" s="72" t="e">
        <f>VLOOKUP(A29,Enforcements!$C$3:$J$49,3,0)</f>
        <v>#N/A</v>
      </c>
    </row>
    <row r="30" spans="1:27" s="2" customFormat="1" x14ac:dyDescent="0.25">
      <c r="A30" s="58" t="s">
        <v>343</v>
      </c>
      <c r="B30" s="58">
        <v>4020</v>
      </c>
      <c r="C30" s="58" t="s">
        <v>66</v>
      </c>
      <c r="D30" s="58" t="s">
        <v>390</v>
      </c>
      <c r="E30" s="30">
        <v>42515.285844907405</v>
      </c>
      <c r="F30" s="30">
        <v>42515.28701388889</v>
      </c>
      <c r="G30" s="38">
        <v>1</v>
      </c>
      <c r="H30" s="30" t="s">
        <v>251</v>
      </c>
      <c r="I30" s="30">
        <v>42515.317870370367</v>
      </c>
      <c r="J30" s="58">
        <v>1</v>
      </c>
      <c r="K30" s="58" t="str">
        <f t="shared" si="4"/>
        <v>4019/4020</v>
      </c>
      <c r="L30" s="58" t="str">
        <f>VLOOKUP(A30,'Trips&amp;Operators'!$C$1:$E$9998,3,FALSE)</f>
        <v>LEDERHAUSE</v>
      </c>
      <c r="M30" s="12">
        <f t="shared" si="5"/>
        <v>3.085648147680331E-2</v>
      </c>
      <c r="N30" s="13">
        <f t="shared" si="3"/>
        <v>44.433333326596767</v>
      </c>
      <c r="O30" s="13"/>
      <c r="P30" s="13"/>
      <c r="Q30" s="59"/>
      <c r="R30" s="59"/>
      <c r="T30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06:50:37-0600',mode:absolute,to:'2016-05-25 07:38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0" s="71" t="str">
        <f t="shared" si="7"/>
        <v>N</v>
      </c>
      <c r="V30" s="71">
        <f t="shared" si="8"/>
        <v>1</v>
      </c>
      <c r="W30" s="71">
        <f t="shared" si="9"/>
        <v>4.53E-2</v>
      </c>
      <c r="X30" s="71">
        <f t="shared" si="10"/>
        <v>23.331099999999999</v>
      </c>
      <c r="Y30" s="71">
        <f t="shared" si="11"/>
        <v>23.285799999999998</v>
      </c>
      <c r="Z30" s="72" t="e">
        <f>VLOOKUP(A30,Enforcements!$C$3:$J$49,8,0)</f>
        <v>#N/A</v>
      </c>
      <c r="AA30" s="72" t="e">
        <f>VLOOKUP(A30,Enforcements!$C$3:$J$49,3,0)</f>
        <v>#N/A</v>
      </c>
    </row>
    <row r="31" spans="1:27" s="2" customFormat="1" x14ac:dyDescent="0.25">
      <c r="A31" s="58" t="s">
        <v>415</v>
      </c>
      <c r="B31" s="58">
        <v>4019</v>
      </c>
      <c r="C31" s="58" t="s">
        <v>66</v>
      </c>
      <c r="D31" s="58" t="s">
        <v>98</v>
      </c>
      <c r="E31" s="30">
        <v>42515.326620370368</v>
      </c>
      <c r="F31" s="30">
        <v>42515.327638888892</v>
      </c>
      <c r="G31" s="38">
        <v>1</v>
      </c>
      <c r="H31" s="30" t="s">
        <v>90</v>
      </c>
      <c r="I31" s="30">
        <v>42515.356956018521</v>
      </c>
      <c r="J31" s="58">
        <v>0</v>
      </c>
      <c r="K31" s="58" t="str">
        <f t="shared" si="4"/>
        <v>4019/4020</v>
      </c>
      <c r="L31" s="58" t="e">
        <f>VLOOKUP(A31,'Trips&amp;Operators'!$C$1:$E$9998,3,FALSE)</f>
        <v>#N/A</v>
      </c>
      <c r="M31" s="12">
        <f t="shared" si="5"/>
        <v>2.9317129628907423E-2</v>
      </c>
      <c r="N31" s="13">
        <f t="shared" si="3"/>
        <v>42.21666666562669</v>
      </c>
      <c r="O31" s="13"/>
      <c r="P31" s="13"/>
      <c r="Q31" s="59"/>
      <c r="R31" s="59"/>
      <c r="T31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07:49:20-0600',mode:absolute,to:'2016-05-25 08:35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1" s="71" t="str">
        <f t="shared" si="7"/>
        <v>N</v>
      </c>
      <c r="V31" s="71">
        <f t="shared" si="8"/>
        <v>1</v>
      </c>
      <c r="W31" s="71">
        <f t="shared" si="9"/>
        <v>23.2973</v>
      </c>
      <c r="X31" s="71">
        <f t="shared" si="10"/>
        <v>1.5800000000000002E-2</v>
      </c>
      <c r="Y31" s="71">
        <f t="shared" si="11"/>
        <v>23.281500000000001</v>
      </c>
      <c r="Z31" s="72" t="e">
        <f>VLOOKUP(A31,Enforcements!$C$3:$J$49,8,0)</f>
        <v>#N/A</v>
      </c>
      <c r="AA31" s="72" t="e">
        <f>VLOOKUP(A31,Enforcements!$C$3:$J$49,3,0)</f>
        <v>#N/A</v>
      </c>
    </row>
    <row r="32" spans="1:27" s="2" customFormat="1" x14ac:dyDescent="0.25">
      <c r="A32" s="58" t="s">
        <v>416</v>
      </c>
      <c r="B32" s="58">
        <v>4040</v>
      </c>
      <c r="C32" s="58" t="s">
        <v>66</v>
      </c>
      <c r="D32" s="58" t="s">
        <v>417</v>
      </c>
      <c r="E32" s="30">
        <v>42515.305937500001</v>
      </c>
      <c r="F32" s="30">
        <v>42515.306805555556</v>
      </c>
      <c r="G32" s="38">
        <v>1</v>
      </c>
      <c r="H32" s="30" t="s">
        <v>125</v>
      </c>
      <c r="I32" s="30">
        <v>42515.327604166669</v>
      </c>
      <c r="J32" s="58">
        <v>0</v>
      </c>
      <c r="K32" s="58" t="str">
        <f t="shared" si="4"/>
        <v>4039/4040</v>
      </c>
      <c r="L32" s="58" t="e">
        <f>VLOOKUP(A32,'Trips&amp;Operators'!$C$1:$E$9998,3,FALSE)</f>
        <v>#N/A</v>
      </c>
      <c r="M32" s="12">
        <f t="shared" si="5"/>
        <v>2.0798611112695653E-2</v>
      </c>
      <c r="N32" s="13">
        <f t="shared" si="3"/>
        <v>29.95000000228174</v>
      </c>
      <c r="O32" s="13"/>
      <c r="P32" s="13"/>
      <c r="Q32" s="59"/>
      <c r="R32" s="59"/>
      <c r="T32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07:19:33-0600',mode:absolute,to:'2016-05-25 07:52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2" s="71" t="str">
        <f t="shared" si="7"/>
        <v>Y</v>
      </c>
      <c r="V32" s="71">
        <f t="shared" si="8"/>
        <v>1</v>
      </c>
      <c r="W32" s="71">
        <f t="shared" si="9"/>
        <v>1.913</v>
      </c>
      <c r="X32" s="71">
        <f t="shared" si="10"/>
        <v>23.331399999999999</v>
      </c>
      <c r="Y32" s="71">
        <f t="shared" si="11"/>
        <v>21.418399999999998</v>
      </c>
      <c r="Z32" s="72" t="e">
        <f>VLOOKUP(A32,Enforcements!$C$3:$J$49,8,0)</f>
        <v>#N/A</v>
      </c>
      <c r="AA32" s="72" t="e">
        <f>VLOOKUP(A32,Enforcements!$C$3:$J$49,3,0)</f>
        <v>#N/A</v>
      </c>
    </row>
    <row r="33" spans="1:27" s="2" customFormat="1" x14ac:dyDescent="0.25">
      <c r="A33" s="58" t="s">
        <v>416</v>
      </c>
      <c r="B33" s="58">
        <v>4040</v>
      </c>
      <c r="C33" s="58" t="s">
        <v>66</v>
      </c>
      <c r="D33" s="58" t="s">
        <v>391</v>
      </c>
      <c r="E33" s="30">
        <v>42515.297118055554</v>
      </c>
      <c r="F33" s="30">
        <v>42515.298125000001</v>
      </c>
      <c r="G33" s="38">
        <v>1</v>
      </c>
      <c r="H33" s="30" t="s">
        <v>418</v>
      </c>
      <c r="I33" s="30">
        <v>42515.303113425929</v>
      </c>
      <c r="J33" s="58">
        <v>0</v>
      </c>
      <c r="K33" s="58" t="str">
        <f t="shared" si="4"/>
        <v>4039/4040</v>
      </c>
      <c r="L33" s="58" t="e">
        <f>VLOOKUP(A33,'Trips&amp;Operators'!$C$1:$E$9998,3,FALSE)</f>
        <v>#N/A</v>
      </c>
      <c r="M33" s="12">
        <f t="shared" si="5"/>
        <v>4.9884259278769605E-3</v>
      </c>
      <c r="N33" s="13">
        <f t="shared" si="3"/>
        <v>7.1833333361428231</v>
      </c>
      <c r="O33" s="13"/>
      <c r="P33" s="13"/>
      <c r="Q33" s="59"/>
      <c r="R33" s="59"/>
      <c r="T33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07:06:51-0600',mode:absolute,to:'2016-05-25 07:17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3" s="71" t="str">
        <f t="shared" si="7"/>
        <v>Y</v>
      </c>
      <c r="V33" s="71">
        <f t="shared" si="8"/>
        <v>0</v>
      </c>
      <c r="W33" s="71">
        <f t="shared" si="9"/>
        <v>4.8599999999999997E-2</v>
      </c>
      <c r="X33" s="71">
        <f t="shared" si="10"/>
        <v>0.1111</v>
      </c>
      <c r="Y33" s="71">
        <f t="shared" si="11"/>
        <v>6.25E-2</v>
      </c>
      <c r="Z33" s="72" t="e">
        <f>VLOOKUP(A33,Enforcements!$C$3:$J$49,8,0)</f>
        <v>#N/A</v>
      </c>
      <c r="AA33" s="72" t="e">
        <f>VLOOKUP(A33,Enforcements!$C$3:$J$49,3,0)</f>
        <v>#N/A</v>
      </c>
    </row>
    <row r="34" spans="1:27" s="2" customFormat="1" x14ac:dyDescent="0.25">
      <c r="A34" s="58" t="s">
        <v>419</v>
      </c>
      <c r="B34" s="58">
        <v>4039</v>
      </c>
      <c r="C34" s="58" t="s">
        <v>66</v>
      </c>
      <c r="D34" s="58" t="s">
        <v>388</v>
      </c>
      <c r="E34" s="30">
        <v>42515.33861111111</v>
      </c>
      <c r="F34" s="30">
        <v>42515.33934027778</v>
      </c>
      <c r="G34" s="38">
        <v>1</v>
      </c>
      <c r="H34" s="30" t="s">
        <v>69</v>
      </c>
      <c r="I34" s="30">
        <v>42515.366053240738</v>
      </c>
      <c r="J34" s="58">
        <v>0</v>
      </c>
      <c r="K34" s="58" t="str">
        <f t="shared" si="4"/>
        <v>4039/4040</v>
      </c>
      <c r="L34" s="58" t="e">
        <f>VLOOKUP(A34,'Trips&amp;Operators'!$C$1:$E$9998,3,FALSE)</f>
        <v>#N/A</v>
      </c>
      <c r="M34" s="12">
        <f t="shared" si="5"/>
        <v>2.6712962957390118E-2</v>
      </c>
      <c r="N34" s="13">
        <f t="shared" si="3"/>
        <v>38.46666665864177</v>
      </c>
      <c r="O34" s="13"/>
      <c r="P34" s="13"/>
      <c r="Q34" s="59"/>
      <c r="R34" s="59"/>
      <c r="T34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08:06:36-0600',mode:absolute,to:'2016-05-25 08:48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4" s="71" t="str">
        <f t="shared" si="7"/>
        <v>N</v>
      </c>
      <c r="V34" s="71">
        <f t="shared" si="8"/>
        <v>1</v>
      </c>
      <c r="W34" s="71">
        <f t="shared" si="9"/>
        <v>23.299800000000001</v>
      </c>
      <c r="X34" s="71">
        <f t="shared" si="10"/>
        <v>1.4500000000000001E-2</v>
      </c>
      <c r="Y34" s="71">
        <f t="shared" si="11"/>
        <v>23.285299999999999</v>
      </c>
      <c r="Z34" s="72" t="e">
        <f>VLOOKUP(A34,Enforcements!$C$3:$J$49,8,0)</f>
        <v>#N/A</v>
      </c>
      <c r="AA34" s="72" t="e">
        <f>VLOOKUP(A34,Enforcements!$C$3:$J$49,3,0)</f>
        <v>#N/A</v>
      </c>
    </row>
    <row r="35" spans="1:27" s="2" customFormat="1" x14ac:dyDescent="0.25">
      <c r="A35" s="58" t="s">
        <v>420</v>
      </c>
      <c r="B35" s="58">
        <v>4038</v>
      </c>
      <c r="C35" s="58" t="s">
        <v>66</v>
      </c>
      <c r="D35" s="58" t="s">
        <v>106</v>
      </c>
      <c r="E35" s="30">
        <v>42515.309016203704</v>
      </c>
      <c r="F35" s="30">
        <v>42515.309895833336</v>
      </c>
      <c r="G35" s="38">
        <v>1</v>
      </c>
      <c r="H35" s="30" t="s">
        <v>125</v>
      </c>
      <c r="I35" s="30">
        <v>42515.337256944447</v>
      </c>
      <c r="J35" s="58">
        <v>0</v>
      </c>
      <c r="K35" s="58" t="str">
        <f t="shared" si="4"/>
        <v>4037/4038</v>
      </c>
      <c r="L35" s="58" t="e">
        <f>VLOOKUP(A35,'Trips&amp;Operators'!$C$1:$E$9998,3,FALSE)</f>
        <v>#N/A</v>
      </c>
      <c r="M35" s="12">
        <f t="shared" si="5"/>
        <v>2.73611111115315E-2</v>
      </c>
      <c r="N35" s="13">
        <f t="shared" si="3"/>
        <v>39.40000000060536</v>
      </c>
      <c r="O35" s="13"/>
      <c r="P35" s="13"/>
      <c r="Q35" s="59"/>
      <c r="R35" s="59"/>
      <c r="T35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07:23:59-0600',mode:absolute,to:'2016-05-25 08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5" s="71" t="str">
        <f t="shared" si="7"/>
        <v>N</v>
      </c>
      <c r="V35" s="71">
        <f t="shared" si="8"/>
        <v>1</v>
      </c>
      <c r="W35" s="71">
        <f t="shared" si="9"/>
        <v>4.5999999999999999E-2</v>
      </c>
      <c r="X35" s="71">
        <f t="shared" si="10"/>
        <v>23.331399999999999</v>
      </c>
      <c r="Y35" s="71">
        <f t="shared" si="11"/>
        <v>23.285399999999999</v>
      </c>
      <c r="Z35" s="72" t="e">
        <f>VLOOKUP(A35,Enforcements!$C$3:$J$49,8,0)</f>
        <v>#N/A</v>
      </c>
      <c r="AA35" s="72" t="e">
        <f>VLOOKUP(A35,Enforcements!$C$3:$J$49,3,0)</f>
        <v>#N/A</v>
      </c>
    </row>
    <row r="36" spans="1:27" s="2" customFormat="1" x14ac:dyDescent="0.25">
      <c r="A36" s="58" t="s">
        <v>421</v>
      </c>
      <c r="B36" s="58">
        <v>4037</v>
      </c>
      <c r="C36" s="58" t="s">
        <v>66</v>
      </c>
      <c r="D36" s="58" t="s">
        <v>252</v>
      </c>
      <c r="E36" s="30">
        <v>42515.348402777781</v>
      </c>
      <c r="F36" s="30">
        <v>42515.349328703705</v>
      </c>
      <c r="G36" s="38">
        <v>1</v>
      </c>
      <c r="H36" s="30" t="s">
        <v>389</v>
      </c>
      <c r="I36" s="30">
        <v>42515.376562500001</v>
      </c>
      <c r="J36" s="58">
        <v>0</v>
      </c>
      <c r="K36" s="58" t="str">
        <f t="shared" si="4"/>
        <v>4037/4038</v>
      </c>
      <c r="L36" s="58" t="e">
        <f>VLOOKUP(A36,'Trips&amp;Operators'!$C$1:$E$9998,3,FALSE)</f>
        <v>#N/A</v>
      </c>
      <c r="M36" s="12">
        <f t="shared" si="5"/>
        <v>2.7233796296059154E-2</v>
      </c>
      <c r="N36" s="13">
        <f t="shared" si="3"/>
        <v>39.216666666325182</v>
      </c>
      <c r="O36" s="13"/>
      <c r="P36" s="13"/>
      <c r="Q36" s="59"/>
      <c r="R36" s="59"/>
      <c r="T36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08:20:42-0600',mode:absolute,to:'2016-05-25 09:03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6" s="71" t="str">
        <f t="shared" si="7"/>
        <v>N</v>
      </c>
      <c r="V36" s="71">
        <f t="shared" si="8"/>
        <v>1</v>
      </c>
      <c r="W36" s="71">
        <f t="shared" si="9"/>
        <v>23.2986</v>
      </c>
      <c r="X36" s="71">
        <f t="shared" si="10"/>
        <v>1.38E-2</v>
      </c>
      <c r="Y36" s="71">
        <f t="shared" si="11"/>
        <v>23.284800000000001</v>
      </c>
      <c r="Z36" s="72" t="e">
        <f>VLOOKUP(A36,Enforcements!$C$3:$J$49,8,0)</f>
        <v>#N/A</v>
      </c>
      <c r="AA36" s="72" t="e">
        <f>VLOOKUP(A36,Enforcements!$C$3:$J$49,3,0)</f>
        <v>#N/A</v>
      </c>
    </row>
    <row r="37" spans="1:27" s="2" customFormat="1" x14ac:dyDescent="0.25">
      <c r="A37" s="58" t="s">
        <v>422</v>
      </c>
      <c r="B37" s="58">
        <v>4029</v>
      </c>
      <c r="C37" s="58" t="s">
        <v>66</v>
      </c>
      <c r="D37" s="58" t="s">
        <v>392</v>
      </c>
      <c r="E37" s="30">
        <v>42515.319780092592</v>
      </c>
      <c r="F37" s="30">
        <v>42515.320671296293</v>
      </c>
      <c r="G37" s="38">
        <v>1</v>
      </c>
      <c r="H37" s="30" t="s">
        <v>423</v>
      </c>
      <c r="I37" s="30">
        <v>42515.347824074073</v>
      </c>
      <c r="J37" s="58">
        <v>0</v>
      </c>
      <c r="K37" s="58" t="str">
        <f t="shared" si="4"/>
        <v>4029/4030</v>
      </c>
      <c r="L37" s="58" t="e">
        <f>VLOOKUP(A37,'Trips&amp;Operators'!$C$1:$E$9998,3,FALSE)</f>
        <v>#N/A</v>
      </c>
      <c r="M37" s="12">
        <f t="shared" si="5"/>
        <v>2.715277778042946E-2</v>
      </c>
      <c r="N37" s="13">
        <f t="shared" si="3"/>
        <v>39.100000003818423</v>
      </c>
      <c r="O37" s="13"/>
      <c r="P37" s="13"/>
      <c r="Q37" s="59"/>
      <c r="R37" s="59"/>
      <c r="T37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07:39:29-0600',mode:absolute,to:'2016-05-25 08:21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7" s="71" t="str">
        <f t="shared" si="7"/>
        <v>N</v>
      </c>
      <c r="V37" s="71">
        <f t="shared" si="8"/>
        <v>1</v>
      </c>
      <c r="W37" s="71">
        <f t="shared" si="9"/>
        <v>4.2900000000000001E-2</v>
      </c>
      <c r="X37" s="71">
        <f t="shared" si="10"/>
        <v>23.332699999999999</v>
      </c>
      <c r="Y37" s="71">
        <f t="shared" si="11"/>
        <v>23.2898</v>
      </c>
      <c r="Z37" s="72" t="e">
        <f>VLOOKUP(A37,Enforcements!$C$3:$J$49,8,0)</f>
        <v>#N/A</v>
      </c>
      <c r="AA37" s="72" t="e">
        <f>VLOOKUP(A37,Enforcements!$C$3:$J$49,3,0)</f>
        <v>#N/A</v>
      </c>
    </row>
    <row r="38" spans="1:27" s="2" customFormat="1" x14ac:dyDescent="0.25">
      <c r="A38" s="58" t="s">
        <v>424</v>
      </c>
      <c r="B38" s="58">
        <v>4030</v>
      </c>
      <c r="C38" s="58" t="s">
        <v>66</v>
      </c>
      <c r="D38" s="58" t="s">
        <v>393</v>
      </c>
      <c r="E38" s="30">
        <v>42515.358877314815</v>
      </c>
      <c r="F38" s="30">
        <v>42515.359803240739</v>
      </c>
      <c r="G38" s="38">
        <v>1</v>
      </c>
      <c r="H38" s="30" t="s">
        <v>105</v>
      </c>
      <c r="I38" s="30">
        <v>42515.387557870374</v>
      </c>
      <c r="J38" s="58">
        <v>0</v>
      </c>
      <c r="K38" s="58" t="str">
        <f t="shared" si="4"/>
        <v>4029/4030</v>
      </c>
      <c r="L38" s="58" t="e">
        <f>VLOOKUP(A38,'Trips&amp;Operators'!$C$1:$E$9998,3,FALSE)</f>
        <v>#N/A</v>
      </c>
      <c r="M38" s="12">
        <f t="shared" si="5"/>
        <v>2.775462963472819E-2</v>
      </c>
      <c r="N38" s="13">
        <f t="shared" si="3"/>
        <v>39.966666674008593</v>
      </c>
      <c r="O38" s="13"/>
      <c r="P38" s="13"/>
      <c r="Q38" s="59"/>
      <c r="R38" s="59"/>
      <c r="T38" s="71" t="str">
        <f t="shared" si="6"/>
        <v>https://search-rtdc-monitor-bjffxe2xuh6vdkpspy63sjmuny.us-east-1.es.amazonaws.com/_plugin/kibana/#/discover/Steve-Slow-Train-Analysis-(2080s-and-2083s)?_g=(refreshInterval:(display:Off,section:0,value:0),time:(from:'2016-05-25 08:35:47-0600',mode:absolute,to:'2016-05-25 09:19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38" s="71" t="str">
        <f t="shared" si="7"/>
        <v>N</v>
      </c>
      <c r="V38" s="71">
        <f t="shared" si="8"/>
        <v>1</v>
      </c>
      <c r="W38" s="71">
        <f t="shared" si="9"/>
        <v>23.301100000000002</v>
      </c>
      <c r="X38" s="71">
        <f t="shared" si="10"/>
        <v>1.6E-2</v>
      </c>
      <c r="Y38" s="71">
        <f t="shared" si="11"/>
        <v>23.285100000000003</v>
      </c>
      <c r="Z38" s="72" t="e">
        <f>VLOOKUP(A38,Enforcements!$C$3:$J$49,8,0)</f>
        <v>#N/A</v>
      </c>
      <c r="AA38" s="72" t="e">
        <f>VLOOKUP(A38,Enforcements!$C$3:$J$49,3,0)</f>
        <v>#N/A</v>
      </c>
    </row>
    <row r="39" spans="1:27" s="2" customFormat="1" x14ac:dyDescent="0.25">
      <c r="A39" s="58" t="s">
        <v>425</v>
      </c>
      <c r="B39" s="58">
        <v>4031</v>
      </c>
      <c r="C39" s="58" t="s">
        <v>66</v>
      </c>
      <c r="D39" s="58" t="s">
        <v>258</v>
      </c>
      <c r="E39" s="30">
        <v>42515.328032407408</v>
      </c>
      <c r="F39" s="30">
        <v>42515.329293981478</v>
      </c>
      <c r="G39" s="38">
        <v>1</v>
      </c>
      <c r="H39" s="30" t="s">
        <v>171</v>
      </c>
      <c r="I39" s="30">
        <v>42515.35800925926</v>
      </c>
      <c r="J39" s="58">
        <v>0</v>
      </c>
      <c r="K39" s="58" t="str">
        <f t="shared" si="4"/>
        <v>4031/4032</v>
      </c>
      <c r="L39" s="58" t="e">
        <f>VLOOKUP(A39,'Trips&amp;Operators'!$C$1:$E$9998,3,FALSE)</f>
        <v>#N/A</v>
      </c>
      <c r="M39" s="12">
        <f t="shared" si="5"/>
        <v>2.8715277781884652E-2</v>
      </c>
      <c r="N39" s="13">
        <f t="shared" si="3"/>
        <v>41.350000005913898</v>
      </c>
      <c r="O39" s="13"/>
      <c r="P39" s="13"/>
      <c r="Q39" s="59"/>
      <c r="R39" s="59"/>
      <c r="T39" s="71" t="str">
        <f t="shared" ref="T39:T46" si="12"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https://search-rtdc-monitor-bjffxe2xuh6vdkpspy63sjmuny.us-east-1.es.amazonaws.com/_plugin/kibana/#/discover/Steve-Slow-Train-Analysis-(2080s-and-2083s)?_g=(refreshInterval:(display:Off,section:0,value:0),time:(from:'2016-05-25 07:51:22-0600',mode:absolute,to:'2016-05-25 08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9" s="71" t="str">
        <f t="shared" ref="U39:U46" si="13">IF(Y39&lt;23,"Y","N")</f>
        <v>N</v>
      </c>
      <c r="V39" s="71">
        <f t="shared" ref="V39:V46" si="14">VALUE(LEFT(A39,3))-VALUE(LEFT(A38,3))</f>
        <v>1</v>
      </c>
      <c r="W39" s="71">
        <f t="shared" ref="W39:W46" si="15">RIGHT(D39,LEN(D39)-4)/10000</f>
        <v>4.4600000000000001E-2</v>
      </c>
      <c r="X39" s="71">
        <f t="shared" ref="X39:X46" si="16">RIGHT(H39,LEN(H39)-4)/10000</f>
        <v>23.330100000000002</v>
      </c>
      <c r="Y39" s="71">
        <f t="shared" ref="Y39:Y46" si="17">ABS(X39-W39)</f>
        <v>23.285500000000003</v>
      </c>
      <c r="Z39" s="72" t="e">
        <f>VLOOKUP(A39,Enforcements!$C$3:$J$49,8,0)</f>
        <v>#N/A</v>
      </c>
      <c r="AA39" s="72" t="e">
        <f>VLOOKUP(A39,Enforcements!$C$3:$J$49,3,0)</f>
        <v>#N/A</v>
      </c>
    </row>
    <row r="40" spans="1:27" s="2" customFormat="1" x14ac:dyDescent="0.25">
      <c r="A40" s="58" t="s">
        <v>426</v>
      </c>
      <c r="B40" s="58">
        <v>4009</v>
      </c>
      <c r="C40" s="58" t="s">
        <v>66</v>
      </c>
      <c r="D40" s="58" t="s">
        <v>70</v>
      </c>
      <c r="E40" s="30">
        <v>42515.338113425925</v>
      </c>
      <c r="F40" s="30">
        <v>42515.339259259257</v>
      </c>
      <c r="G40" s="38">
        <v>1</v>
      </c>
      <c r="H40" s="30" t="s">
        <v>178</v>
      </c>
      <c r="I40" s="30">
        <v>42515.368472222224</v>
      </c>
      <c r="J40" s="58">
        <v>0</v>
      </c>
      <c r="K40" s="58" t="str">
        <f t="shared" si="4"/>
        <v>4009/4010</v>
      </c>
      <c r="L40" s="58" t="e">
        <f>VLOOKUP(A40,'Trips&amp;Operators'!$C$1:$E$9998,3,FALSE)</f>
        <v>#N/A</v>
      </c>
      <c r="M40" s="12">
        <f t="shared" si="5"/>
        <v>2.9212962966994382E-2</v>
      </c>
      <c r="N40" s="13">
        <f t="shared" si="3"/>
        <v>42.066666672471911</v>
      </c>
      <c r="O40" s="13"/>
      <c r="P40" s="13"/>
      <c r="Q40" s="59"/>
      <c r="R40" s="59"/>
      <c r="T40" s="71" t="str">
        <f t="shared" si="12"/>
        <v>https://search-rtdc-monitor-bjffxe2xuh6vdkpspy63sjmuny.us-east-1.es.amazonaws.com/_plugin/kibana/#/discover/Steve-Slow-Train-Analysis-(2080s-and-2083s)?_g=(refreshInterval:(display:Off,section:0,value:0),time:(from:'2016-05-25 08:05:53-0600',mode:absolute,to:'2016-05-25 08:51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0" s="71" t="str">
        <f t="shared" si="13"/>
        <v>N</v>
      </c>
      <c r="V40" s="71">
        <f t="shared" si="14"/>
        <v>2</v>
      </c>
      <c r="W40" s="71">
        <f t="shared" si="15"/>
        <v>4.4699999999999997E-2</v>
      </c>
      <c r="X40" s="71">
        <f t="shared" si="16"/>
        <v>23.331900000000001</v>
      </c>
      <c r="Y40" s="71">
        <f t="shared" si="17"/>
        <v>23.287200000000002</v>
      </c>
      <c r="Z40" s="72" t="e">
        <f>VLOOKUP(A40,Enforcements!$C$3:$J$49,8,0)</f>
        <v>#N/A</v>
      </c>
      <c r="AA40" s="72" t="e">
        <f>VLOOKUP(A40,Enforcements!$C$3:$J$49,3,0)</f>
        <v>#N/A</v>
      </c>
    </row>
    <row r="41" spans="1:27" s="2" customFormat="1" x14ac:dyDescent="0.25">
      <c r="A41" s="58" t="s">
        <v>427</v>
      </c>
      <c r="B41" s="58">
        <v>4007</v>
      </c>
      <c r="C41" s="58" t="s">
        <v>66</v>
      </c>
      <c r="D41" s="58" t="s">
        <v>428</v>
      </c>
      <c r="E41" s="30">
        <v>42515.357997685183</v>
      </c>
      <c r="F41" s="30">
        <v>42515.358541666668</v>
      </c>
      <c r="G41" s="38">
        <v>0</v>
      </c>
      <c r="H41" s="30" t="s">
        <v>394</v>
      </c>
      <c r="I41" s="30">
        <v>42515.37940972222</v>
      </c>
      <c r="J41" s="58">
        <v>0</v>
      </c>
      <c r="K41" s="58" t="str">
        <f t="shared" si="4"/>
        <v>4007/4008</v>
      </c>
      <c r="L41" s="58" t="e">
        <f>VLOOKUP(A41,'Trips&amp;Operators'!$C$1:$E$9998,3,FALSE)</f>
        <v>#N/A</v>
      </c>
      <c r="M41" s="12">
        <f t="shared" si="5"/>
        <v>2.0868055551545694E-2</v>
      </c>
      <c r="N41" s="13"/>
      <c r="O41" s="13"/>
      <c r="P41" s="13">
        <f>24*60*SUM($M41:$M42)</f>
        <v>39.549999993760139</v>
      </c>
      <c r="Q41" s="59" t="s">
        <v>184</v>
      </c>
      <c r="R41" s="59" t="s">
        <v>397</v>
      </c>
      <c r="T41" s="71" t="str">
        <f t="shared" si="12"/>
        <v>https://search-rtdc-monitor-bjffxe2xuh6vdkpspy63sjmuny.us-east-1.es.amazonaws.com/_plugin/kibana/#/discover/Steve-Slow-Train-Analysis-(2080s-and-2083s)?_g=(refreshInterval:(display:Off,section:0,value:0),time:(from:'2016-05-25 08:34:31-0600',mode:absolute,to:'2016-05-25 09:07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1" s="71" t="str">
        <f t="shared" si="13"/>
        <v>Y</v>
      </c>
      <c r="V41" s="71">
        <f t="shared" si="14"/>
        <v>2</v>
      </c>
      <c r="W41" s="71">
        <f t="shared" si="15"/>
        <v>1.9126000000000001</v>
      </c>
      <c r="X41" s="71">
        <f t="shared" si="16"/>
        <v>23.3309</v>
      </c>
      <c r="Y41" s="71">
        <f t="shared" si="17"/>
        <v>21.418299999999999</v>
      </c>
      <c r="Z41" s="72" t="e">
        <f>VLOOKUP(A41,Enforcements!$C$3:$J$49,8,0)</f>
        <v>#N/A</v>
      </c>
      <c r="AA41" s="72" t="e">
        <f>VLOOKUP(A41,Enforcements!$C$3:$J$49,3,0)</f>
        <v>#N/A</v>
      </c>
    </row>
    <row r="42" spans="1:27" s="2" customFormat="1" x14ac:dyDescent="0.25">
      <c r="A42" s="58" t="s">
        <v>427</v>
      </c>
      <c r="B42" s="58">
        <v>4007</v>
      </c>
      <c r="C42" s="58" t="s">
        <v>66</v>
      </c>
      <c r="D42" s="58" t="s">
        <v>92</v>
      </c>
      <c r="E42" s="30">
        <v>42515.347268518519</v>
      </c>
      <c r="F42" s="30">
        <v>42515.348437499997</v>
      </c>
      <c r="G42" s="38">
        <v>1</v>
      </c>
      <c r="H42" s="30" t="s">
        <v>429</v>
      </c>
      <c r="I42" s="30">
        <v>42515.355034722219</v>
      </c>
      <c r="J42" s="58">
        <v>0</v>
      </c>
      <c r="K42" s="58" t="str">
        <f t="shared" si="4"/>
        <v>4007/4008</v>
      </c>
      <c r="L42" s="58" t="e">
        <f>VLOOKUP(A42,'Trips&amp;Operators'!$C$1:$E$9998,3,FALSE)</f>
        <v>#N/A</v>
      </c>
      <c r="M42" s="12">
        <f t="shared" si="5"/>
        <v>6.5972222218988463E-3</v>
      </c>
      <c r="N42" s="13"/>
      <c r="O42" s="13"/>
      <c r="P42" s="13"/>
      <c r="Q42" s="59"/>
      <c r="R42" s="59"/>
      <c r="T42" s="71" t="str">
        <f t="shared" si="12"/>
        <v>https://search-rtdc-monitor-bjffxe2xuh6vdkpspy63sjmuny.us-east-1.es.amazonaws.com/_plugin/kibana/#/discover/Steve-Slow-Train-Analysis-(2080s-and-2083s)?_g=(refreshInterval:(display:Off,section:0,value:0),time:(from:'2016-05-25 08:19:04-0600',mode:absolute,to:'2016-05-25 08:32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2" s="71" t="str">
        <f t="shared" si="13"/>
        <v>Y</v>
      </c>
      <c r="V42" s="71">
        <f t="shared" si="14"/>
        <v>0</v>
      </c>
      <c r="W42" s="71">
        <f t="shared" si="15"/>
        <v>4.58E-2</v>
      </c>
      <c r="X42" s="71">
        <f t="shared" si="16"/>
        <v>9.8900000000000002E-2</v>
      </c>
      <c r="Y42" s="71">
        <f t="shared" si="17"/>
        <v>5.3100000000000001E-2</v>
      </c>
      <c r="Z42" s="72" t="e">
        <f>VLOOKUP(A42,Enforcements!$C$3:$J$49,8,0)</f>
        <v>#N/A</v>
      </c>
      <c r="AA42" s="72" t="e">
        <f>VLOOKUP(A42,Enforcements!$C$3:$J$49,3,0)</f>
        <v>#N/A</v>
      </c>
    </row>
    <row r="43" spans="1:27" s="2" customFormat="1" x14ac:dyDescent="0.25">
      <c r="A43" s="58" t="s">
        <v>430</v>
      </c>
      <c r="B43" s="58">
        <v>4020</v>
      </c>
      <c r="C43" s="58" t="s">
        <v>66</v>
      </c>
      <c r="D43" s="58" t="s">
        <v>106</v>
      </c>
      <c r="E43" s="30">
        <v>42515.3596875</v>
      </c>
      <c r="F43" s="30">
        <v>42515.361076388886</v>
      </c>
      <c r="G43" s="38">
        <v>2</v>
      </c>
      <c r="H43" s="30" t="s">
        <v>104</v>
      </c>
      <c r="I43" s="30">
        <v>42515.389756944445</v>
      </c>
      <c r="J43" s="58">
        <v>0</v>
      </c>
      <c r="K43" s="58" t="str">
        <f t="shared" si="4"/>
        <v>4019/4020</v>
      </c>
      <c r="L43" s="58" t="e">
        <f>VLOOKUP(A43,'Trips&amp;Operators'!$C$1:$E$9998,3,FALSE)</f>
        <v>#N/A</v>
      </c>
      <c r="M43" s="12">
        <f t="shared" si="5"/>
        <v>2.8680555558821652E-2</v>
      </c>
      <c r="N43" s="13">
        <f t="shared" si="3"/>
        <v>41.300000004703179</v>
      </c>
      <c r="O43" s="13"/>
      <c r="P43" s="13"/>
      <c r="Q43" s="59"/>
      <c r="R43" s="59"/>
      <c r="T43" s="71" t="str">
        <f t="shared" si="12"/>
        <v>https://search-rtdc-monitor-bjffxe2xuh6vdkpspy63sjmuny.us-east-1.es.amazonaws.com/_plugin/kibana/#/discover/Steve-Slow-Train-Analysis-(2080s-and-2083s)?_g=(refreshInterval:(display:Off,section:0,value:0),time:(from:'2016-05-25 08:36:57-0600',mode:absolute,to:'2016-05-25 09:22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3" s="71" t="str">
        <f t="shared" si="13"/>
        <v>N</v>
      </c>
      <c r="V43" s="71">
        <f t="shared" si="14"/>
        <v>2</v>
      </c>
      <c r="W43" s="71">
        <f t="shared" si="15"/>
        <v>4.5999999999999999E-2</v>
      </c>
      <c r="X43" s="71">
        <f t="shared" si="16"/>
        <v>23.330200000000001</v>
      </c>
      <c r="Y43" s="71">
        <f t="shared" si="17"/>
        <v>23.284200000000002</v>
      </c>
      <c r="Z43" s="72" t="e">
        <f>VLOOKUP(A43,Enforcements!$C$3:$J$49,8,0)</f>
        <v>#N/A</v>
      </c>
      <c r="AA43" s="72" t="e">
        <f>VLOOKUP(A43,Enforcements!$C$3:$J$49,3,0)</f>
        <v>#N/A</v>
      </c>
    </row>
    <row r="44" spans="1:27" s="2" customFormat="1" x14ac:dyDescent="0.25">
      <c r="A44" s="58"/>
      <c r="B44" s="58"/>
      <c r="C44" s="58"/>
      <c r="D44" s="58"/>
      <c r="E44" s="30"/>
      <c r="F44" s="30"/>
      <c r="G44" s="38"/>
      <c r="H44" s="30"/>
      <c r="I44" s="30"/>
      <c r="J44" s="58"/>
      <c r="K44" s="58"/>
      <c r="L44" s="58"/>
      <c r="M44" s="12"/>
      <c r="N44" s="13"/>
      <c r="O44" s="13"/>
      <c r="P44" s="13"/>
      <c r="Q44" s="59"/>
      <c r="R44" s="59"/>
      <c r="T44" s="71"/>
      <c r="U44" s="71"/>
      <c r="V44" s="71"/>
      <c r="W44" s="71"/>
      <c r="X44" s="71"/>
      <c r="Y44" s="71"/>
      <c r="Z44" s="72"/>
      <c r="AA44" s="72"/>
    </row>
    <row r="45" spans="1:27" s="2" customFormat="1" x14ac:dyDescent="0.25">
      <c r="A45" s="58"/>
      <c r="B45" s="58"/>
      <c r="C45" s="58"/>
      <c r="D45" s="58"/>
      <c r="E45" s="30"/>
      <c r="F45" s="30"/>
      <c r="G45" s="38"/>
      <c r="H45" s="30"/>
      <c r="I45" s="30"/>
      <c r="J45" s="58"/>
      <c r="K45" s="58"/>
      <c r="L45" s="58"/>
      <c r="M45" s="12"/>
      <c r="N45" s="13"/>
      <c r="O45" s="13"/>
      <c r="P45" s="13"/>
      <c r="Q45" s="59"/>
      <c r="R45" s="59"/>
      <c r="T45" s="71"/>
      <c r="U45" s="71"/>
      <c r="V45" s="71"/>
      <c r="W45" s="71"/>
      <c r="X45" s="71"/>
      <c r="Y45" s="71"/>
      <c r="Z45" s="72"/>
      <c r="AA45" s="72"/>
    </row>
    <row r="46" spans="1:27" s="2" customFormat="1" x14ac:dyDescent="0.25">
      <c r="A46" s="58"/>
      <c r="B46" s="58"/>
      <c r="C46" s="58"/>
      <c r="D46" s="58"/>
      <c r="E46" s="30"/>
      <c r="F46" s="30"/>
      <c r="G46" s="38"/>
      <c r="H46" s="30"/>
      <c r="I46" s="30"/>
      <c r="J46" s="58"/>
      <c r="K46" s="58"/>
      <c r="L46" s="58"/>
      <c r="M46" s="12"/>
      <c r="N46" s="13"/>
      <c r="O46" s="13"/>
      <c r="P46" s="13"/>
      <c r="Q46" s="59"/>
      <c r="R46" s="59"/>
      <c r="T46" s="71"/>
      <c r="U46" s="71"/>
      <c r="V46" s="71"/>
      <c r="W46" s="71"/>
      <c r="X46" s="71"/>
      <c r="Y46" s="71"/>
      <c r="Z46" s="72"/>
      <c r="AA46" s="72"/>
    </row>
    <row r="47" spans="1:27" s="2" customFormat="1" x14ac:dyDescent="0.25">
      <c r="A47" s="58"/>
      <c r="B47" s="58"/>
      <c r="C47" s="58"/>
      <c r="D47" s="58"/>
      <c r="E47" s="30"/>
      <c r="F47" s="30"/>
      <c r="G47" s="38"/>
      <c r="H47" s="30"/>
      <c r="I47" s="30"/>
      <c r="J47" s="58"/>
      <c r="K47" s="58"/>
      <c r="L47" s="58"/>
      <c r="M47" s="12"/>
      <c r="N47" s="13"/>
      <c r="O47" s="13"/>
      <c r="P47" s="13"/>
      <c r="Q47" s="59"/>
      <c r="R47" s="59"/>
      <c r="T47" s="71"/>
      <c r="U47" s="71"/>
      <c r="V47" s="71"/>
      <c r="W47" s="71"/>
      <c r="X47" s="71"/>
      <c r="Y47" s="71"/>
      <c r="Z47" s="72"/>
      <c r="AA47" s="72"/>
    </row>
    <row r="48" spans="1:27" s="2" customFormat="1" x14ac:dyDescent="0.25">
      <c r="A48" s="58"/>
      <c r="B48" s="58"/>
      <c r="C48" s="58"/>
      <c r="D48" s="58"/>
      <c r="E48" s="30"/>
      <c r="F48" s="30"/>
      <c r="G48" s="38"/>
      <c r="H48" s="30"/>
      <c r="I48" s="30"/>
      <c r="J48" s="58"/>
      <c r="K48" s="58"/>
      <c r="L48" s="58"/>
      <c r="M48" s="12"/>
      <c r="N48" s="13"/>
      <c r="O48" s="13"/>
      <c r="P48" s="13"/>
      <c r="Q48" s="59"/>
      <c r="R48" s="59"/>
      <c r="T48" s="71"/>
      <c r="U48" s="71"/>
      <c r="V48" s="71"/>
      <c r="W48" s="71"/>
      <c r="X48" s="71"/>
      <c r="Y48" s="71"/>
      <c r="Z48" s="72"/>
      <c r="AA48" s="72"/>
    </row>
    <row r="49" spans="1:27" s="2" customFormat="1" x14ac:dyDescent="0.25">
      <c r="A49" s="58"/>
      <c r="B49" s="58"/>
      <c r="C49" s="58"/>
      <c r="D49" s="58"/>
      <c r="E49" s="30"/>
      <c r="F49" s="30"/>
      <c r="G49" s="38"/>
      <c r="H49" s="30"/>
      <c r="I49" s="30"/>
      <c r="J49" s="58"/>
      <c r="K49" s="58"/>
      <c r="L49" s="58"/>
      <c r="M49" s="12"/>
      <c r="N49" s="13"/>
      <c r="O49" s="13"/>
      <c r="P49" s="13"/>
      <c r="Q49" s="59"/>
      <c r="R49" s="59"/>
      <c r="T49" s="71"/>
      <c r="U49" s="71"/>
      <c r="V49" s="71"/>
      <c r="W49" s="71"/>
      <c r="X49" s="71"/>
      <c r="Y49" s="71"/>
      <c r="Z49" s="72"/>
      <c r="AA49" s="72"/>
    </row>
    <row r="50" spans="1:27" s="2" customFormat="1" x14ac:dyDescent="0.25">
      <c r="A50" s="58"/>
      <c r="B50" s="58"/>
      <c r="C50" s="58"/>
      <c r="D50" s="58"/>
      <c r="E50" s="30"/>
      <c r="F50" s="30"/>
      <c r="G50" s="38"/>
      <c r="H50" s="30"/>
      <c r="I50" s="30"/>
      <c r="J50" s="58"/>
      <c r="K50" s="58"/>
      <c r="L50" s="58"/>
      <c r="M50" s="12"/>
      <c r="N50" s="13"/>
      <c r="O50" s="13"/>
      <c r="P50" s="13"/>
      <c r="Q50" s="59"/>
      <c r="R50" s="59"/>
      <c r="T50" s="71"/>
      <c r="U50" s="71"/>
      <c r="V50" s="71"/>
      <c r="W50" s="71"/>
      <c r="X50" s="71"/>
      <c r="Y50" s="71"/>
      <c r="Z50" s="72"/>
      <c r="AA50" s="72"/>
    </row>
    <row r="51" spans="1:27" s="2" customFormat="1" x14ac:dyDescent="0.25">
      <c r="A51" s="58"/>
      <c r="B51" s="58"/>
      <c r="C51" s="58"/>
      <c r="D51" s="58"/>
      <c r="E51" s="30"/>
      <c r="F51" s="30"/>
      <c r="G51" s="38"/>
      <c r="H51" s="30"/>
      <c r="I51" s="30"/>
      <c r="J51" s="58"/>
      <c r="K51" s="58"/>
      <c r="L51" s="58"/>
      <c r="M51" s="12"/>
      <c r="N51" s="13"/>
      <c r="O51" s="13"/>
      <c r="P51" s="13"/>
      <c r="Q51" s="59"/>
      <c r="R51" s="59"/>
      <c r="T51" s="71"/>
      <c r="U51" s="71"/>
      <c r="V51" s="71"/>
      <c r="W51" s="71"/>
      <c r="X51" s="71"/>
      <c r="Y51" s="71"/>
      <c r="Z51" s="72"/>
      <c r="AA51" s="72"/>
    </row>
    <row r="52" spans="1:27" s="2" customFormat="1" x14ac:dyDescent="0.25">
      <c r="A52" s="58"/>
      <c r="B52" s="58"/>
      <c r="C52" s="58"/>
      <c r="D52" s="58"/>
      <c r="E52" s="30"/>
      <c r="F52" s="30"/>
      <c r="G52" s="38"/>
      <c r="H52" s="30"/>
      <c r="I52" s="30"/>
      <c r="J52" s="58"/>
      <c r="K52" s="58"/>
      <c r="L52" s="58"/>
      <c r="M52" s="12"/>
      <c r="N52" s="13"/>
      <c r="O52" s="13"/>
      <c r="P52" s="13"/>
      <c r="Q52" s="59"/>
      <c r="R52" s="59"/>
      <c r="T52" s="71"/>
      <c r="U52" s="71"/>
      <c r="V52" s="71"/>
      <c r="W52" s="71"/>
      <c r="X52" s="71"/>
      <c r="Y52" s="71"/>
      <c r="Z52" s="72"/>
      <c r="AA52" s="72"/>
    </row>
    <row r="53" spans="1:27" s="2" customFormat="1" x14ac:dyDescent="0.25">
      <c r="A53" s="58"/>
      <c r="B53" s="58"/>
      <c r="C53" s="58"/>
      <c r="D53" s="58"/>
      <c r="E53" s="30"/>
      <c r="F53" s="30"/>
      <c r="G53" s="38"/>
      <c r="H53" s="30"/>
      <c r="I53" s="30"/>
      <c r="J53" s="58"/>
      <c r="K53" s="58"/>
      <c r="L53" s="58"/>
      <c r="M53" s="12"/>
      <c r="N53" s="13"/>
      <c r="O53" s="13"/>
      <c r="P53" s="13"/>
      <c r="Q53" s="59"/>
      <c r="R53" s="59"/>
      <c r="T53" s="71"/>
      <c r="U53" s="71"/>
      <c r="V53" s="71"/>
      <c r="W53" s="71"/>
      <c r="X53" s="71"/>
      <c r="Y53" s="71"/>
      <c r="Z53" s="72"/>
      <c r="AA53" s="72"/>
    </row>
    <row r="54" spans="1:27" s="2" customFormat="1" x14ac:dyDescent="0.25">
      <c r="A54" s="58"/>
      <c r="B54" s="58"/>
      <c r="C54" s="58"/>
      <c r="D54" s="58"/>
      <c r="E54" s="30"/>
      <c r="F54" s="30"/>
      <c r="G54" s="38"/>
      <c r="H54" s="30"/>
      <c r="I54" s="30"/>
      <c r="J54" s="58"/>
      <c r="K54" s="58"/>
      <c r="L54" s="58"/>
      <c r="M54" s="12"/>
      <c r="N54" s="13"/>
      <c r="O54" s="13"/>
      <c r="P54" s="13"/>
      <c r="Q54" s="59"/>
      <c r="R54" s="59"/>
      <c r="T54" s="71"/>
      <c r="U54" s="71"/>
      <c r="V54" s="71"/>
      <c r="W54" s="71"/>
      <c r="X54" s="71"/>
      <c r="Y54" s="71"/>
      <c r="Z54" s="72"/>
      <c r="AA54" s="72"/>
    </row>
    <row r="55" spans="1:27" s="2" customFormat="1" x14ac:dyDescent="0.25">
      <c r="A55" s="58"/>
      <c r="B55" s="58"/>
      <c r="C55" s="58"/>
      <c r="D55" s="58"/>
      <c r="E55" s="30"/>
      <c r="F55" s="30"/>
      <c r="G55" s="38"/>
      <c r="H55" s="30"/>
      <c r="I55" s="30"/>
      <c r="J55" s="58"/>
      <c r="K55" s="58"/>
      <c r="L55" s="58"/>
      <c r="M55" s="12"/>
      <c r="N55" s="13"/>
      <c r="O55" s="13"/>
      <c r="P55" s="13"/>
      <c r="Q55" s="59"/>
      <c r="R55" s="59"/>
      <c r="T55" s="71"/>
      <c r="U55" s="71"/>
      <c r="V55" s="71"/>
      <c r="W55" s="71"/>
      <c r="X55" s="71"/>
      <c r="Y55" s="71"/>
      <c r="Z55" s="72"/>
      <c r="AA55" s="72"/>
    </row>
    <row r="56" spans="1:27" s="2" customFormat="1" x14ac:dyDescent="0.25">
      <c r="A56" s="58"/>
      <c r="B56" s="58"/>
      <c r="C56" s="58"/>
      <c r="D56" s="58"/>
      <c r="E56" s="30"/>
      <c r="F56" s="30"/>
      <c r="G56" s="38"/>
      <c r="H56" s="30"/>
      <c r="I56" s="30"/>
      <c r="J56" s="58"/>
      <c r="K56" s="58"/>
      <c r="L56" s="58"/>
      <c r="M56" s="12"/>
      <c r="N56" s="13"/>
      <c r="O56" s="13"/>
      <c r="P56" s="13"/>
      <c r="Q56" s="59"/>
      <c r="R56" s="59"/>
      <c r="T56" s="71"/>
      <c r="U56" s="71"/>
      <c r="V56" s="71"/>
      <c r="W56" s="71"/>
      <c r="X56" s="71"/>
      <c r="Y56" s="71"/>
      <c r="Z56" s="72"/>
      <c r="AA56" s="72"/>
    </row>
    <row r="57" spans="1:27" s="2" customFormat="1" x14ac:dyDescent="0.25">
      <c r="A57" s="58"/>
      <c r="B57" s="58"/>
      <c r="C57" s="58"/>
      <c r="D57" s="58"/>
      <c r="E57" s="30"/>
      <c r="F57" s="30"/>
      <c r="G57" s="38"/>
      <c r="H57" s="30"/>
      <c r="I57" s="30"/>
      <c r="J57" s="58"/>
      <c r="K57" s="58"/>
      <c r="L57" s="58"/>
      <c r="M57" s="12"/>
      <c r="N57" s="13"/>
      <c r="O57" s="13"/>
      <c r="P57" s="13"/>
      <c r="Q57" s="59"/>
      <c r="R57" s="59"/>
      <c r="T57" s="71"/>
      <c r="U57" s="71"/>
      <c r="V57" s="71"/>
      <c r="W57" s="71"/>
      <c r="X57" s="71"/>
      <c r="Y57" s="71"/>
      <c r="Z57" s="72"/>
      <c r="AA57" s="72"/>
    </row>
    <row r="58" spans="1:27" s="2" customFormat="1" x14ac:dyDescent="0.25">
      <c r="A58" s="58"/>
      <c r="B58" s="58"/>
      <c r="C58" s="58"/>
      <c r="D58" s="58"/>
      <c r="E58" s="30"/>
      <c r="F58" s="30"/>
      <c r="G58" s="38"/>
      <c r="H58" s="30"/>
      <c r="I58" s="30"/>
      <c r="J58" s="58"/>
      <c r="K58" s="58"/>
      <c r="L58" s="58"/>
      <c r="M58" s="12"/>
      <c r="N58" s="13"/>
      <c r="O58" s="13"/>
      <c r="P58" s="13"/>
      <c r="Q58" s="59"/>
      <c r="R58" s="59"/>
      <c r="T58" s="71"/>
      <c r="U58" s="71"/>
      <c r="V58" s="71"/>
      <c r="W58" s="71"/>
      <c r="X58" s="71"/>
      <c r="Y58" s="71"/>
      <c r="Z58" s="72"/>
      <c r="AA58" s="72"/>
    </row>
    <row r="59" spans="1:27" s="2" customFormat="1" x14ac:dyDescent="0.25">
      <c r="A59" s="58"/>
      <c r="B59" s="58"/>
      <c r="C59" s="58"/>
      <c r="D59" s="58"/>
      <c r="E59" s="30"/>
      <c r="F59" s="30"/>
      <c r="G59" s="38"/>
      <c r="H59" s="30"/>
      <c r="I59" s="30"/>
      <c r="J59" s="58"/>
      <c r="K59" s="58"/>
      <c r="L59" s="58"/>
      <c r="M59" s="12"/>
      <c r="N59" s="13"/>
      <c r="O59" s="13"/>
      <c r="P59" s="13"/>
      <c r="Q59" s="59"/>
      <c r="R59" s="59"/>
      <c r="T59" s="71"/>
      <c r="U59" s="71"/>
      <c r="V59" s="71"/>
      <c r="W59" s="71"/>
      <c r="X59" s="71"/>
      <c r="Y59" s="71"/>
      <c r="Z59" s="72"/>
      <c r="AA59" s="72"/>
    </row>
    <row r="60" spans="1:27" s="2" customFormat="1" x14ac:dyDescent="0.25">
      <c r="A60" s="58"/>
      <c r="B60" s="58"/>
      <c r="C60" s="58"/>
      <c r="D60" s="58"/>
      <c r="E60" s="30"/>
      <c r="F60" s="30"/>
      <c r="G60" s="38"/>
      <c r="H60" s="30"/>
      <c r="I60" s="30"/>
      <c r="J60" s="58"/>
      <c r="K60" s="58"/>
      <c r="L60" s="58"/>
      <c r="M60" s="12"/>
      <c r="N60" s="13"/>
      <c r="O60" s="13"/>
      <c r="P60" s="13"/>
      <c r="Q60" s="59"/>
      <c r="R60" s="59"/>
      <c r="T60" s="71"/>
      <c r="U60" s="71"/>
      <c r="V60" s="71"/>
      <c r="W60" s="71"/>
      <c r="X60" s="71"/>
      <c r="Y60" s="71"/>
      <c r="Z60" s="72"/>
      <c r="AA60" s="72"/>
    </row>
    <row r="61" spans="1:27" s="2" customFormat="1" x14ac:dyDescent="0.25">
      <c r="A61" s="58"/>
      <c r="B61" s="58"/>
      <c r="C61" s="58"/>
      <c r="D61" s="58"/>
      <c r="E61" s="30"/>
      <c r="F61" s="30"/>
      <c r="G61" s="38"/>
      <c r="H61" s="30"/>
      <c r="I61" s="30"/>
      <c r="J61" s="58"/>
      <c r="K61" s="58"/>
      <c r="L61" s="58"/>
      <c r="M61" s="12"/>
      <c r="N61" s="13"/>
      <c r="O61" s="13"/>
      <c r="P61" s="13"/>
      <c r="Q61" s="59"/>
      <c r="R61" s="59"/>
      <c r="T61" s="71"/>
      <c r="U61" s="71"/>
      <c r="V61" s="71"/>
      <c r="W61" s="71"/>
      <c r="X61" s="71"/>
      <c r="Y61" s="71"/>
      <c r="Z61" s="72"/>
      <c r="AA61" s="72"/>
    </row>
    <row r="62" spans="1:27" s="2" customFormat="1" x14ac:dyDescent="0.25">
      <c r="A62" s="58"/>
      <c r="B62" s="58"/>
      <c r="C62" s="58"/>
      <c r="D62" s="58"/>
      <c r="E62" s="30"/>
      <c r="F62" s="30"/>
      <c r="G62" s="38"/>
      <c r="H62" s="30"/>
      <c r="I62" s="30"/>
      <c r="J62" s="58"/>
      <c r="K62" s="58"/>
      <c r="L62" s="58"/>
      <c r="M62" s="12"/>
      <c r="N62" s="13"/>
      <c r="O62" s="13"/>
      <c r="P62" s="13"/>
      <c r="Q62" s="59"/>
      <c r="R62" s="59"/>
      <c r="T62" s="71"/>
      <c r="U62" s="71"/>
      <c r="V62" s="71"/>
      <c r="W62" s="71"/>
      <c r="X62" s="71"/>
      <c r="Y62" s="71"/>
      <c r="Z62" s="72"/>
      <c r="AA62" s="72"/>
    </row>
    <row r="63" spans="1:27" s="2" customFormat="1" x14ac:dyDescent="0.25">
      <c r="A63" s="58"/>
      <c r="B63" s="58"/>
      <c r="C63" s="58"/>
      <c r="D63" s="58"/>
      <c r="E63" s="30"/>
      <c r="F63" s="30"/>
      <c r="G63" s="38"/>
      <c r="H63" s="30"/>
      <c r="I63" s="30"/>
      <c r="J63" s="58"/>
      <c r="K63" s="58"/>
      <c r="L63" s="58"/>
      <c r="M63" s="12"/>
      <c r="N63" s="13"/>
      <c r="O63" s="13"/>
      <c r="P63" s="13"/>
      <c r="Q63" s="59"/>
      <c r="R63" s="59"/>
      <c r="T63" s="71"/>
      <c r="U63" s="71"/>
      <c r="V63" s="71"/>
      <c r="W63" s="71"/>
      <c r="X63" s="71"/>
      <c r="Y63" s="71"/>
      <c r="Z63" s="72"/>
      <c r="AA63" s="72"/>
    </row>
    <row r="64" spans="1:27" s="2" customFormat="1" x14ac:dyDescent="0.25">
      <c r="A64" s="58"/>
      <c r="B64" s="58"/>
      <c r="C64" s="58"/>
      <c r="D64" s="58"/>
      <c r="E64" s="30"/>
      <c r="F64" s="30"/>
      <c r="G64" s="38"/>
      <c r="H64" s="30"/>
      <c r="I64" s="30"/>
      <c r="J64" s="58"/>
      <c r="K64" s="58"/>
      <c r="L64" s="58"/>
      <c r="M64" s="12"/>
      <c r="N64" s="13"/>
      <c r="O64" s="13"/>
      <c r="P64" s="13"/>
      <c r="Q64" s="59"/>
      <c r="R64" s="59"/>
      <c r="T64" s="71"/>
      <c r="U64" s="71"/>
      <c r="V64" s="71"/>
      <c r="W64" s="71"/>
      <c r="X64" s="71"/>
      <c r="Y64" s="71"/>
      <c r="Z64" s="72"/>
      <c r="AA64" s="72"/>
    </row>
    <row r="65" spans="1:27" s="2" customFormat="1" x14ac:dyDescent="0.25">
      <c r="A65" s="58"/>
      <c r="B65" s="58"/>
      <c r="C65" s="58"/>
      <c r="D65" s="58"/>
      <c r="E65" s="30"/>
      <c r="F65" s="30"/>
      <c r="G65" s="38"/>
      <c r="H65" s="30"/>
      <c r="I65" s="30"/>
      <c r="J65" s="58"/>
      <c r="K65" s="58"/>
      <c r="L65" s="58"/>
      <c r="M65" s="12"/>
      <c r="N65" s="13"/>
      <c r="O65" s="13"/>
      <c r="P65" s="13"/>
      <c r="Q65" s="59"/>
      <c r="R65" s="59"/>
      <c r="T65" s="71"/>
      <c r="U65" s="71"/>
      <c r="V65" s="71"/>
      <c r="W65" s="71"/>
      <c r="X65" s="71"/>
      <c r="Y65" s="71"/>
      <c r="Z65" s="72"/>
      <c r="AA65" s="72"/>
    </row>
    <row r="66" spans="1:27" s="2" customFormat="1" x14ac:dyDescent="0.25">
      <c r="A66" s="58"/>
      <c r="B66" s="58"/>
      <c r="C66" s="58"/>
      <c r="D66" s="58"/>
      <c r="E66" s="30"/>
      <c r="F66" s="30"/>
      <c r="G66" s="38"/>
      <c r="H66" s="30"/>
      <c r="I66" s="30"/>
      <c r="J66" s="58"/>
      <c r="K66" s="58"/>
      <c r="L66" s="58"/>
      <c r="M66" s="12"/>
      <c r="N66" s="13"/>
      <c r="O66" s="13"/>
      <c r="P66" s="13"/>
      <c r="Q66" s="59"/>
      <c r="R66" s="59"/>
      <c r="T66" s="71"/>
      <c r="U66" s="71"/>
      <c r="V66" s="71"/>
      <c r="W66" s="71"/>
      <c r="X66" s="71"/>
      <c r="Y66" s="71"/>
      <c r="Z66" s="72"/>
      <c r="AA66" s="72"/>
    </row>
    <row r="67" spans="1:27" s="2" customFormat="1" x14ac:dyDescent="0.25">
      <c r="A67" s="58"/>
      <c r="B67" s="58"/>
      <c r="C67" s="58"/>
      <c r="D67" s="58"/>
      <c r="E67" s="30"/>
      <c r="F67" s="30"/>
      <c r="G67" s="38"/>
      <c r="H67" s="30"/>
      <c r="I67" s="30"/>
      <c r="J67" s="58"/>
      <c r="K67" s="58"/>
      <c r="L67" s="58"/>
      <c r="M67" s="12"/>
      <c r="N67" s="13"/>
      <c r="O67" s="13"/>
      <c r="P67" s="13"/>
      <c r="Q67" s="59"/>
      <c r="R67" s="59"/>
      <c r="T67" s="71"/>
      <c r="U67" s="71"/>
      <c r="V67" s="71"/>
      <c r="W67" s="71"/>
      <c r="X67" s="71"/>
      <c r="Y67" s="71"/>
      <c r="Z67" s="72"/>
      <c r="AA67" s="72"/>
    </row>
    <row r="68" spans="1:27" s="2" customFormat="1" x14ac:dyDescent="0.25">
      <c r="A68" s="58"/>
      <c r="B68" s="58"/>
      <c r="C68" s="58"/>
      <c r="D68" s="58"/>
      <c r="E68" s="30"/>
      <c r="F68" s="30"/>
      <c r="G68" s="38"/>
      <c r="H68" s="30"/>
      <c r="I68" s="30"/>
      <c r="J68" s="58"/>
      <c r="K68" s="58"/>
      <c r="L68" s="58"/>
      <c r="M68" s="12"/>
      <c r="N68" s="13"/>
      <c r="O68" s="13"/>
      <c r="P68" s="13"/>
      <c r="Q68" s="59"/>
      <c r="R68" s="59"/>
      <c r="T68" s="71"/>
      <c r="U68" s="71"/>
      <c r="V68" s="71"/>
      <c r="W68" s="71"/>
      <c r="X68" s="71"/>
      <c r="Y68" s="71"/>
      <c r="Z68" s="72"/>
      <c r="AA68" s="72"/>
    </row>
    <row r="69" spans="1:27" s="2" customFormat="1" x14ac:dyDescent="0.25">
      <c r="A69" s="58"/>
      <c r="B69" s="58"/>
      <c r="C69" s="58"/>
      <c r="D69" s="58"/>
      <c r="E69" s="30"/>
      <c r="F69" s="30"/>
      <c r="G69" s="38"/>
      <c r="H69" s="30"/>
      <c r="I69" s="30"/>
      <c r="J69" s="58"/>
      <c r="K69" s="58"/>
      <c r="L69" s="58"/>
      <c r="M69" s="12"/>
      <c r="N69" s="13"/>
      <c r="O69" s="13"/>
      <c r="P69" s="13"/>
      <c r="Q69" s="59"/>
      <c r="R69" s="59"/>
      <c r="T69" s="71"/>
      <c r="U69" s="71"/>
      <c r="V69" s="71"/>
      <c r="W69" s="71"/>
      <c r="X69" s="71"/>
      <c r="Y69" s="71"/>
      <c r="Z69" s="72"/>
      <c r="AA69" s="72"/>
    </row>
    <row r="70" spans="1:27" s="2" customFormat="1" x14ac:dyDescent="0.25">
      <c r="A70" s="58"/>
      <c r="B70" s="58"/>
      <c r="C70" s="58"/>
      <c r="D70" s="58"/>
      <c r="E70" s="30"/>
      <c r="F70" s="30"/>
      <c r="G70" s="38"/>
      <c r="H70" s="30"/>
      <c r="I70" s="30"/>
      <c r="J70" s="58"/>
      <c r="K70" s="58"/>
      <c r="L70" s="58"/>
      <c r="M70" s="12"/>
      <c r="N70" s="13"/>
      <c r="O70" s="13"/>
      <c r="P70" s="13"/>
      <c r="Q70" s="59"/>
      <c r="R70" s="59"/>
      <c r="T70" s="71"/>
      <c r="U70" s="71"/>
      <c r="V70" s="71"/>
      <c r="W70" s="71"/>
      <c r="X70" s="71"/>
      <c r="Y70" s="71"/>
      <c r="Z70" s="72"/>
      <c r="AA70" s="72"/>
    </row>
    <row r="71" spans="1:27" s="2" customFormat="1" x14ac:dyDescent="0.25">
      <c r="A71" s="58"/>
      <c r="B71" s="58"/>
      <c r="C71" s="58"/>
      <c r="D71" s="58"/>
      <c r="E71" s="30"/>
      <c r="F71" s="30"/>
      <c r="G71" s="38"/>
      <c r="H71" s="30"/>
      <c r="I71" s="30"/>
      <c r="J71" s="58"/>
      <c r="K71" s="58"/>
      <c r="L71" s="58"/>
      <c r="M71" s="12"/>
      <c r="N71" s="13"/>
      <c r="O71" s="13"/>
      <c r="P71" s="13"/>
      <c r="Q71" s="59"/>
      <c r="R71" s="59"/>
      <c r="T71" s="71"/>
      <c r="U71" s="71"/>
      <c r="V71" s="71"/>
      <c r="W71" s="71"/>
      <c r="X71" s="71"/>
      <c r="Y71" s="71"/>
      <c r="Z71" s="72"/>
      <c r="AA71" s="72"/>
    </row>
    <row r="72" spans="1:27" s="2" customFormat="1" x14ac:dyDescent="0.25">
      <c r="A72" s="58"/>
      <c r="B72" s="58"/>
      <c r="C72" s="58"/>
      <c r="D72" s="58"/>
      <c r="E72" s="30"/>
      <c r="F72" s="30"/>
      <c r="G72" s="38"/>
      <c r="H72" s="30"/>
      <c r="I72" s="30"/>
      <c r="J72" s="58"/>
      <c r="K72" s="58"/>
      <c r="L72" s="58"/>
      <c r="M72" s="12"/>
      <c r="N72" s="13"/>
      <c r="O72" s="13"/>
      <c r="P72" s="13"/>
      <c r="Q72" s="59"/>
      <c r="R72" s="59"/>
      <c r="T72" s="71"/>
      <c r="U72" s="71"/>
      <c r="V72" s="71"/>
      <c r="W72" s="71"/>
      <c r="X72" s="71"/>
      <c r="Y72" s="71"/>
      <c r="Z72" s="72"/>
      <c r="AA72" s="72"/>
    </row>
    <row r="73" spans="1:27" s="2" customFormat="1" x14ac:dyDescent="0.25">
      <c r="A73" s="58"/>
      <c r="B73" s="58"/>
      <c r="C73" s="58"/>
      <c r="D73" s="58"/>
      <c r="E73" s="30"/>
      <c r="F73" s="30"/>
      <c r="G73" s="38"/>
      <c r="H73" s="30"/>
      <c r="I73" s="30"/>
      <c r="J73" s="58"/>
      <c r="K73" s="58"/>
      <c r="L73" s="58"/>
      <c r="M73" s="12"/>
      <c r="N73" s="13"/>
      <c r="O73" s="13"/>
      <c r="P73" s="13"/>
      <c r="Q73" s="59"/>
      <c r="R73" s="59"/>
      <c r="T73" s="71"/>
      <c r="U73" s="71"/>
      <c r="V73" s="71"/>
      <c r="W73" s="71"/>
      <c r="X73" s="71"/>
      <c r="Y73" s="71"/>
      <c r="Z73" s="72"/>
      <c r="AA73" s="72"/>
    </row>
    <row r="74" spans="1:27" s="2" customFormat="1" x14ac:dyDescent="0.25">
      <c r="A74" s="58"/>
      <c r="B74" s="58"/>
      <c r="C74" s="58"/>
      <c r="D74" s="58"/>
      <c r="E74" s="30"/>
      <c r="F74" s="30"/>
      <c r="G74" s="38"/>
      <c r="H74" s="30"/>
      <c r="I74" s="30"/>
      <c r="J74" s="58"/>
      <c r="K74" s="58"/>
      <c r="L74" s="58"/>
      <c r="M74" s="12"/>
      <c r="N74" s="13"/>
      <c r="O74" s="13"/>
      <c r="P74" s="13"/>
      <c r="Q74" s="59"/>
      <c r="R74" s="59"/>
      <c r="T74" s="71"/>
      <c r="U74" s="71"/>
      <c r="V74" s="71"/>
      <c r="W74" s="71"/>
      <c r="X74" s="71"/>
      <c r="Y74" s="71"/>
      <c r="Z74" s="72"/>
      <c r="AA74" s="72"/>
    </row>
    <row r="75" spans="1:27" s="2" customFormat="1" x14ac:dyDescent="0.25">
      <c r="A75" s="58"/>
      <c r="B75" s="58"/>
      <c r="C75" s="58"/>
      <c r="D75" s="58"/>
      <c r="E75" s="30"/>
      <c r="F75" s="30"/>
      <c r="G75" s="38"/>
      <c r="H75" s="30"/>
      <c r="I75" s="30"/>
      <c r="J75" s="58"/>
      <c r="K75" s="58"/>
      <c r="L75" s="58"/>
      <c r="M75" s="12"/>
      <c r="N75" s="13"/>
      <c r="O75" s="13"/>
      <c r="P75" s="13"/>
      <c r="Q75" s="59"/>
      <c r="R75" s="59"/>
      <c r="T75" s="71"/>
      <c r="U75" s="71"/>
      <c r="V75" s="71"/>
      <c r="W75" s="71"/>
      <c r="X75" s="71"/>
      <c r="Y75" s="71"/>
      <c r="Z75" s="72"/>
      <c r="AA75" s="72"/>
    </row>
    <row r="76" spans="1:27" s="2" customFormat="1" x14ac:dyDescent="0.25">
      <c r="A76" s="58"/>
      <c r="B76" s="58"/>
      <c r="C76" s="58"/>
      <c r="D76" s="58"/>
      <c r="E76" s="30"/>
      <c r="F76" s="30"/>
      <c r="G76" s="38"/>
      <c r="H76" s="30"/>
      <c r="I76" s="30"/>
      <c r="J76" s="58"/>
      <c r="K76" s="58"/>
      <c r="L76" s="58"/>
      <c r="M76" s="12"/>
      <c r="N76" s="13"/>
      <c r="O76" s="13"/>
      <c r="P76" s="13"/>
      <c r="Q76" s="59"/>
      <c r="R76" s="59"/>
      <c r="T76" s="71"/>
      <c r="U76" s="71"/>
      <c r="V76" s="71"/>
      <c r="W76" s="71"/>
      <c r="X76" s="71"/>
      <c r="Y76" s="71"/>
      <c r="Z76" s="72"/>
      <c r="AA76" s="72"/>
    </row>
    <row r="77" spans="1:27" s="2" customFormat="1" x14ac:dyDescent="0.25">
      <c r="A77" s="58"/>
      <c r="B77" s="58"/>
      <c r="C77" s="58"/>
      <c r="D77" s="58"/>
      <c r="E77" s="30"/>
      <c r="F77" s="30"/>
      <c r="G77" s="38"/>
      <c r="H77" s="30"/>
      <c r="I77" s="30"/>
      <c r="J77" s="58"/>
      <c r="K77" s="58"/>
      <c r="L77" s="58"/>
      <c r="M77" s="12"/>
      <c r="N77" s="13"/>
      <c r="O77" s="13"/>
      <c r="P77" s="13"/>
      <c r="Q77" s="59"/>
      <c r="R77" s="59"/>
      <c r="T77" s="71"/>
      <c r="U77" s="71"/>
      <c r="V77" s="71"/>
      <c r="W77" s="71"/>
      <c r="X77" s="71"/>
      <c r="Y77" s="71"/>
      <c r="Z77" s="72"/>
      <c r="AA77" s="72"/>
    </row>
    <row r="78" spans="1:27" s="2" customFormat="1" x14ac:dyDescent="0.25">
      <c r="A78" s="58"/>
      <c r="B78" s="58"/>
      <c r="C78" s="58"/>
      <c r="D78" s="58"/>
      <c r="E78" s="30"/>
      <c r="F78" s="30"/>
      <c r="G78" s="38"/>
      <c r="H78" s="30"/>
      <c r="I78" s="30"/>
      <c r="J78" s="58"/>
      <c r="K78" s="58"/>
      <c r="L78" s="58"/>
      <c r="M78" s="12"/>
      <c r="N78" s="13"/>
      <c r="O78" s="13"/>
      <c r="P78" s="13"/>
      <c r="Q78" s="59"/>
      <c r="R78" s="59"/>
      <c r="T78" s="71"/>
      <c r="U78" s="71"/>
      <c r="V78" s="71"/>
      <c r="W78" s="71"/>
      <c r="X78" s="71"/>
      <c r="Y78" s="71"/>
      <c r="Z78" s="72"/>
      <c r="AA78" s="72"/>
    </row>
    <row r="79" spans="1:27" s="2" customFormat="1" x14ac:dyDescent="0.25">
      <c r="A79" s="58"/>
      <c r="B79" s="58"/>
      <c r="C79" s="58"/>
      <c r="D79" s="58"/>
      <c r="E79" s="30"/>
      <c r="F79" s="30"/>
      <c r="G79" s="38"/>
      <c r="H79" s="30"/>
      <c r="I79" s="30"/>
      <c r="J79" s="58"/>
      <c r="K79" s="58"/>
      <c r="L79" s="58"/>
      <c r="M79" s="12"/>
      <c r="N79" s="13"/>
      <c r="O79" s="13"/>
      <c r="P79" s="13"/>
      <c r="Q79" s="59"/>
      <c r="R79" s="59"/>
      <c r="T79" s="71"/>
      <c r="U79" s="71"/>
      <c r="V79" s="71"/>
      <c r="W79" s="71"/>
      <c r="X79" s="71"/>
      <c r="Y79" s="71"/>
      <c r="Z79" s="72"/>
      <c r="AA79" s="72"/>
    </row>
    <row r="80" spans="1:27" s="2" customFormat="1" x14ac:dyDescent="0.25">
      <c r="A80" s="58"/>
      <c r="B80" s="58"/>
      <c r="C80" s="58"/>
      <c r="D80" s="58"/>
      <c r="E80" s="30"/>
      <c r="F80" s="30"/>
      <c r="G80" s="38"/>
      <c r="H80" s="30"/>
      <c r="I80" s="30"/>
      <c r="J80" s="58"/>
      <c r="K80" s="58"/>
      <c r="L80" s="58"/>
      <c r="M80" s="12"/>
      <c r="N80" s="13"/>
      <c r="O80" s="13"/>
      <c r="P80" s="13"/>
      <c r="Q80" s="59"/>
      <c r="R80" s="59"/>
      <c r="T80" s="71"/>
      <c r="U80" s="71"/>
      <c r="V80" s="71"/>
      <c r="W80" s="71"/>
      <c r="X80" s="71"/>
      <c r="Y80" s="71"/>
      <c r="Z80" s="72"/>
      <c r="AA80" s="72"/>
    </row>
    <row r="81" spans="1:27" s="2" customFormat="1" x14ac:dyDescent="0.25">
      <c r="A81" s="58"/>
      <c r="B81" s="58"/>
      <c r="C81" s="58"/>
      <c r="D81" s="58"/>
      <c r="E81" s="30"/>
      <c r="F81" s="30"/>
      <c r="G81" s="38"/>
      <c r="H81" s="30"/>
      <c r="I81" s="30"/>
      <c r="J81" s="58"/>
      <c r="K81" s="58"/>
      <c r="L81" s="58"/>
      <c r="M81" s="12"/>
      <c r="N81" s="13"/>
      <c r="O81" s="13"/>
      <c r="P81" s="13"/>
      <c r="Q81" s="59"/>
      <c r="R81" s="59"/>
      <c r="T81" s="71"/>
      <c r="U81" s="71"/>
      <c r="V81" s="71"/>
      <c r="W81" s="71"/>
      <c r="X81" s="71"/>
      <c r="Y81" s="71"/>
      <c r="Z81" s="72"/>
      <c r="AA81" s="72"/>
    </row>
    <row r="82" spans="1:27" s="2" customFormat="1" x14ac:dyDescent="0.25">
      <c r="A82" s="58"/>
      <c r="B82" s="58"/>
      <c r="C82" s="58"/>
      <c r="D82" s="58"/>
      <c r="E82" s="30"/>
      <c r="F82" s="30"/>
      <c r="G82" s="38"/>
      <c r="H82" s="30"/>
      <c r="I82" s="30"/>
      <c r="J82" s="58"/>
      <c r="K82" s="58"/>
      <c r="L82" s="58"/>
      <c r="M82" s="12"/>
      <c r="N82" s="13"/>
      <c r="O82" s="13"/>
      <c r="P82" s="13"/>
      <c r="Q82" s="59"/>
      <c r="R82" s="59"/>
      <c r="T82" s="71"/>
      <c r="U82" s="71"/>
      <c r="V82" s="71"/>
      <c r="W82" s="71"/>
      <c r="X82" s="71"/>
      <c r="Y82" s="71"/>
      <c r="Z82" s="72"/>
      <c r="AA82" s="72"/>
    </row>
    <row r="83" spans="1:27" s="2" customFormat="1" x14ac:dyDescent="0.25">
      <c r="A83" s="58"/>
      <c r="B83" s="58"/>
      <c r="C83" s="58"/>
      <c r="D83" s="58"/>
      <c r="E83" s="30"/>
      <c r="F83" s="30"/>
      <c r="G83" s="38"/>
      <c r="H83" s="30"/>
      <c r="I83" s="30"/>
      <c r="J83" s="58"/>
      <c r="K83" s="58"/>
      <c r="L83" s="58"/>
      <c r="M83" s="12"/>
      <c r="N83" s="13"/>
      <c r="O83" s="13"/>
      <c r="P83" s="13"/>
      <c r="Q83" s="59"/>
      <c r="R83" s="59"/>
      <c r="T83" s="71"/>
      <c r="U83" s="71"/>
      <c r="V83" s="71"/>
      <c r="W83" s="71"/>
      <c r="X83" s="71"/>
      <c r="Y83" s="71"/>
      <c r="Z83" s="72"/>
      <c r="AA83" s="72"/>
    </row>
    <row r="84" spans="1:27" s="2" customFormat="1" x14ac:dyDescent="0.25">
      <c r="A84" s="58"/>
      <c r="B84" s="58"/>
      <c r="C84" s="58"/>
      <c r="D84" s="58"/>
      <c r="E84" s="30"/>
      <c r="F84" s="30"/>
      <c r="G84" s="38"/>
      <c r="H84" s="30"/>
      <c r="I84" s="30"/>
      <c r="J84" s="58"/>
      <c r="K84" s="58"/>
      <c r="L84" s="58"/>
      <c r="M84" s="12"/>
      <c r="N84" s="13"/>
      <c r="O84" s="13"/>
      <c r="P84" s="13"/>
      <c r="Q84" s="59"/>
      <c r="R84" s="59"/>
      <c r="T84" s="71"/>
      <c r="U84" s="71"/>
      <c r="V84" s="71"/>
      <c r="W84" s="71"/>
      <c r="X84" s="71"/>
      <c r="Y84" s="71"/>
      <c r="Z84" s="72"/>
      <c r="AA84" s="72"/>
    </row>
    <row r="85" spans="1:27" s="2" customFormat="1" x14ac:dyDescent="0.25">
      <c r="A85" s="58"/>
      <c r="B85" s="58"/>
      <c r="C85" s="58"/>
      <c r="D85" s="58"/>
      <c r="E85" s="30"/>
      <c r="F85" s="30"/>
      <c r="G85" s="38"/>
      <c r="H85" s="30"/>
      <c r="I85" s="30"/>
      <c r="J85" s="58"/>
      <c r="K85" s="58"/>
      <c r="L85" s="58"/>
      <c r="M85" s="12"/>
      <c r="N85" s="13"/>
      <c r="O85" s="13"/>
      <c r="P85" s="13"/>
      <c r="Q85" s="59"/>
      <c r="R85" s="59"/>
      <c r="T85" s="71"/>
      <c r="U85" s="71"/>
      <c r="V85" s="71"/>
      <c r="W85" s="71"/>
      <c r="X85" s="71"/>
      <c r="Y85" s="71"/>
      <c r="Z85" s="72"/>
      <c r="AA85" s="72"/>
    </row>
    <row r="86" spans="1:27" s="2" customFormat="1" x14ac:dyDescent="0.25">
      <c r="A86" s="58"/>
      <c r="B86" s="58"/>
      <c r="C86" s="58"/>
      <c r="D86" s="58"/>
      <c r="E86" s="30"/>
      <c r="F86" s="30"/>
      <c r="G86" s="38"/>
      <c r="H86" s="30"/>
      <c r="I86" s="30"/>
      <c r="J86" s="58"/>
      <c r="K86" s="58"/>
      <c r="L86" s="58"/>
      <c r="M86" s="12"/>
      <c r="N86" s="13"/>
      <c r="O86" s="13"/>
      <c r="P86" s="13"/>
      <c r="Q86" s="59"/>
      <c r="R86" s="59"/>
      <c r="T86" s="71"/>
      <c r="U86" s="71"/>
      <c r="V86" s="71"/>
      <c r="W86" s="71"/>
      <c r="X86" s="71"/>
      <c r="Y86" s="71"/>
      <c r="Z86" s="72"/>
      <c r="AA86" s="72"/>
    </row>
    <row r="87" spans="1:27" s="2" customFormat="1" x14ac:dyDescent="0.25">
      <c r="A87" s="58"/>
      <c r="B87" s="58"/>
      <c r="C87" s="58"/>
      <c r="D87" s="58"/>
      <c r="E87" s="30"/>
      <c r="F87" s="30"/>
      <c r="G87" s="38"/>
      <c r="H87" s="30"/>
      <c r="I87" s="30"/>
      <c r="J87" s="58"/>
      <c r="K87" s="58"/>
      <c r="L87" s="58"/>
      <c r="M87" s="12"/>
      <c r="N87" s="13"/>
      <c r="O87" s="13"/>
      <c r="P87" s="13"/>
      <c r="Q87" s="59"/>
      <c r="R87" s="59"/>
      <c r="T87" s="71"/>
      <c r="U87" s="71"/>
      <c r="V87" s="71"/>
      <c r="W87" s="71"/>
      <c r="X87" s="71"/>
      <c r="Y87" s="71"/>
      <c r="Z87" s="72"/>
      <c r="AA87" s="72"/>
    </row>
    <row r="88" spans="1:27" s="2" customFormat="1" x14ac:dyDescent="0.25">
      <c r="A88" s="58"/>
      <c r="B88" s="58"/>
      <c r="C88" s="58"/>
      <c r="D88" s="58"/>
      <c r="E88" s="30"/>
      <c r="F88" s="30"/>
      <c r="G88" s="38"/>
      <c r="H88" s="30"/>
      <c r="I88" s="30"/>
      <c r="J88" s="58"/>
      <c r="K88" s="58"/>
      <c r="L88" s="58"/>
      <c r="M88" s="12"/>
      <c r="N88" s="13"/>
      <c r="O88" s="13"/>
      <c r="P88" s="13"/>
      <c r="Q88" s="59"/>
      <c r="R88" s="59"/>
      <c r="T88" s="71"/>
      <c r="U88" s="71"/>
      <c r="V88" s="71"/>
      <c r="W88" s="71"/>
      <c r="X88" s="71"/>
      <c r="Y88" s="71"/>
      <c r="Z88" s="72"/>
      <c r="AA88" s="72"/>
    </row>
    <row r="89" spans="1:27" s="2" customFormat="1" x14ac:dyDescent="0.25">
      <c r="A89" s="58"/>
      <c r="B89" s="58"/>
      <c r="C89" s="58"/>
      <c r="D89" s="58"/>
      <c r="E89" s="30"/>
      <c r="F89" s="30"/>
      <c r="G89" s="38"/>
      <c r="H89" s="30"/>
      <c r="I89" s="30"/>
      <c r="J89" s="58"/>
      <c r="K89" s="58"/>
      <c r="L89" s="58"/>
      <c r="M89" s="12"/>
      <c r="N89" s="13"/>
      <c r="O89" s="13"/>
      <c r="P89" s="13"/>
      <c r="Q89" s="59"/>
      <c r="R89" s="59"/>
      <c r="T89" s="71"/>
      <c r="U89" s="71"/>
      <c r="V89" s="71"/>
      <c r="W89" s="71"/>
      <c r="X89" s="71"/>
      <c r="Y89" s="71"/>
      <c r="Z89" s="72"/>
      <c r="AA89" s="72"/>
    </row>
    <row r="90" spans="1:27" s="2" customFormat="1" x14ac:dyDescent="0.25">
      <c r="A90" s="58"/>
      <c r="B90" s="58"/>
      <c r="C90" s="58"/>
      <c r="D90" s="58"/>
      <c r="E90" s="30"/>
      <c r="F90" s="30"/>
      <c r="G90" s="38"/>
      <c r="H90" s="30"/>
      <c r="I90" s="30"/>
      <c r="J90" s="58"/>
      <c r="K90" s="58"/>
      <c r="L90" s="58"/>
      <c r="M90" s="12"/>
      <c r="N90" s="13"/>
      <c r="O90" s="13"/>
      <c r="P90" s="13"/>
      <c r="Q90" s="59"/>
      <c r="R90" s="59"/>
      <c r="T90" s="71"/>
      <c r="U90" s="71"/>
      <c r="V90" s="71"/>
      <c r="W90" s="71"/>
      <c r="X90" s="71"/>
      <c r="Y90" s="71"/>
      <c r="Z90" s="72"/>
      <c r="AA90" s="72"/>
    </row>
    <row r="91" spans="1:27" s="2" customFormat="1" x14ac:dyDescent="0.25">
      <c r="A91" s="58"/>
      <c r="B91" s="58"/>
      <c r="C91" s="58"/>
      <c r="D91" s="58"/>
      <c r="E91" s="30"/>
      <c r="F91" s="30"/>
      <c r="G91" s="38"/>
      <c r="H91" s="30"/>
      <c r="I91" s="30"/>
      <c r="J91" s="58"/>
      <c r="K91" s="58"/>
      <c r="L91" s="58"/>
      <c r="M91" s="12"/>
      <c r="N91" s="13"/>
      <c r="O91" s="13"/>
      <c r="P91" s="13"/>
      <c r="Q91" s="59"/>
      <c r="R91" s="59"/>
      <c r="T91" s="71"/>
      <c r="U91" s="71"/>
      <c r="V91" s="71"/>
      <c r="W91" s="71"/>
      <c r="X91" s="71"/>
      <c r="Y91" s="71"/>
      <c r="Z91" s="72"/>
      <c r="AA91" s="72"/>
    </row>
    <row r="92" spans="1:27" s="2" customFormat="1" x14ac:dyDescent="0.25">
      <c r="A92" s="58"/>
      <c r="B92" s="58"/>
      <c r="C92" s="58"/>
      <c r="D92" s="58"/>
      <c r="E92" s="30"/>
      <c r="F92" s="30"/>
      <c r="G92" s="38"/>
      <c r="H92" s="30"/>
      <c r="I92" s="30"/>
      <c r="J92" s="58"/>
      <c r="K92" s="58"/>
      <c r="L92" s="58"/>
      <c r="M92" s="12"/>
      <c r="N92" s="13"/>
      <c r="O92" s="13"/>
      <c r="P92" s="13"/>
      <c r="Q92" s="59"/>
      <c r="R92" s="59"/>
      <c r="T92" s="71"/>
      <c r="U92" s="71"/>
      <c r="V92" s="71"/>
      <c r="W92" s="71"/>
      <c r="X92" s="71"/>
      <c r="Y92" s="71"/>
      <c r="Z92" s="72"/>
      <c r="AA92" s="72"/>
    </row>
    <row r="93" spans="1:27" s="2" customFormat="1" x14ac:dyDescent="0.25">
      <c r="A93" s="58"/>
      <c r="B93" s="58"/>
      <c r="C93" s="58"/>
      <c r="D93" s="58"/>
      <c r="E93" s="30"/>
      <c r="F93" s="30"/>
      <c r="G93" s="38"/>
      <c r="H93" s="30"/>
      <c r="I93" s="30"/>
      <c r="J93" s="58"/>
      <c r="K93" s="58"/>
      <c r="L93" s="58"/>
      <c r="M93" s="12"/>
      <c r="N93" s="13"/>
      <c r="O93" s="13"/>
      <c r="P93" s="13"/>
      <c r="Q93" s="59"/>
      <c r="R93" s="59"/>
      <c r="T93" s="71"/>
      <c r="U93" s="71"/>
      <c r="V93" s="71"/>
      <c r="W93" s="71"/>
      <c r="X93" s="71"/>
      <c r="Y93" s="71"/>
      <c r="Z93" s="72"/>
      <c r="AA93" s="72"/>
    </row>
    <row r="94" spans="1:27" s="2" customFormat="1" x14ac:dyDescent="0.25">
      <c r="A94" s="58"/>
      <c r="B94" s="58"/>
      <c r="C94" s="58"/>
      <c r="D94" s="58"/>
      <c r="E94" s="30"/>
      <c r="F94" s="30"/>
      <c r="G94" s="38"/>
      <c r="H94" s="30"/>
      <c r="I94" s="30"/>
      <c r="J94" s="58"/>
      <c r="K94" s="58"/>
      <c r="L94" s="58"/>
      <c r="M94" s="12"/>
      <c r="N94" s="13"/>
      <c r="O94" s="13"/>
      <c r="P94" s="13"/>
      <c r="Q94" s="59"/>
      <c r="R94" s="59"/>
      <c r="T94" s="71"/>
      <c r="U94" s="71"/>
      <c r="V94" s="71"/>
      <c r="W94" s="71"/>
      <c r="X94" s="71"/>
      <c r="Y94" s="71"/>
      <c r="Z94" s="72"/>
      <c r="AA94" s="72"/>
    </row>
    <row r="95" spans="1:27" s="2" customFormat="1" x14ac:dyDescent="0.25">
      <c r="A95" s="58"/>
      <c r="B95" s="58"/>
      <c r="C95" s="58"/>
      <c r="D95" s="58"/>
      <c r="E95" s="30"/>
      <c r="F95" s="30"/>
      <c r="G95" s="38"/>
      <c r="H95" s="30"/>
      <c r="I95" s="30"/>
      <c r="J95" s="58"/>
      <c r="K95" s="58"/>
      <c r="L95" s="58"/>
      <c r="M95" s="12"/>
      <c r="N95" s="13"/>
      <c r="O95" s="13"/>
      <c r="P95" s="13"/>
      <c r="Q95" s="59"/>
      <c r="R95" s="59"/>
      <c r="T95" s="71"/>
      <c r="U95" s="71"/>
      <c r="V95" s="71"/>
      <c r="W95" s="71"/>
      <c r="X95" s="71"/>
      <c r="Y95" s="71"/>
      <c r="Z95" s="72"/>
      <c r="AA95" s="72"/>
    </row>
    <row r="96" spans="1:27" s="2" customFormat="1" x14ac:dyDescent="0.25">
      <c r="A96" s="58"/>
      <c r="B96" s="58"/>
      <c r="C96" s="58"/>
      <c r="D96" s="58"/>
      <c r="E96" s="30"/>
      <c r="F96" s="30"/>
      <c r="G96" s="38"/>
      <c r="H96" s="30"/>
      <c r="I96" s="30"/>
      <c r="J96" s="58"/>
      <c r="K96" s="58"/>
      <c r="L96" s="58"/>
      <c r="M96" s="12"/>
      <c r="N96" s="13"/>
      <c r="O96" s="13"/>
      <c r="P96" s="13"/>
      <c r="Q96" s="59"/>
      <c r="R96" s="59"/>
      <c r="T96" s="71"/>
      <c r="U96" s="71"/>
      <c r="V96" s="71"/>
      <c r="W96" s="71"/>
      <c r="X96" s="71"/>
      <c r="Y96" s="71"/>
      <c r="Z96" s="72"/>
      <c r="AA96" s="72"/>
    </row>
    <row r="97" spans="1:27" s="2" customFormat="1" x14ac:dyDescent="0.25">
      <c r="A97" s="58"/>
      <c r="B97" s="58"/>
      <c r="C97" s="58"/>
      <c r="D97" s="58"/>
      <c r="E97" s="30"/>
      <c r="F97" s="30"/>
      <c r="G97" s="38"/>
      <c r="H97" s="30"/>
      <c r="I97" s="30"/>
      <c r="J97" s="58"/>
      <c r="K97" s="58"/>
      <c r="L97" s="58"/>
      <c r="M97" s="12"/>
      <c r="N97" s="13"/>
      <c r="O97" s="13"/>
      <c r="P97" s="13"/>
      <c r="Q97" s="59"/>
      <c r="R97" s="59"/>
      <c r="T97" s="71"/>
      <c r="U97" s="71"/>
      <c r="V97" s="71"/>
      <c r="W97" s="71"/>
      <c r="X97" s="71"/>
      <c r="Y97" s="71"/>
      <c r="Z97" s="72"/>
      <c r="AA97" s="72"/>
    </row>
    <row r="98" spans="1:27" s="2" customFormat="1" x14ac:dyDescent="0.25">
      <c r="A98" s="58"/>
      <c r="B98" s="58"/>
      <c r="C98" s="58"/>
      <c r="D98" s="58"/>
      <c r="E98" s="30"/>
      <c r="F98" s="30"/>
      <c r="G98" s="38"/>
      <c r="H98" s="30"/>
      <c r="I98" s="30"/>
      <c r="J98" s="58"/>
      <c r="K98" s="58"/>
      <c r="L98" s="58"/>
      <c r="M98" s="12"/>
      <c r="N98" s="13"/>
      <c r="O98" s="13"/>
      <c r="P98" s="13"/>
      <c r="Q98" s="59"/>
      <c r="R98" s="59"/>
      <c r="T98" s="71"/>
      <c r="U98" s="71"/>
      <c r="V98" s="71"/>
      <c r="W98" s="71"/>
      <c r="X98" s="71"/>
      <c r="Y98" s="71"/>
      <c r="Z98" s="72"/>
      <c r="AA98" s="72"/>
    </row>
    <row r="99" spans="1:27" s="2" customFormat="1" x14ac:dyDescent="0.25">
      <c r="A99" s="58"/>
      <c r="B99" s="58"/>
      <c r="C99" s="58"/>
      <c r="D99" s="58"/>
      <c r="E99" s="30"/>
      <c r="F99" s="30"/>
      <c r="G99" s="38"/>
      <c r="H99" s="30"/>
      <c r="I99" s="30"/>
      <c r="J99" s="58"/>
      <c r="K99" s="58"/>
      <c r="L99" s="58"/>
      <c r="M99" s="12"/>
      <c r="N99" s="13"/>
      <c r="O99" s="13"/>
      <c r="P99" s="13"/>
      <c r="Q99" s="59"/>
      <c r="R99" s="59"/>
      <c r="T99" s="71"/>
      <c r="U99" s="71"/>
      <c r="V99" s="71"/>
      <c r="W99" s="71"/>
      <c r="X99" s="71"/>
      <c r="Y99" s="71"/>
      <c r="Z99" s="72"/>
      <c r="AA99" s="72"/>
    </row>
    <row r="100" spans="1:27" s="2" customFormat="1" x14ac:dyDescent="0.25">
      <c r="A100" s="58"/>
      <c r="B100" s="58"/>
      <c r="C100" s="58"/>
      <c r="D100" s="58"/>
      <c r="E100" s="30"/>
      <c r="F100" s="30"/>
      <c r="G100" s="38"/>
      <c r="H100" s="30"/>
      <c r="I100" s="30"/>
      <c r="J100" s="58"/>
      <c r="K100" s="58"/>
      <c r="L100" s="58"/>
      <c r="M100" s="12"/>
      <c r="N100" s="13"/>
      <c r="O100" s="13"/>
      <c r="P100" s="13"/>
      <c r="Q100" s="59"/>
      <c r="R100" s="59"/>
      <c r="T100" s="71"/>
      <c r="U100" s="71"/>
      <c r="V100" s="71"/>
      <c r="W100" s="71"/>
      <c r="X100" s="71"/>
      <c r="Y100" s="71"/>
      <c r="Z100" s="72"/>
      <c r="AA100" s="72"/>
    </row>
    <row r="101" spans="1:27" s="2" customFormat="1" x14ac:dyDescent="0.25">
      <c r="A101" s="58"/>
      <c r="B101" s="58"/>
      <c r="C101" s="58"/>
      <c r="D101" s="58"/>
      <c r="E101" s="30"/>
      <c r="F101" s="30"/>
      <c r="G101" s="38"/>
      <c r="H101" s="30"/>
      <c r="I101" s="30"/>
      <c r="J101" s="58"/>
      <c r="K101" s="58"/>
      <c r="L101" s="58"/>
      <c r="M101" s="12"/>
      <c r="N101" s="13"/>
      <c r="O101" s="13"/>
      <c r="P101" s="13"/>
      <c r="Q101" s="59"/>
      <c r="R101" s="59"/>
      <c r="T101" s="71"/>
      <c r="U101" s="71"/>
      <c r="V101" s="71"/>
      <c r="W101" s="71"/>
      <c r="X101" s="71"/>
      <c r="Y101" s="71"/>
      <c r="Z101" s="72"/>
      <c r="AA101" s="72"/>
    </row>
    <row r="102" spans="1:27" s="2" customFormat="1" x14ac:dyDescent="0.25">
      <c r="A102" s="58"/>
      <c r="B102" s="58"/>
      <c r="C102" s="58"/>
      <c r="D102" s="58"/>
      <c r="E102" s="30"/>
      <c r="F102" s="30"/>
      <c r="G102" s="38"/>
      <c r="H102" s="30"/>
      <c r="I102" s="30"/>
      <c r="J102" s="58"/>
      <c r="K102" s="58"/>
      <c r="L102" s="58"/>
      <c r="M102" s="12"/>
      <c r="N102" s="13"/>
      <c r="O102" s="13"/>
      <c r="P102" s="13"/>
      <c r="Q102" s="59"/>
      <c r="R102" s="59"/>
      <c r="T102" s="71"/>
      <c r="U102" s="71"/>
      <c r="V102" s="71"/>
      <c r="W102" s="71"/>
      <c r="X102" s="71"/>
      <c r="Y102" s="71"/>
      <c r="Z102" s="72"/>
      <c r="AA102" s="72"/>
    </row>
    <row r="103" spans="1:27" s="2" customFormat="1" x14ac:dyDescent="0.25">
      <c r="A103" s="58"/>
      <c r="B103" s="58"/>
      <c r="C103" s="58"/>
      <c r="D103" s="58"/>
      <c r="E103" s="30"/>
      <c r="F103" s="30"/>
      <c r="G103" s="38"/>
      <c r="H103" s="30"/>
      <c r="I103" s="30"/>
      <c r="J103" s="58"/>
      <c r="K103" s="58"/>
      <c r="L103" s="58"/>
      <c r="M103" s="12"/>
      <c r="N103" s="13"/>
      <c r="O103" s="13"/>
      <c r="P103" s="13"/>
      <c r="Q103" s="59"/>
      <c r="R103" s="59"/>
      <c r="T103" s="71"/>
      <c r="U103" s="71"/>
      <c r="V103" s="71"/>
      <c r="W103" s="71"/>
      <c r="X103" s="71"/>
      <c r="Y103" s="71"/>
      <c r="Z103" s="72"/>
      <c r="AA103" s="72"/>
    </row>
    <row r="104" spans="1:27" s="2" customFormat="1" x14ac:dyDescent="0.25">
      <c r="A104" s="58"/>
      <c r="B104" s="58"/>
      <c r="C104" s="58"/>
      <c r="D104" s="58"/>
      <c r="E104" s="30"/>
      <c r="F104" s="30"/>
      <c r="G104" s="38"/>
      <c r="H104" s="30"/>
      <c r="I104" s="30"/>
      <c r="J104" s="58"/>
      <c r="K104" s="58"/>
      <c r="L104" s="58"/>
      <c r="M104" s="12"/>
      <c r="N104" s="13"/>
      <c r="O104" s="13"/>
      <c r="P104" s="13"/>
      <c r="Q104" s="59"/>
      <c r="R104" s="59"/>
      <c r="T104" s="71"/>
      <c r="U104" s="71"/>
      <c r="V104" s="71"/>
      <c r="W104" s="71"/>
      <c r="X104" s="71"/>
      <c r="Y104" s="71"/>
      <c r="Z104" s="72"/>
      <c r="AA104" s="72"/>
    </row>
    <row r="105" spans="1:27" s="2" customFormat="1" x14ac:dyDescent="0.25">
      <c r="A105" s="58"/>
      <c r="B105" s="58"/>
      <c r="C105" s="58"/>
      <c r="D105" s="58"/>
      <c r="E105" s="30"/>
      <c r="F105" s="30"/>
      <c r="G105" s="38"/>
      <c r="H105" s="30"/>
      <c r="I105" s="30"/>
      <c r="J105" s="58"/>
      <c r="K105" s="58"/>
      <c r="L105" s="58"/>
      <c r="M105" s="12"/>
      <c r="N105" s="13"/>
      <c r="O105" s="13"/>
      <c r="P105" s="13"/>
      <c r="Q105" s="59"/>
      <c r="R105" s="59"/>
      <c r="T105" s="71"/>
      <c r="U105" s="71"/>
      <c r="V105" s="71"/>
      <c r="W105" s="71"/>
      <c r="X105" s="71"/>
      <c r="Y105" s="71"/>
      <c r="Z105" s="72"/>
      <c r="AA105" s="72"/>
    </row>
    <row r="106" spans="1:27" s="2" customFormat="1" x14ac:dyDescent="0.25">
      <c r="A106" s="58"/>
      <c r="B106" s="58"/>
      <c r="C106" s="58"/>
      <c r="D106" s="58"/>
      <c r="E106" s="30"/>
      <c r="F106" s="30"/>
      <c r="G106" s="38"/>
      <c r="H106" s="30"/>
      <c r="I106" s="30"/>
      <c r="J106" s="58"/>
      <c r="K106" s="58"/>
      <c r="L106" s="58"/>
      <c r="M106" s="12"/>
      <c r="N106" s="13"/>
      <c r="O106" s="13"/>
      <c r="P106" s="13"/>
      <c r="Q106" s="59"/>
      <c r="R106" s="59"/>
      <c r="T106" s="71"/>
      <c r="U106" s="71"/>
      <c r="V106" s="71"/>
      <c r="W106" s="71"/>
      <c r="X106" s="71"/>
      <c r="Y106" s="71"/>
      <c r="Z106" s="72"/>
      <c r="AA106" s="72"/>
    </row>
    <row r="107" spans="1:27" s="2" customFormat="1" x14ac:dyDescent="0.25">
      <c r="A107" s="58"/>
      <c r="B107" s="58"/>
      <c r="C107" s="58"/>
      <c r="D107" s="58"/>
      <c r="E107" s="30"/>
      <c r="F107" s="30"/>
      <c r="G107" s="38"/>
      <c r="H107" s="30"/>
      <c r="I107" s="30"/>
      <c r="J107" s="58"/>
      <c r="K107" s="58"/>
      <c r="L107" s="58"/>
      <c r="M107" s="12"/>
      <c r="N107" s="13"/>
      <c r="O107" s="13"/>
      <c r="P107" s="13"/>
      <c r="Q107" s="59"/>
      <c r="R107" s="59"/>
      <c r="T107" s="71"/>
      <c r="U107" s="71"/>
      <c r="V107" s="71"/>
      <c r="W107" s="71"/>
      <c r="X107" s="71"/>
      <c r="Y107" s="71"/>
      <c r="Z107" s="72"/>
      <c r="AA107" s="72"/>
    </row>
    <row r="108" spans="1:27" s="2" customFormat="1" x14ac:dyDescent="0.25">
      <c r="A108" s="58"/>
      <c r="B108" s="58"/>
      <c r="C108" s="58"/>
      <c r="D108" s="58"/>
      <c r="E108" s="30"/>
      <c r="F108" s="30"/>
      <c r="G108" s="38"/>
      <c r="H108" s="30"/>
      <c r="I108" s="30"/>
      <c r="J108" s="58"/>
      <c r="K108" s="58"/>
      <c r="L108" s="58"/>
      <c r="M108" s="12"/>
      <c r="N108" s="13"/>
      <c r="O108" s="13"/>
      <c r="P108" s="13"/>
      <c r="Q108" s="59"/>
      <c r="R108" s="59"/>
      <c r="T108" s="71"/>
      <c r="U108" s="71"/>
      <c r="V108" s="71"/>
      <c r="W108" s="71"/>
      <c r="X108" s="71"/>
      <c r="Y108" s="71"/>
      <c r="Z108" s="72"/>
      <c r="AA108" s="72"/>
    </row>
    <row r="109" spans="1:27" s="2" customFormat="1" x14ac:dyDescent="0.25">
      <c r="A109" s="58"/>
      <c r="B109" s="58"/>
      <c r="C109" s="58"/>
      <c r="D109" s="58"/>
      <c r="E109" s="30"/>
      <c r="F109" s="30"/>
      <c r="G109" s="38"/>
      <c r="H109" s="30"/>
      <c r="I109" s="30"/>
      <c r="J109" s="58"/>
      <c r="K109" s="58"/>
      <c r="L109" s="58"/>
      <c r="M109" s="12"/>
      <c r="N109" s="13"/>
      <c r="O109" s="13"/>
      <c r="P109" s="13"/>
      <c r="Q109" s="59"/>
      <c r="R109" s="59"/>
      <c r="T109" s="71"/>
      <c r="U109" s="71"/>
      <c r="V109" s="71"/>
      <c r="W109" s="71"/>
      <c r="X109" s="71"/>
      <c r="Y109" s="71"/>
      <c r="Z109" s="72"/>
      <c r="AA109" s="72"/>
    </row>
    <row r="110" spans="1:27" s="2" customFormat="1" x14ac:dyDescent="0.25">
      <c r="A110" s="58"/>
      <c r="B110" s="58"/>
      <c r="C110" s="58"/>
      <c r="D110" s="58"/>
      <c r="E110" s="30"/>
      <c r="F110" s="30"/>
      <c r="G110" s="38"/>
      <c r="H110" s="30"/>
      <c r="I110" s="30"/>
      <c r="J110" s="58"/>
      <c r="K110" s="58"/>
      <c r="L110" s="58"/>
      <c r="M110" s="12"/>
      <c r="N110" s="13"/>
      <c r="O110" s="13"/>
      <c r="P110" s="13"/>
      <c r="Q110" s="59"/>
      <c r="R110" s="59"/>
      <c r="T110" s="71"/>
      <c r="U110" s="71"/>
      <c r="V110" s="71"/>
      <c r="W110" s="71"/>
      <c r="X110" s="71"/>
      <c r="Y110" s="71"/>
      <c r="Z110" s="72"/>
      <c r="AA110" s="72"/>
    </row>
    <row r="111" spans="1:27" s="2" customFormat="1" x14ac:dyDescent="0.25">
      <c r="A111" s="58"/>
      <c r="B111" s="58"/>
      <c r="C111" s="58"/>
      <c r="D111" s="58"/>
      <c r="E111" s="30"/>
      <c r="F111" s="30"/>
      <c r="G111" s="38"/>
      <c r="H111" s="30"/>
      <c r="I111" s="30"/>
      <c r="J111" s="58"/>
      <c r="K111" s="58"/>
      <c r="L111" s="58"/>
      <c r="M111" s="12"/>
      <c r="N111" s="13"/>
      <c r="O111" s="13"/>
      <c r="P111" s="13"/>
      <c r="Q111" s="59"/>
      <c r="R111" s="59"/>
      <c r="T111" s="71"/>
      <c r="U111" s="71"/>
      <c r="V111" s="71"/>
      <c r="W111" s="71"/>
      <c r="X111" s="71"/>
      <c r="Y111" s="71"/>
      <c r="Z111" s="72"/>
      <c r="AA111" s="72"/>
    </row>
    <row r="112" spans="1:27" s="2" customFormat="1" x14ac:dyDescent="0.25">
      <c r="A112" s="58"/>
      <c r="B112" s="58"/>
      <c r="C112" s="58"/>
      <c r="D112" s="58"/>
      <c r="E112" s="30"/>
      <c r="F112" s="30"/>
      <c r="G112" s="38"/>
      <c r="H112" s="30"/>
      <c r="I112" s="30"/>
      <c r="J112" s="58"/>
      <c r="K112" s="58"/>
      <c r="L112" s="58"/>
      <c r="M112" s="12"/>
      <c r="N112" s="13"/>
      <c r="O112" s="13"/>
      <c r="P112" s="13"/>
      <c r="Q112" s="59"/>
      <c r="R112" s="59"/>
      <c r="T112" s="71"/>
      <c r="U112" s="71"/>
      <c r="V112" s="71"/>
      <c r="W112" s="71"/>
      <c r="X112" s="71"/>
      <c r="Y112" s="71"/>
      <c r="Z112" s="72"/>
      <c r="AA112" s="72"/>
    </row>
    <row r="113" spans="1:27" s="2" customFormat="1" x14ac:dyDescent="0.25">
      <c r="A113" s="58"/>
      <c r="B113" s="58"/>
      <c r="C113" s="58"/>
      <c r="D113" s="58"/>
      <c r="E113" s="30"/>
      <c r="F113" s="30"/>
      <c r="G113" s="38"/>
      <c r="H113" s="30"/>
      <c r="I113" s="30"/>
      <c r="J113" s="58"/>
      <c r="K113" s="58"/>
      <c r="L113" s="58"/>
      <c r="M113" s="12"/>
      <c r="N113" s="13"/>
      <c r="O113" s="13"/>
      <c r="P113" s="13"/>
      <c r="Q113" s="59"/>
      <c r="R113" s="59"/>
      <c r="T113" s="71"/>
      <c r="U113" s="71"/>
      <c r="V113" s="71"/>
      <c r="W113" s="71"/>
      <c r="X113" s="71"/>
      <c r="Y113" s="71"/>
      <c r="Z113" s="72"/>
      <c r="AA113" s="72"/>
    </row>
    <row r="114" spans="1:27" s="2" customFormat="1" x14ac:dyDescent="0.25">
      <c r="A114" s="58"/>
      <c r="B114" s="58"/>
      <c r="C114" s="58"/>
      <c r="D114" s="58"/>
      <c r="E114" s="30"/>
      <c r="F114" s="30"/>
      <c r="G114" s="38"/>
      <c r="H114" s="30"/>
      <c r="I114" s="30"/>
      <c r="J114" s="58"/>
      <c r="K114" s="58"/>
      <c r="L114" s="58"/>
      <c r="M114" s="12"/>
      <c r="N114" s="13"/>
      <c r="O114" s="13"/>
      <c r="P114" s="13"/>
      <c r="Q114" s="59"/>
      <c r="R114" s="59"/>
      <c r="T114" s="71"/>
      <c r="U114" s="71"/>
      <c r="V114" s="71"/>
      <c r="W114" s="71"/>
      <c r="X114" s="71"/>
      <c r="Y114" s="71"/>
      <c r="Z114" s="72"/>
      <c r="AA114" s="72"/>
    </row>
    <row r="115" spans="1:27" s="2" customFormat="1" x14ac:dyDescent="0.25">
      <c r="A115" s="58"/>
      <c r="B115" s="58"/>
      <c r="C115" s="58"/>
      <c r="D115" s="58"/>
      <c r="E115" s="30"/>
      <c r="F115" s="30"/>
      <c r="G115" s="38"/>
      <c r="H115" s="30"/>
      <c r="I115" s="30"/>
      <c r="J115" s="58"/>
      <c r="K115" s="58"/>
      <c r="L115" s="58"/>
      <c r="M115" s="12"/>
      <c r="N115" s="13"/>
      <c r="O115" s="13"/>
      <c r="P115" s="13"/>
      <c r="Q115" s="59"/>
      <c r="R115" s="59"/>
      <c r="T115" s="71"/>
      <c r="U115" s="71"/>
      <c r="V115" s="71"/>
      <c r="W115" s="71"/>
      <c r="X115" s="71"/>
      <c r="Y115" s="71"/>
      <c r="Z115" s="72"/>
      <c r="AA115" s="72"/>
    </row>
    <row r="116" spans="1:27" s="2" customFormat="1" x14ac:dyDescent="0.25">
      <c r="A116" s="58"/>
      <c r="B116" s="58"/>
      <c r="C116" s="58"/>
      <c r="D116" s="58"/>
      <c r="E116" s="30"/>
      <c r="F116" s="30"/>
      <c r="G116" s="38"/>
      <c r="H116" s="30"/>
      <c r="I116" s="30"/>
      <c r="J116" s="58"/>
      <c r="K116" s="58"/>
      <c r="L116" s="58"/>
      <c r="M116" s="12"/>
      <c r="N116" s="13"/>
      <c r="O116" s="13"/>
      <c r="P116" s="13"/>
      <c r="Q116" s="59"/>
      <c r="R116" s="59"/>
      <c r="T116" s="71"/>
      <c r="U116" s="71"/>
      <c r="V116" s="71"/>
      <c r="W116" s="71"/>
      <c r="X116" s="71"/>
      <c r="Y116" s="71"/>
      <c r="Z116" s="72"/>
      <c r="AA116" s="72"/>
    </row>
    <row r="117" spans="1:27" s="2" customFormat="1" x14ac:dyDescent="0.25">
      <c r="A117" s="58"/>
      <c r="B117" s="58"/>
      <c r="C117" s="58"/>
      <c r="D117" s="58"/>
      <c r="E117" s="30"/>
      <c r="F117" s="30"/>
      <c r="G117" s="38"/>
      <c r="H117" s="30"/>
      <c r="I117" s="30"/>
      <c r="J117" s="58"/>
      <c r="K117" s="58"/>
      <c r="L117" s="58"/>
      <c r="M117" s="12"/>
      <c r="N117" s="13"/>
      <c r="O117" s="13"/>
      <c r="P117" s="13"/>
      <c r="Q117" s="59"/>
      <c r="R117" s="59"/>
      <c r="T117" s="71"/>
      <c r="U117" s="71"/>
      <c r="V117" s="71"/>
      <c r="W117" s="71"/>
      <c r="X117" s="71"/>
      <c r="Y117" s="71"/>
      <c r="Z117" s="72"/>
      <c r="AA117" s="72"/>
    </row>
    <row r="118" spans="1:27" s="2" customFormat="1" x14ac:dyDescent="0.25">
      <c r="A118" s="58"/>
      <c r="B118" s="58"/>
      <c r="C118" s="58"/>
      <c r="D118" s="58"/>
      <c r="E118" s="30"/>
      <c r="F118" s="30"/>
      <c r="G118" s="38"/>
      <c r="H118" s="30"/>
      <c r="I118" s="30"/>
      <c r="J118" s="58"/>
      <c r="K118" s="58"/>
      <c r="L118" s="58"/>
      <c r="M118" s="12"/>
      <c r="N118" s="13"/>
      <c r="O118" s="13"/>
      <c r="P118" s="13"/>
      <c r="Q118" s="59"/>
      <c r="R118" s="59"/>
      <c r="T118" s="71"/>
      <c r="U118" s="71"/>
      <c r="V118" s="71"/>
      <c r="W118" s="71"/>
      <c r="X118" s="71"/>
      <c r="Y118" s="71"/>
      <c r="Z118" s="72"/>
      <c r="AA118" s="72"/>
    </row>
    <row r="119" spans="1:27" s="2" customFormat="1" x14ac:dyDescent="0.25">
      <c r="A119" s="58"/>
      <c r="B119" s="58"/>
      <c r="C119" s="58"/>
      <c r="D119" s="58"/>
      <c r="E119" s="30"/>
      <c r="F119" s="30"/>
      <c r="G119" s="38"/>
      <c r="H119" s="30"/>
      <c r="I119" s="30"/>
      <c r="J119" s="58"/>
      <c r="K119" s="58"/>
      <c r="L119" s="58"/>
      <c r="M119" s="12"/>
      <c r="N119" s="13"/>
      <c r="O119" s="13"/>
      <c r="P119" s="13"/>
      <c r="Q119" s="59"/>
      <c r="R119" s="59"/>
      <c r="T119" s="71"/>
      <c r="U119" s="71"/>
      <c r="V119" s="71"/>
      <c r="W119" s="71"/>
      <c r="X119" s="71"/>
      <c r="Y119" s="71"/>
      <c r="Z119" s="72"/>
      <c r="AA119" s="72"/>
    </row>
    <row r="120" spans="1:27" s="2" customFormat="1" x14ac:dyDescent="0.25">
      <c r="A120" s="58"/>
      <c r="B120" s="58"/>
      <c r="C120" s="58"/>
      <c r="D120" s="58"/>
      <c r="E120" s="30"/>
      <c r="F120" s="30"/>
      <c r="G120" s="38"/>
      <c r="H120" s="30"/>
      <c r="I120" s="30"/>
      <c r="J120" s="58"/>
      <c r="K120" s="58"/>
      <c r="L120" s="58"/>
      <c r="M120" s="12"/>
      <c r="N120" s="13"/>
      <c r="O120" s="13"/>
      <c r="P120" s="13"/>
      <c r="Q120" s="59"/>
      <c r="R120" s="59"/>
      <c r="T120" s="71"/>
      <c r="U120" s="71"/>
      <c r="V120" s="71"/>
      <c r="W120" s="71"/>
      <c r="X120" s="71"/>
      <c r="Y120" s="71"/>
      <c r="Z120" s="72"/>
      <c r="AA120" s="72"/>
    </row>
    <row r="121" spans="1:27" s="2" customFormat="1" x14ac:dyDescent="0.25">
      <c r="A121" s="58"/>
      <c r="B121" s="58"/>
      <c r="C121" s="58"/>
      <c r="D121" s="58"/>
      <c r="E121" s="30"/>
      <c r="F121" s="30"/>
      <c r="G121" s="38"/>
      <c r="H121" s="30"/>
      <c r="I121" s="30"/>
      <c r="J121" s="58"/>
      <c r="K121" s="58"/>
      <c r="L121" s="58"/>
      <c r="M121" s="12"/>
      <c r="N121" s="13"/>
      <c r="O121" s="13"/>
      <c r="P121" s="13"/>
      <c r="Q121" s="59"/>
      <c r="R121" s="59"/>
      <c r="T121" s="71"/>
      <c r="U121" s="71"/>
      <c r="V121" s="71"/>
      <c r="W121" s="71"/>
      <c r="X121" s="71"/>
      <c r="Y121" s="71"/>
      <c r="Z121" s="72"/>
      <c r="AA121" s="72"/>
    </row>
    <row r="122" spans="1:27" s="2" customFormat="1" x14ac:dyDescent="0.25">
      <c r="A122" s="58"/>
      <c r="B122" s="58"/>
      <c r="C122" s="58"/>
      <c r="D122" s="58"/>
      <c r="E122" s="30"/>
      <c r="F122" s="30"/>
      <c r="G122" s="38"/>
      <c r="H122" s="30"/>
      <c r="I122" s="30"/>
      <c r="J122" s="58"/>
      <c r="K122" s="58"/>
      <c r="L122" s="58"/>
      <c r="M122" s="12"/>
      <c r="N122" s="13"/>
      <c r="O122" s="13"/>
      <c r="P122" s="13"/>
      <c r="Q122" s="59"/>
      <c r="R122" s="59"/>
      <c r="T122" s="71"/>
      <c r="U122" s="71"/>
      <c r="V122" s="71"/>
      <c r="W122" s="71"/>
      <c r="X122" s="71"/>
      <c r="Y122" s="71"/>
      <c r="Z122" s="72"/>
      <c r="AA122" s="72"/>
    </row>
    <row r="123" spans="1:27" s="2" customFormat="1" x14ac:dyDescent="0.25">
      <c r="A123" s="58"/>
      <c r="B123" s="58"/>
      <c r="C123" s="58"/>
      <c r="D123" s="58"/>
      <c r="E123" s="30"/>
      <c r="F123" s="30"/>
      <c r="G123" s="38"/>
      <c r="H123" s="30"/>
      <c r="I123" s="30"/>
      <c r="J123" s="58"/>
      <c r="K123" s="58"/>
      <c r="L123" s="58"/>
      <c r="M123" s="12"/>
      <c r="N123" s="13"/>
      <c r="O123" s="13"/>
      <c r="P123" s="13"/>
      <c r="Q123" s="59"/>
      <c r="R123" s="59"/>
      <c r="T123" s="71"/>
      <c r="U123" s="71"/>
      <c r="V123" s="71"/>
      <c r="W123" s="71"/>
      <c r="X123" s="71"/>
      <c r="Y123" s="71"/>
      <c r="Z123" s="72"/>
      <c r="AA123" s="72"/>
    </row>
    <row r="124" spans="1:27" s="2" customFormat="1" x14ac:dyDescent="0.25">
      <c r="A124" s="58"/>
      <c r="B124" s="58"/>
      <c r="C124" s="58"/>
      <c r="D124" s="58"/>
      <c r="E124" s="30"/>
      <c r="F124" s="30"/>
      <c r="G124" s="38"/>
      <c r="H124" s="30"/>
      <c r="I124" s="30"/>
      <c r="J124" s="58"/>
      <c r="K124" s="58"/>
      <c r="L124" s="58"/>
      <c r="M124" s="12"/>
      <c r="N124" s="13"/>
      <c r="O124" s="13"/>
      <c r="P124" s="13"/>
      <c r="Q124" s="59"/>
      <c r="R124" s="59"/>
      <c r="T124" s="71"/>
      <c r="U124" s="71"/>
      <c r="V124" s="71"/>
      <c r="W124" s="71"/>
      <c r="X124" s="71"/>
      <c r="Y124" s="71"/>
      <c r="Z124" s="72"/>
      <c r="AA124" s="72"/>
    </row>
    <row r="125" spans="1:27" s="2" customFormat="1" x14ac:dyDescent="0.25">
      <c r="A125" s="58"/>
      <c r="B125" s="58"/>
      <c r="C125" s="58"/>
      <c r="D125" s="58"/>
      <c r="E125" s="30"/>
      <c r="F125" s="30"/>
      <c r="G125" s="38"/>
      <c r="H125" s="30"/>
      <c r="I125" s="30"/>
      <c r="J125" s="58"/>
      <c r="K125" s="58"/>
      <c r="L125" s="58"/>
      <c r="M125" s="12"/>
      <c r="N125" s="13"/>
      <c r="O125" s="13"/>
      <c r="P125" s="13"/>
      <c r="Q125" s="59"/>
      <c r="R125" s="59"/>
      <c r="T125" s="71"/>
      <c r="U125" s="71"/>
      <c r="V125" s="71"/>
      <c r="W125" s="71"/>
      <c r="X125" s="71"/>
      <c r="Y125" s="71"/>
      <c r="Z125" s="72"/>
      <c r="AA125" s="72"/>
    </row>
    <row r="126" spans="1:27" s="2" customFormat="1" x14ac:dyDescent="0.25">
      <c r="A126" s="58"/>
      <c r="B126" s="58"/>
      <c r="C126" s="58"/>
      <c r="D126" s="58"/>
      <c r="E126" s="30"/>
      <c r="F126" s="30"/>
      <c r="G126" s="38"/>
      <c r="H126" s="30"/>
      <c r="I126" s="30"/>
      <c r="J126" s="58"/>
      <c r="K126" s="58"/>
      <c r="L126" s="58"/>
      <c r="M126" s="12"/>
      <c r="N126" s="13"/>
      <c r="O126" s="13"/>
      <c r="P126" s="13"/>
      <c r="Q126" s="59"/>
      <c r="R126" s="59"/>
      <c r="T126" s="71"/>
      <c r="U126" s="71"/>
      <c r="V126" s="71"/>
      <c r="W126" s="71"/>
      <c r="X126" s="71"/>
      <c r="Y126" s="71"/>
      <c r="Z126" s="72"/>
      <c r="AA126" s="72"/>
    </row>
    <row r="127" spans="1:27" s="2" customFormat="1" x14ac:dyDescent="0.25">
      <c r="A127" s="58"/>
      <c r="B127" s="58"/>
      <c r="C127" s="58"/>
      <c r="D127" s="58"/>
      <c r="E127" s="30"/>
      <c r="F127" s="30"/>
      <c r="G127" s="38"/>
      <c r="H127" s="30"/>
      <c r="I127" s="30"/>
      <c r="J127" s="58"/>
      <c r="K127" s="58"/>
      <c r="L127" s="58"/>
      <c r="M127" s="12"/>
      <c r="N127" s="13"/>
      <c r="O127" s="13"/>
      <c r="P127" s="13"/>
      <c r="Q127" s="59"/>
      <c r="R127" s="59"/>
      <c r="T127" s="71"/>
      <c r="U127" s="71"/>
      <c r="V127" s="71"/>
      <c r="W127" s="71"/>
      <c r="X127" s="71"/>
      <c r="Y127" s="71"/>
      <c r="Z127" s="72"/>
      <c r="AA127" s="72"/>
    </row>
    <row r="128" spans="1:27" s="2" customFormat="1" x14ac:dyDescent="0.25">
      <c r="A128" s="58"/>
      <c r="B128" s="58"/>
      <c r="C128" s="58"/>
      <c r="D128" s="58"/>
      <c r="E128" s="30"/>
      <c r="F128" s="30"/>
      <c r="G128" s="38"/>
      <c r="H128" s="30"/>
      <c r="I128" s="30"/>
      <c r="J128" s="58"/>
      <c r="K128" s="58"/>
      <c r="L128" s="58"/>
      <c r="M128" s="12"/>
      <c r="N128" s="13"/>
      <c r="O128" s="13"/>
      <c r="P128" s="13"/>
      <c r="Q128" s="59"/>
      <c r="R128" s="59"/>
      <c r="T128" s="71"/>
      <c r="U128" s="71"/>
      <c r="V128" s="71"/>
      <c r="W128" s="71"/>
      <c r="X128" s="71"/>
      <c r="Y128" s="71"/>
      <c r="Z128" s="72"/>
      <c r="AA128" s="72"/>
    </row>
    <row r="129" spans="1:27" s="2" customFormat="1" x14ac:dyDescent="0.25">
      <c r="A129" s="58"/>
      <c r="B129" s="58"/>
      <c r="C129" s="58"/>
      <c r="D129" s="58"/>
      <c r="E129" s="30"/>
      <c r="F129" s="30"/>
      <c r="G129" s="38"/>
      <c r="H129" s="30"/>
      <c r="I129" s="30"/>
      <c r="J129" s="58"/>
      <c r="K129" s="58"/>
      <c r="L129" s="58"/>
      <c r="M129" s="12"/>
      <c r="N129" s="13"/>
      <c r="O129" s="13"/>
      <c r="P129" s="13"/>
      <c r="Q129" s="59"/>
      <c r="R129" s="59"/>
      <c r="T129" s="71"/>
      <c r="U129" s="71"/>
      <c r="V129" s="71"/>
      <c r="W129" s="71"/>
      <c r="X129" s="71"/>
      <c r="Y129" s="71"/>
      <c r="Z129" s="72"/>
      <c r="AA129" s="72"/>
    </row>
    <row r="130" spans="1:27" s="2" customFormat="1" x14ac:dyDescent="0.25">
      <c r="A130" s="58"/>
      <c r="B130" s="58"/>
      <c r="C130" s="58"/>
      <c r="D130" s="58"/>
      <c r="E130" s="30"/>
      <c r="F130" s="30"/>
      <c r="G130" s="38"/>
      <c r="H130" s="30"/>
      <c r="I130" s="30"/>
      <c r="J130" s="58"/>
      <c r="K130" s="58"/>
      <c r="L130" s="58"/>
      <c r="M130" s="12"/>
      <c r="N130" s="13"/>
      <c r="O130" s="13"/>
      <c r="P130" s="13"/>
      <c r="Q130" s="59"/>
      <c r="R130" s="59"/>
      <c r="T130" s="71"/>
      <c r="U130" s="71"/>
      <c r="V130" s="71"/>
      <c r="W130" s="71"/>
      <c r="X130" s="71"/>
      <c r="Y130" s="71"/>
      <c r="Z130" s="72"/>
      <c r="AA130" s="72"/>
    </row>
    <row r="131" spans="1:27" s="2" customFormat="1" x14ac:dyDescent="0.25">
      <c r="A131" s="58"/>
      <c r="B131" s="58"/>
      <c r="C131" s="58"/>
      <c r="D131" s="58"/>
      <c r="E131" s="30"/>
      <c r="F131" s="30"/>
      <c r="G131" s="38"/>
      <c r="H131" s="30"/>
      <c r="I131" s="30"/>
      <c r="J131" s="58"/>
      <c r="K131" s="58"/>
      <c r="L131" s="58"/>
      <c r="M131" s="12"/>
      <c r="N131" s="13"/>
      <c r="O131" s="13"/>
      <c r="P131" s="13"/>
      <c r="Q131" s="59"/>
      <c r="R131" s="59"/>
      <c r="T131" s="71"/>
      <c r="U131" s="71"/>
      <c r="V131" s="71"/>
      <c r="W131" s="71"/>
      <c r="X131" s="71"/>
      <c r="Y131" s="71"/>
      <c r="Z131" s="72"/>
      <c r="AA131" s="72"/>
    </row>
    <row r="132" spans="1:27" s="2" customFormat="1" ht="15.75" thickBot="1" x14ac:dyDescent="0.3">
      <c r="A132" s="60"/>
      <c r="B132" s="60"/>
      <c r="C132" s="60"/>
      <c r="D132" s="60"/>
      <c r="E132" s="61"/>
      <c r="F132" s="61"/>
      <c r="G132" s="62"/>
      <c r="H132" s="61"/>
      <c r="I132" s="61"/>
      <c r="J132" s="60"/>
      <c r="K132" s="60"/>
      <c r="L132" s="60"/>
      <c r="M132" s="63"/>
      <c r="N132" s="64"/>
      <c r="O132" s="64"/>
      <c r="P132" s="64"/>
      <c r="Q132" s="65"/>
      <c r="R132" s="65"/>
      <c r="T132" s="66"/>
      <c r="U132" s="66"/>
      <c r="V132" s="66"/>
      <c r="W132" s="66"/>
      <c r="X132" s="66"/>
      <c r="Y132" s="66"/>
      <c r="Z132" s="67"/>
      <c r="AA132" s="67"/>
    </row>
    <row r="133" spans="1:27" s="2" customFormat="1" ht="15.75" thickBot="1" x14ac:dyDescent="0.3">
      <c r="E133" s="31"/>
      <c r="F133" s="31"/>
      <c r="G133" s="39"/>
      <c r="H133" s="31"/>
      <c r="I133" s="82">
        <f>Variables!A2</f>
        <v>42514</v>
      </c>
      <c r="J133" s="83"/>
      <c r="K133" s="73"/>
      <c r="L133" s="73"/>
      <c r="M133" s="84" t="s">
        <v>8</v>
      </c>
      <c r="N133" s="85"/>
      <c r="O133" s="86"/>
      <c r="P133" s="5"/>
      <c r="T133" s="54"/>
      <c r="U133" s="54"/>
      <c r="V133" s="54"/>
      <c r="W133" s="54"/>
      <c r="X133" s="54"/>
      <c r="Y133" s="54"/>
      <c r="Z133" s="55"/>
      <c r="AA133" s="55"/>
    </row>
    <row r="134" spans="1:27" s="2" customFormat="1" ht="15.75" thickBot="1" x14ac:dyDescent="0.3">
      <c r="E134" s="31"/>
      <c r="F134" s="31"/>
      <c r="G134" s="39"/>
      <c r="H134" s="31"/>
      <c r="I134" s="87" t="s">
        <v>10</v>
      </c>
      <c r="J134" s="88"/>
      <c r="K134" s="35"/>
      <c r="L134" s="56"/>
      <c r="M134" s="9" t="s">
        <v>11</v>
      </c>
      <c r="N134" s="6" t="s">
        <v>12</v>
      </c>
      <c r="O134" s="7" t="s">
        <v>13</v>
      </c>
      <c r="P134" s="5"/>
      <c r="T134" s="54"/>
      <c r="U134" s="54"/>
      <c r="V134" s="54"/>
      <c r="W134" s="54"/>
      <c r="X134" s="54"/>
      <c r="Y134" s="54"/>
      <c r="Z134" s="55"/>
      <c r="AA134" s="55"/>
    </row>
    <row r="135" spans="1:27" s="2" customFormat="1" ht="15.75" thickBot="1" x14ac:dyDescent="0.3">
      <c r="E135" s="31"/>
      <c r="F135" s="31"/>
      <c r="G135" s="39"/>
      <c r="H135" s="31"/>
      <c r="I135" s="32" t="s">
        <v>14</v>
      </c>
      <c r="J135" s="3">
        <f>COUNT(N3:P131)</f>
        <v>39</v>
      </c>
      <c r="K135" s="3"/>
      <c r="L135" s="3"/>
      <c r="M135" s="68" t="s">
        <v>15</v>
      </c>
      <c r="N135" s="6" t="s">
        <v>15</v>
      </c>
      <c r="O135" s="7" t="s">
        <v>15</v>
      </c>
      <c r="P135" s="5"/>
      <c r="T135" s="54"/>
      <c r="U135" s="54"/>
      <c r="V135" s="54"/>
      <c r="W135" s="54"/>
      <c r="X135" s="54"/>
      <c r="Y135" s="54"/>
      <c r="Z135" s="55"/>
      <c r="AA135" s="55"/>
    </row>
    <row r="136" spans="1:27" s="2" customFormat="1" ht="15.75" thickBot="1" x14ac:dyDescent="0.3">
      <c r="E136" s="31"/>
      <c r="F136" s="31"/>
      <c r="G136" s="39"/>
      <c r="H136" s="31"/>
      <c r="I136" s="32" t="s">
        <v>17</v>
      </c>
      <c r="J136" s="3">
        <f>COUNT(N3:N131)</f>
        <v>37</v>
      </c>
      <c r="K136" s="3"/>
      <c r="L136" s="3"/>
      <c r="M136" s="68">
        <f>AVERAGE(N3:N131)</f>
        <v>40.961711712093468</v>
      </c>
      <c r="N136" s="6">
        <f>MIN(N3:N131)</f>
        <v>0.34999999799765646</v>
      </c>
      <c r="O136" s="7">
        <f>MAX(N3:N131)</f>
        <v>104.73333333036862</v>
      </c>
      <c r="P136" s="5"/>
      <c r="T136" s="54"/>
      <c r="U136" s="54"/>
      <c r="V136" s="54"/>
      <c r="W136" s="54"/>
      <c r="X136" s="54"/>
      <c r="Y136" s="54"/>
      <c r="Z136" s="55"/>
      <c r="AA136" s="55"/>
    </row>
    <row r="137" spans="1:27" s="2" customFormat="1" ht="15.75" thickBot="1" x14ac:dyDescent="0.3">
      <c r="B137" s="57"/>
      <c r="C137" s="57"/>
      <c r="D137" s="57"/>
      <c r="E137" s="14"/>
      <c r="F137" s="14"/>
      <c r="G137" s="40"/>
      <c r="H137" s="14"/>
      <c r="I137" s="33" t="s">
        <v>45</v>
      </c>
      <c r="J137" s="3">
        <f>COUNT(O3:O131)</f>
        <v>0</v>
      </c>
      <c r="K137" s="3"/>
      <c r="L137" s="3"/>
      <c r="M137" s="68">
        <f>IFERROR(AVERAGE(O3:O131),0)</f>
        <v>0</v>
      </c>
      <c r="N137" s="6">
        <f>MIN(O3:O131)</f>
        <v>0</v>
      </c>
      <c r="O137" s="7">
        <f>MAX(O3:O131)</f>
        <v>0</v>
      </c>
      <c r="P137" s="4"/>
      <c r="Q137"/>
      <c r="R137"/>
      <c r="S137"/>
      <c r="T137" s="52"/>
      <c r="U137" s="52"/>
      <c r="V137" s="52"/>
      <c r="W137" s="52"/>
      <c r="X137" s="52"/>
      <c r="Y137" s="52"/>
      <c r="Z137" s="53"/>
      <c r="AA137" s="53"/>
    </row>
    <row r="138" spans="1:27" s="2" customFormat="1" ht="15.75" thickBot="1" x14ac:dyDescent="0.3">
      <c r="B138" s="57"/>
      <c r="C138" s="57"/>
      <c r="D138" s="57"/>
      <c r="E138" s="14"/>
      <c r="F138" s="14"/>
      <c r="G138" s="40"/>
      <c r="H138" s="14"/>
      <c r="I138" s="34" t="s">
        <v>9</v>
      </c>
      <c r="J138" s="3">
        <f>COUNT(P3:P131)</f>
        <v>2</v>
      </c>
      <c r="K138" s="3"/>
      <c r="L138" s="3"/>
      <c r="M138" s="68" t="s">
        <v>15</v>
      </c>
      <c r="N138" s="6" t="s">
        <v>15</v>
      </c>
      <c r="O138" s="7" t="s">
        <v>15</v>
      </c>
      <c r="P138" s="4"/>
      <c r="Q138"/>
      <c r="R138"/>
      <c r="S138"/>
      <c r="T138" s="52"/>
      <c r="U138" s="52"/>
      <c r="V138" s="52"/>
      <c r="W138" s="52"/>
      <c r="X138" s="52"/>
      <c r="Y138" s="52"/>
      <c r="Z138" s="53"/>
      <c r="AA138" s="53"/>
    </row>
    <row r="139" spans="1:27" s="2" customFormat="1" ht="30.75" thickBot="1" x14ac:dyDescent="0.3">
      <c r="E139" s="31"/>
      <c r="F139" s="31"/>
      <c r="G139" s="39"/>
      <c r="H139" s="31"/>
      <c r="I139" s="32" t="s">
        <v>16</v>
      </c>
      <c r="J139" s="3">
        <f>COUNT(N3:O131)</f>
        <v>37</v>
      </c>
      <c r="K139" s="3"/>
      <c r="L139" s="3"/>
      <c r="M139" s="68">
        <f>AVERAGE(N3:P131)</f>
        <v>41.894871795173877</v>
      </c>
      <c r="N139" s="6">
        <f>MIN(N3:O131)</f>
        <v>0.34999999799765646</v>
      </c>
      <c r="O139" s="7">
        <f>MAX(N3:O131)</f>
        <v>104.73333333036862</v>
      </c>
      <c r="P139" s="5"/>
      <c r="T139" s="54"/>
      <c r="U139" s="54"/>
      <c r="V139" s="54"/>
      <c r="W139" s="54"/>
      <c r="X139" s="54"/>
      <c r="Y139" s="54"/>
      <c r="Z139" s="55"/>
      <c r="AA139" s="55"/>
    </row>
    <row r="140" spans="1:27" s="2" customFormat="1" ht="30.75" thickBot="1" x14ac:dyDescent="0.3">
      <c r="B140" s="57"/>
      <c r="C140" s="57"/>
      <c r="D140" s="57"/>
      <c r="E140" s="14"/>
      <c r="F140" s="14"/>
      <c r="G140" s="40"/>
      <c r="H140" s="14"/>
      <c r="I140" s="32" t="s">
        <v>19</v>
      </c>
      <c r="J140" s="8">
        <f>J139/J135</f>
        <v>0.94871794871794868</v>
      </c>
      <c r="K140" s="8"/>
      <c r="L140" s="8"/>
      <c r="M140" s="1"/>
      <c r="N140" s="4"/>
      <c r="O140" s="4"/>
      <c r="P140" s="4"/>
      <c r="Q140"/>
      <c r="R140"/>
      <c r="S140"/>
      <c r="T140" s="52"/>
      <c r="U140" s="52"/>
      <c r="V140" s="52"/>
      <c r="W140" s="52"/>
      <c r="X140" s="52"/>
      <c r="Y140" s="52"/>
      <c r="Z140" s="53"/>
      <c r="AA140" s="53"/>
    </row>
    <row r="141" spans="1:27" s="2" customFormat="1" x14ac:dyDescent="0.25">
      <c r="B141" s="57"/>
      <c r="C141" s="57"/>
      <c r="D141" s="57"/>
      <c r="E141" s="14"/>
      <c r="F141" s="14"/>
      <c r="G141" s="40"/>
      <c r="H141" s="14"/>
      <c r="I141" s="14"/>
      <c r="J141" s="57"/>
      <c r="K141"/>
      <c r="L141" s="57"/>
      <c r="M141" s="1"/>
      <c r="N141" s="4"/>
      <c r="O141" s="4"/>
      <c r="P141" s="4"/>
      <c r="Q141"/>
      <c r="R141"/>
      <c r="S141"/>
      <c r="T141" s="52"/>
      <c r="U141" s="52"/>
      <c r="V141" s="52"/>
      <c r="W141" s="52"/>
      <c r="X141" s="52"/>
      <c r="Y141" s="52"/>
      <c r="Z141" s="53"/>
      <c r="AA141" s="53"/>
    </row>
    <row r="142" spans="1:27" s="2" customFormat="1" x14ac:dyDescent="0.25">
      <c r="B142"/>
      <c r="C142"/>
      <c r="D142"/>
      <c r="E142" s="14"/>
      <c r="F142" s="14"/>
      <c r="G142" s="40"/>
      <c r="H142" s="14"/>
      <c r="I142" s="14"/>
      <c r="J142"/>
      <c r="K142"/>
      <c r="L142" s="57"/>
      <c r="M142" s="1"/>
      <c r="N142" s="4"/>
      <c r="O142" s="4"/>
      <c r="P142" s="4"/>
      <c r="Q142"/>
      <c r="R142"/>
      <c r="S142"/>
      <c r="T142" s="52"/>
      <c r="U142" s="52"/>
      <c r="V142" s="52"/>
      <c r="W142" s="52"/>
      <c r="X142" s="52"/>
      <c r="Y142" s="52"/>
      <c r="Z142" s="53"/>
      <c r="AA142" s="53"/>
    </row>
    <row r="143" spans="1:27" s="2" customFormat="1" x14ac:dyDescent="0.25">
      <c r="B143"/>
      <c r="C143"/>
      <c r="D143"/>
      <c r="E143" s="14"/>
      <c r="F143" s="14"/>
      <c r="G143" s="40"/>
      <c r="H143" s="14"/>
      <c r="I143" s="14"/>
      <c r="J143"/>
      <c r="K143"/>
      <c r="L143" s="57"/>
      <c r="M143" s="1"/>
      <c r="N143" s="4"/>
      <c r="O143" s="4"/>
      <c r="P143" s="4"/>
      <c r="Q143"/>
      <c r="R143"/>
      <c r="S143"/>
      <c r="T143" s="52"/>
      <c r="U143" s="52"/>
      <c r="V143" s="52"/>
      <c r="W143" s="52"/>
      <c r="X143" s="52"/>
      <c r="Y143" s="52"/>
      <c r="Z143" s="53"/>
      <c r="AA143" s="53"/>
    </row>
    <row r="144" spans="1:27" s="2" customFormat="1" x14ac:dyDescent="0.25">
      <c r="B144"/>
      <c r="C144"/>
      <c r="D144"/>
      <c r="E144" s="14"/>
      <c r="F144" s="14"/>
      <c r="G144" s="40"/>
      <c r="H144" s="14"/>
      <c r="I144" s="14"/>
      <c r="J144"/>
      <c r="K144"/>
      <c r="L144" s="57"/>
      <c r="M144" s="1"/>
      <c r="N144" s="4"/>
      <c r="O144" s="4"/>
      <c r="P144" s="4"/>
      <c r="Q144"/>
      <c r="R144"/>
      <c r="S144"/>
      <c r="T144" s="52"/>
      <c r="U144" s="52"/>
      <c r="V144" s="52"/>
      <c r="W144" s="52"/>
      <c r="X144" s="52"/>
      <c r="Y144" s="52"/>
      <c r="Z144" s="53"/>
      <c r="AA144" s="53"/>
    </row>
    <row r="145" spans="2:27" s="2" customFormat="1" x14ac:dyDescent="0.25">
      <c r="B145"/>
      <c r="C145"/>
      <c r="D145"/>
      <c r="E145" s="14"/>
      <c r="F145" s="14"/>
      <c r="G145" s="40"/>
      <c r="H145" s="14"/>
      <c r="I145" s="14"/>
      <c r="J145"/>
      <c r="K145"/>
      <c r="L145" s="57"/>
      <c r="M145" s="1"/>
      <c r="N145" s="4"/>
      <c r="O145" s="4"/>
      <c r="P145" s="4"/>
      <c r="Q145"/>
      <c r="R145"/>
      <c r="S145"/>
      <c r="T145" s="52"/>
      <c r="U145" s="52"/>
      <c r="V145" s="52"/>
      <c r="W145" s="52"/>
      <c r="X145" s="52"/>
      <c r="Y145" s="52"/>
      <c r="Z145" s="53"/>
      <c r="AA145" s="53"/>
    </row>
    <row r="148" spans="2:27" s="2" customFormat="1" x14ac:dyDescent="0.25">
      <c r="B148"/>
      <c r="C148"/>
      <c r="D148"/>
      <c r="E148" s="14"/>
      <c r="F148" s="14"/>
      <c r="G148" s="40"/>
      <c r="H148" s="14"/>
      <c r="I148" s="14"/>
      <c r="J148"/>
      <c r="K148"/>
      <c r="L148" s="57"/>
      <c r="M148" s="1"/>
      <c r="N148" s="4"/>
      <c r="O148" s="4"/>
      <c r="P148" s="4"/>
      <c r="Q148"/>
      <c r="R148"/>
      <c r="S148"/>
      <c r="T148" s="52"/>
      <c r="U148" s="52"/>
      <c r="V148" s="52"/>
      <c r="W148" s="52"/>
      <c r="X148" s="52"/>
      <c r="Y148" s="52"/>
      <c r="Z148" s="53"/>
      <c r="AA148" s="53"/>
    </row>
  </sheetData>
  <autoFilter ref="A2:AA131"/>
  <sortState ref="A3:Y144">
    <sortCondition ref="A3:A144"/>
  </sortState>
  <mergeCells count="4">
    <mergeCell ref="I133:J133"/>
    <mergeCell ref="M133:O133"/>
    <mergeCell ref="I134:J134"/>
    <mergeCell ref="A1:P1"/>
  </mergeCells>
  <conditionalFormatting sqref="U1:U2 U3:V1048576">
    <cfRule type="cellIs" dxfId="107" priority="27" operator="equal">
      <formula>"Y"</formula>
    </cfRule>
  </conditionalFormatting>
  <conditionalFormatting sqref="V3:V1048576">
    <cfRule type="cellIs" dxfId="106" priority="10" operator="greaterThan">
      <formula>1</formula>
    </cfRule>
  </conditionalFormatting>
  <conditionalFormatting sqref="V2:V1048576">
    <cfRule type="cellIs" dxfId="105" priority="7" operator="equal">
      <formula>0</formula>
    </cfRule>
  </conditionalFormatting>
  <conditionalFormatting sqref="A3:R131">
    <cfRule type="expression" dxfId="104" priority="2">
      <formula>$P3&gt;0</formula>
    </cfRule>
    <cfRule type="expression" dxfId="103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showGridLines="0" zoomScale="85" zoomScaleNormal="85" workbookViewId="0">
      <selection activeCell="N3" sqref="N3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style="95" bestFit="1" customWidth="1"/>
    <col min="13" max="13" width="6.7109375" customWidth="1"/>
    <col min="14" max="14" width="43.5703125" bestFit="1" customWidth="1"/>
    <col min="16" max="16" width="9.140625" style="79"/>
  </cols>
  <sheetData>
    <row r="1" spans="1:17" s="26" customFormat="1" ht="15" customHeight="1" x14ac:dyDescent="0.25">
      <c r="A1" s="90" t="str">
        <f>"Eagle P3 Braking Events - "&amp;TEXT(Variables!$A$2,"YYYY-mm-dd")</f>
        <v>Eagle P3 Braking Events - 2016-05-24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27"/>
      <c r="P1" s="77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45" t="s">
        <v>50</v>
      </c>
      <c r="M2" s="24" t="s">
        <v>29</v>
      </c>
      <c r="N2" s="24" t="s">
        <v>24</v>
      </c>
      <c r="P2" s="80" t="s">
        <v>142</v>
      </c>
    </row>
    <row r="3" spans="1:17" s="19" customFormat="1" x14ac:dyDescent="0.25">
      <c r="A3" s="23">
        <v>42515.037499999999</v>
      </c>
      <c r="B3" s="22" t="s">
        <v>114</v>
      </c>
      <c r="C3" s="22" t="s">
        <v>290</v>
      </c>
      <c r="D3" s="22" t="s">
        <v>52</v>
      </c>
      <c r="E3" s="22" t="s">
        <v>168</v>
      </c>
      <c r="F3" s="22">
        <v>790</v>
      </c>
      <c r="G3" s="22">
        <v>36</v>
      </c>
      <c r="H3" s="22">
        <v>53898</v>
      </c>
      <c r="I3" s="22" t="s">
        <v>61</v>
      </c>
      <c r="J3" s="22">
        <v>103864</v>
      </c>
      <c r="K3" s="21" t="s">
        <v>56</v>
      </c>
      <c r="L3" s="91" t="str">
        <f>VLOOKUP(C3,'Trips&amp;Operators'!$C$1:$E$9998,3,FALSE)</f>
        <v>LEVERE</v>
      </c>
      <c r="M3" s="20" t="s">
        <v>123</v>
      </c>
      <c r="N3" s="21" t="s">
        <v>143</v>
      </c>
      <c r="P3" s="78" t="e">
        <f>VLOOKUP(C3,'Train Runs'!$A$3:$T$240,20,0)</f>
        <v>#N/A</v>
      </c>
      <c r="Q3" s="19" t="str">
        <f>MID(B3,13,4)</f>
        <v>4043</v>
      </c>
    </row>
    <row r="4" spans="1:17" s="19" customFormat="1" x14ac:dyDescent="0.25">
      <c r="A4" s="23">
        <v>42514.268912037034</v>
      </c>
      <c r="B4" s="22" t="s">
        <v>173</v>
      </c>
      <c r="C4" s="22" t="s">
        <v>220</v>
      </c>
      <c r="D4" s="22" t="s">
        <v>52</v>
      </c>
      <c r="E4" s="22" t="s">
        <v>116</v>
      </c>
      <c r="F4" s="22">
        <v>0</v>
      </c>
      <c r="G4" s="22">
        <v>73</v>
      </c>
      <c r="H4" s="22">
        <v>52979</v>
      </c>
      <c r="I4" s="22" t="s">
        <v>117</v>
      </c>
      <c r="J4" s="22">
        <v>53155</v>
      </c>
      <c r="K4" s="21" t="s">
        <v>55</v>
      </c>
      <c r="L4" s="91" t="str">
        <f>VLOOKUP(C4,'Trips&amp;Operators'!$C$1:$E$9998,3,FALSE)</f>
        <v>GEBRETEKLE</v>
      </c>
      <c r="M4" s="20" t="s">
        <v>77</v>
      </c>
      <c r="N4" s="21" t="s">
        <v>185</v>
      </c>
      <c r="P4" s="78" t="e">
        <f>VLOOKUP(C4,'Train Runs'!$A$3:$T$240,20,0)</f>
        <v>#N/A</v>
      </c>
      <c r="Q4" s="19" t="str">
        <f t="shared" ref="Q4:Q49" si="0">MID(B4,13,4)</f>
        <v>4027</v>
      </c>
    </row>
    <row r="5" spans="1:17" s="19" customFormat="1" x14ac:dyDescent="0.25">
      <c r="A5" s="23">
        <v>42514.296863425923</v>
      </c>
      <c r="B5" s="22" t="s">
        <v>131</v>
      </c>
      <c r="C5" s="22" t="s">
        <v>209</v>
      </c>
      <c r="D5" s="22" t="s">
        <v>52</v>
      </c>
      <c r="E5" s="22" t="s">
        <v>116</v>
      </c>
      <c r="F5" s="22">
        <v>150</v>
      </c>
      <c r="G5" s="22">
        <v>270</v>
      </c>
      <c r="H5" s="22">
        <v>53892</v>
      </c>
      <c r="I5" s="22" t="s">
        <v>117</v>
      </c>
      <c r="J5" s="22">
        <v>53277</v>
      </c>
      <c r="K5" s="21" t="s">
        <v>56</v>
      </c>
      <c r="L5" s="91" t="str">
        <f>VLOOKUP(C5,'Trips&amp;Operators'!$C$1:$E$9998,3,FALSE)</f>
        <v>COOLAHAN</v>
      </c>
      <c r="M5" s="20" t="s">
        <v>77</v>
      </c>
      <c r="N5" s="21" t="s">
        <v>185</v>
      </c>
      <c r="P5" s="78" t="e">
        <f>VLOOKUP(C5,'Train Runs'!$A$3:$T$240,20,0)</f>
        <v>#N/A</v>
      </c>
      <c r="Q5" s="19" t="str">
        <f t="shared" si="0"/>
        <v>4037</v>
      </c>
    </row>
    <row r="6" spans="1:17" s="19" customFormat="1" x14ac:dyDescent="0.25">
      <c r="A6" s="23">
        <v>42514.457303240742</v>
      </c>
      <c r="B6" s="22" t="s">
        <v>101</v>
      </c>
      <c r="C6" s="22" t="s">
        <v>271</v>
      </c>
      <c r="D6" s="22" t="s">
        <v>52</v>
      </c>
      <c r="E6" s="22" t="s">
        <v>116</v>
      </c>
      <c r="F6" s="22">
        <v>0</v>
      </c>
      <c r="G6" s="22">
        <v>116</v>
      </c>
      <c r="H6" s="22">
        <v>52657</v>
      </c>
      <c r="I6" s="22" t="s">
        <v>117</v>
      </c>
      <c r="J6" s="22">
        <v>53155</v>
      </c>
      <c r="K6" s="21" t="s">
        <v>55</v>
      </c>
      <c r="L6" s="91" t="str">
        <f>VLOOKUP(C6,'Trips&amp;Operators'!$C$1:$E$9998,3,FALSE)</f>
        <v>BONDS</v>
      </c>
      <c r="M6" s="20" t="s">
        <v>77</v>
      </c>
      <c r="N6" s="21" t="s">
        <v>185</v>
      </c>
      <c r="P6" s="78" t="e">
        <f>VLOOKUP(C6,'Train Runs'!$A$3:$T$240,20,0)</f>
        <v>#N/A</v>
      </c>
      <c r="Q6" s="19" t="str">
        <f t="shared" ref="Q6:Q11" si="1">MID(B6,13,4)</f>
        <v>4031</v>
      </c>
    </row>
    <row r="7" spans="1:17" s="19" customFormat="1" x14ac:dyDescent="0.25">
      <c r="A7" s="23">
        <v>42514.468912037039</v>
      </c>
      <c r="B7" s="22" t="s">
        <v>130</v>
      </c>
      <c r="C7" s="22" t="s">
        <v>273</v>
      </c>
      <c r="D7" s="22" t="s">
        <v>52</v>
      </c>
      <c r="E7" s="22" t="s">
        <v>116</v>
      </c>
      <c r="F7" s="22">
        <v>0</v>
      </c>
      <c r="G7" s="22">
        <v>245</v>
      </c>
      <c r="H7" s="22">
        <v>51753</v>
      </c>
      <c r="I7" s="22" t="s">
        <v>117</v>
      </c>
      <c r="J7" s="22">
        <v>53155</v>
      </c>
      <c r="K7" s="21" t="s">
        <v>55</v>
      </c>
      <c r="L7" s="91" t="str">
        <f>VLOOKUP(C7,'Trips&amp;Operators'!$C$1:$E$9998,3,FALSE)</f>
        <v>SPECTOR</v>
      </c>
      <c r="M7" s="20" t="s">
        <v>77</v>
      </c>
      <c r="N7" s="21" t="s">
        <v>185</v>
      </c>
      <c r="P7" s="78" t="e">
        <f>VLOOKUP(C7,'Train Runs'!$A$3:$T$240,20,0)</f>
        <v>#N/A</v>
      </c>
      <c r="Q7" s="19" t="str">
        <f t="shared" si="1"/>
        <v>4038</v>
      </c>
    </row>
    <row r="8" spans="1:17" s="19" customFormat="1" x14ac:dyDescent="0.25">
      <c r="A8" s="23">
        <v>42514.605347222219</v>
      </c>
      <c r="B8" s="22" t="s">
        <v>65</v>
      </c>
      <c r="C8" s="22" t="s">
        <v>283</v>
      </c>
      <c r="D8" s="22" t="s">
        <v>52</v>
      </c>
      <c r="E8" s="22" t="s">
        <v>116</v>
      </c>
      <c r="F8" s="22">
        <v>40</v>
      </c>
      <c r="G8" s="22">
        <v>183</v>
      </c>
      <c r="H8" s="22">
        <v>63615</v>
      </c>
      <c r="I8" s="22" t="s">
        <v>117</v>
      </c>
      <c r="J8" s="22">
        <v>63309</v>
      </c>
      <c r="K8" s="21" t="s">
        <v>56</v>
      </c>
      <c r="L8" s="91" t="b">
        <f>VLOOKUP(C8,'Trips&amp;Operators'!$C$1:$E$9998,3,FALSE)</f>
        <v>1</v>
      </c>
      <c r="M8" s="20" t="s">
        <v>123</v>
      </c>
      <c r="N8" s="21" t="s">
        <v>431</v>
      </c>
      <c r="P8" s="78" t="e">
        <f>VLOOKUP(C8,'Train Runs'!$A$3:$T$240,20,0)</f>
        <v>#N/A</v>
      </c>
      <c r="Q8" s="19" t="str">
        <f t="shared" si="1"/>
        <v>4019</v>
      </c>
    </row>
    <row r="9" spans="1:17" s="19" customFormat="1" x14ac:dyDescent="0.25">
      <c r="A9" s="23">
        <v>42514.889537037037</v>
      </c>
      <c r="B9" s="22" t="s">
        <v>114</v>
      </c>
      <c r="C9" s="22" t="s">
        <v>288</v>
      </c>
      <c r="D9" s="22" t="s">
        <v>52</v>
      </c>
      <c r="E9" s="22" t="s">
        <v>116</v>
      </c>
      <c r="F9" s="22">
        <v>50</v>
      </c>
      <c r="G9" s="22">
        <v>128</v>
      </c>
      <c r="H9" s="22">
        <v>63856</v>
      </c>
      <c r="I9" s="22" t="s">
        <v>117</v>
      </c>
      <c r="J9" s="22">
        <v>63309</v>
      </c>
      <c r="K9" s="21" t="s">
        <v>56</v>
      </c>
      <c r="L9" s="91" t="str">
        <f>VLOOKUP(C9,'Trips&amp;Operators'!$C$1:$E$9998,3,FALSE)</f>
        <v>LEVERE</v>
      </c>
      <c r="M9" s="20" t="s">
        <v>123</v>
      </c>
      <c r="N9" s="21" t="s">
        <v>431</v>
      </c>
      <c r="P9" s="78" t="e">
        <f>VLOOKUP(C9,'Train Runs'!$A$3:$T$240,20,0)</f>
        <v>#N/A</v>
      </c>
      <c r="Q9" s="19" t="str">
        <f t="shared" si="1"/>
        <v>4043</v>
      </c>
    </row>
    <row r="10" spans="1:17" s="19" customFormat="1" x14ac:dyDescent="0.25">
      <c r="A10" s="23">
        <v>42514.265011574076</v>
      </c>
      <c r="B10" s="22" t="s">
        <v>130</v>
      </c>
      <c r="C10" s="22" t="s">
        <v>236</v>
      </c>
      <c r="D10" s="22" t="s">
        <v>52</v>
      </c>
      <c r="E10" s="22" t="s">
        <v>60</v>
      </c>
      <c r="F10" s="22">
        <v>150</v>
      </c>
      <c r="G10" s="22">
        <v>129</v>
      </c>
      <c r="H10" s="22">
        <v>231519</v>
      </c>
      <c r="I10" s="22" t="s">
        <v>61</v>
      </c>
      <c r="J10" s="22">
        <v>232107</v>
      </c>
      <c r="K10" s="21" t="s">
        <v>55</v>
      </c>
      <c r="L10" s="91" t="str">
        <f>VLOOKUP(C10,'Trips&amp;Operators'!$C$1:$E$9998,3,FALSE)</f>
        <v>COOLAHAN</v>
      </c>
      <c r="M10" s="20" t="s">
        <v>77</v>
      </c>
      <c r="N10" s="21"/>
      <c r="P10" s="78" t="e">
        <f>VLOOKUP(C10,'Train Runs'!$A$3:$T$240,20,0)</f>
        <v>#N/A</v>
      </c>
      <c r="Q10" s="19" t="str">
        <f t="shared" si="1"/>
        <v>4038</v>
      </c>
    </row>
    <row r="11" spans="1:17" s="19" customFormat="1" x14ac:dyDescent="0.25">
      <c r="A11" s="23">
        <v>42514.337650462963</v>
      </c>
      <c r="B11" s="22" t="s">
        <v>130</v>
      </c>
      <c r="C11" s="22" t="s">
        <v>263</v>
      </c>
      <c r="D11" s="22" t="s">
        <v>52</v>
      </c>
      <c r="E11" s="22" t="s">
        <v>60</v>
      </c>
      <c r="F11" s="22">
        <v>150</v>
      </c>
      <c r="G11" s="22">
        <v>135</v>
      </c>
      <c r="H11" s="22">
        <v>231564</v>
      </c>
      <c r="I11" s="22" t="s">
        <v>61</v>
      </c>
      <c r="J11" s="22">
        <v>232080</v>
      </c>
      <c r="K11" s="21" t="s">
        <v>55</v>
      </c>
      <c r="L11" s="91" t="str">
        <f>VLOOKUP(C11,'Trips&amp;Operators'!$C$1:$E$9998,3,FALSE)</f>
        <v>COOLAHAN</v>
      </c>
      <c r="M11" s="20" t="s">
        <v>77</v>
      </c>
      <c r="N11" s="21"/>
      <c r="P11" s="78" t="e">
        <f>VLOOKUP(C11,'Train Runs'!$A$3:$T$240,20,0)</f>
        <v>#N/A</v>
      </c>
      <c r="Q11" s="19" t="str">
        <f t="shared" si="1"/>
        <v>4038</v>
      </c>
    </row>
    <row r="12" spans="1:17" s="19" customFormat="1" x14ac:dyDescent="0.25">
      <c r="A12" s="23">
        <v>42514.366018518522</v>
      </c>
      <c r="B12" s="22" t="s">
        <v>110</v>
      </c>
      <c r="C12" s="22" t="s">
        <v>267</v>
      </c>
      <c r="D12" s="22" t="s">
        <v>52</v>
      </c>
      <c r="E12" s="22" t="s">
        <v>60</v>
      </c>
      <c r="F12" s="22">
        <v>600</v>
      </c>
      <c r="G12" s="22">
        <v>651</v>
      </c>
      <c r="H12" s="22">
        <v>12773</v>
      </c>
      <c r="I12" s="22" t="s">
        <v>61</v>
      </c>
      <c r="J12" s="22">
        <v>10694</v>
      </c>
      <c r="K12" s="21" t="s">
        <v>56</v>
      </c>
      <c r="L12" s="91" t="str">
        <f>VLOOKUP(C12,'Trips&amp;Operators'!$C$1:$E$9998,3,FALSE)</f>
        <v>SPECTOR</v>
      </c>
      <c r="M12" s="20" t="s">
        <v>77</v>
      </c>
      <c r="N12" s="21"/>
      <c r="P12" s="78" t="e">
        <f>VLOOKUP(C12,'Train Runs'!$A$3:$T$240,20,0)</f>
        <v>#N/A</v>
      </c>
      <c r="Q12" s="19" t="str">
        <f t="shared" si="0"/>
        <v>4032</v>
      </c>
    </row>
    <row r="13" spans="1:17" s="19" customFormat="1" x14ac:dyDescent="0.25">
      <c r="A13" s="23">
        <v>42514.477303240739</v>
      </c>
      <c r="B13" s="22" t="s">
        <v>130</v>
      </c>
      <c r="C13" s="22" t="s">
        <v>273</v>
      </c>
      <c r="D13" s="22" t="s">
        <v>52</v>
      </c>
      <c r="E13" s="22" t="s">
        <v>60</v>
      </c>
      <c r="F13" s="22">
        <v>400</v>
      </c>
      <c r="G13" s="22">
        <v>459</v>
      </c>
      <c r="H13" s="22">
        <v>116232</v>
      </c>
      <c r="I13" s="22" t="s">
        <v>61</v>
      </c>
      <c r="J13" s="22">
        <v>116838</v>
      </c>
      <c r="K13" s="21" t="s">
        <v>55</v>
      </c>
      <c r="L13" s="91" t="str">
        <f>VLOOKUP(C13,'Trips&amp;Operators'!$C$1:$E$9998,3,FALSE)</f>
        <v>SPECTOR</v>
      </c>
      <c r="M13" s="20" t="s">
        <v>77</v>
      </c>
      <c r="N13" s="21"/>
      <c r="P13" s="78" t="e">
        <f>VLOOKUP(C13,'Train Runs'!$A$3:$T$240,20,0)</f>
        <v>#N/A</v>
      </c>
      <c r="Q13" s="19" t="str">
        <f t="shared" si="0"/>
        <v>4038</v>
      </c>
    </row>
    <row r="14" spans="1:17" s="19" customFormat="1" x14ac:dyDescent="0.25">
      <c r="A14" s="23">
        <v>42514.499039351853</v>
      </c>
      <c r="B14" s="22" t="s">
        <v>131</v>
      </c>
      <c r="C14" s="22" t="s">
        <v>276</v>
      </c>
      <c r="D14" s="22" t="s">
        <v>52</v>
      </c>
      <c r="E14" s="22" t="s">
        <v>60</v>
      </c>
      <c r="F14" s="22">
        <v>150</v>
      </c>
      <c r="G14" s="22">
        <v>194</v>
      </c>
      <c r="H14" s="22">
        <v>229592</v>
      </c>
      <c r="I14" s="22" t="s">
        <v>61</v>
      </c>
      <c r="J14" s="22">
        <v>229055</v>
      </c>
      <c r="K14" s="21" t="s">
        <v>56</v>
      </c>
      <c r="L14" s="91" t="str">
        <f>VLOOKUP(C14,'Trips&amp;Operators'!$C$1:$E$9998,3,FALSE)</f>
        <v>SPECTOR</v>
      </c>
      <c r="M14" s="20" t="s">
        <v>77</v>
      </c>
      <c r="N14" s="21"/>
      <c r="P14" s="78" t="e">
        <f>VLOOKUP(C14,'Train Runs'!$A$3:$T$240,20,0)</f>
        <v>#N/A</v>
      </c>
      <c r="Q14" s="19" t="str">
        <f t="shared" si="0"/>
        <v>4037</v>
      </c>
    </row>
    <row r="15" spans="1:17" s="19" customFormat="1" x14ac:dyDescent="0.25">
      <c r="A15" s="23">
        <v>42514.541238425925</v>
      </c>
      <c r="B15" s="22" t="s">
        <v>204</v>
      </c>
      <c r="C15" s="22" t="s">
        <v>280</v>
      </c>
      <c r="D15" s="22" t="s">
        <v>57</v>
      </c>
      <c r="E15" s="22" t="s">
        <v>60</v>
      </c>
      <c r="F15" s="22">
        <v>350</v>
      </c>
      <c r="G15" s="22">
        <v>403</v>
      </c>
      <c r="H15" s="22">
        <v>226054</v>
      </c>
      <c r="I15" s="22" t="s">
        <v>61</v>
      </c>
      <c r="J15" s="22">
        <v>228668</v>
      </c>
      <c r="K15" s="21" t="s">
        <v>56</v>
      </c>
      <c r="L15" s="91" t="str">
        <f>VLOOKUP(C15,'Trips&amp;Operators'!$C$1:$E$9998,3,FALSE)</f>
        <v>RIVERA</v>
      </c>
      <c r="M15" s="20" t="s">
        <v>77</v>
      </c>
      <c r="N15" s="21"/>
      <c r="P15" s="78" t="e">
        <f>VLOOKUP(C15,'Train Runs'!$A$3:$T$240,20,0)</f>
        <v>#N/A</v>
      </c>
      <c r="Q15" s="19" t="str">
        <f t="shared" si="0"/>
        <v>4010</v>
      </c>
    </row>
    <row r="16" spans="1:17" s="19" customFormat="1" x14ac:dyDescent="0.25">
      <c r="A16" s="23">
        <v>42514.54760416667</v>
      </c>
      <c r="B16" s="22" t="s">
        <v>172</v>
      </c>
      <c r="C16" s="22" t="s">
        <v>281</v>
      </c>
      <c r="D16" s="22" t="s">
        <v>52</v>
      </c>
      <c r="E16" s="22" t="s">
        <v>60</v>
      </c>
      <c r="F16" s="22">
        <v>450</v>
      </c>
      <c r="G16" s="22">
        <v>446</v>
      </c>
      <c r="H16" s="22">
        <v>17634</v>
      </c>
      <c r="I16" s="22" t="s">
        <v>61</v>
      </c>
      <c r="J16" s="22">
        <v>15167</v>
      </c>
      <c r="K16" s="21" t="s">
        <v>56</v>
      </c>
      <c r="L16" s="91" t="str">
        <f>VLOOKUP(C16,'Trips&amp;Operators'!$C$1:$E$9998,3,FALSE)</f>
        <v>LOCKLEAR</v>
      </c>
      <c r="M16" s="20" t="s">
        <v>77</v>
      </c>
      <c r="N16" s="21"/>
      <c r="P16" s="78" t="e">
        <f>VLOOKUP(C16,'Train Runs'!$A$3:$T$240,20,0)</f>
        <v>#N/A</v>
      </c>
      <c r="Q16" s="19" t="str">
        <f t="shared" si="0"/>
        <v>4028</v>
      </c>
    </row>
    <row r="17" spans="1:18" s="19" customFormat="1" x14ac:dyDescent="0.25">
      <c r="A17" s="23">
        <v>42514.586689814816</v>
      </c>
      <c r="B17" s="22" t="s">
        <v>65</v>
      </c>
      <c r="C17" s="22" t="s">
        <v>283</v>
      </c>
      <c r="D17" s="22" t="s">
        <v>57</v>
      </c>
      <c r="E17" s="22" t="s">
        <v>60</v>
      </c>
      <c r="F17" s="22">
        <v>600</v>
      </c>
      <c r="G17" s="22">
        <v>653</v>
      </c>
      <c r="H17" s="22">
        <v>184092</v>
      </c>
      <c r="I17" s="22" t="s">
        <v>61</v>
      </c>
      <c r="J17" s="22">
        <v>190834</v>
      </c>
      <c r="K17" s="21" t="s">
        <v>56</v>
      </c>
      <c r="L17" s="91" t="b">
        <f>VLOOKUP(C17,'Trips&amp;Operators'!$C$1:$E$9998,3,FALSE)</f>
        <v>1</v>
      </c>
      <c r="M17" s="20" t="s">
        <v>77</v>
      </c>
      <c r="N17" s="21"/>
      <c r="P17" s="78" t="e">
        <f>VLOOKUP(C17,'Train Runs'!$A$3:$T$240,20,0)</f>
        <v>#N/A</v>
      </c>
      <c r="Q17" s="19" t="str">
        <f t="shared" si="0"/>
        <v>4019</v>
      </c>
    </row>
    <row r="18" spans="1:18" s="19" customFormat="1" x14ac:dyDescent="0.25">
      <c r="A18" s="23">
        <v>42514.594814814816</v>
      </c>
      <c r="B18" s="22" t="s">
        <v>65</v>
      </c>
      <c r="C18" s="22" t="s">
        <v>283</v>
      </c>
      <c r="D18" s="22" t="s">
        <v>52</v>
      </c>
      <c r="E18" s="22" t="s">
        <v>60</v>
      </c>
      <c r="F18" s="22">
        <v>400</v>
      </c>
      <c r="G18" s="22">
        <v>417</v>
      </c>
      <c r="H18" s="22">
        <v>120736</v>
      </c>
      <c r="I18" s="22" t="s">
        <v>61</v>
      </c>
      <c r="J18" s="22">
        <v>119716</v>
      </c>
      <c r="K18" s="21" t="s">
        <v>56</v>
      </c>
      <c r="L18" s="91" t="b">
        <f>VLOOKUP(C18,'Trips&amp;Operators'!$C$1:$E$9998,3,FALSE)</f>
        <v>1</v>
      </c>
      <c r="M18" s="20" t="s">
        <v>77</v>
      </c>
      <c r="N18" s="21"/>
      <c r="P18" s="78" t="e">
        <f>VLOOKUP(C18,'Train Runs'!$A$3:$T$240,20,0)</f>
        <v>#N/A</v>
      </c>
      <c r="Q18" s="19" t="str">
        <f t="shared" si="0"/>
        <v>4019</v>
      </c>
    </row>
    <row r="19" spans="1:18" s="19" customFormat="1" x14ac:dyDescent="0.25">
      <c r="A19" s="23">
        <v>42514.614942129629</v>
      </c>
      <c r="B19" s="22" t="s">
        <v>99</v>
      </c>
      <c r="C19" s="22" t="s">
        <v>284</v>
      </c>
      <c r="D19" s="22" t="s">
        <v>52</v>
      </c>
      <c r="E19" s="22" t="s">
        <v>60</v>
      </c>
      <c r="F19" s="22">
        <v>300</v>
      </c>
      <c r="G19" s="22">
        <v>251</v>
      </c>
      <c r="H19" s="22">
        <v>19767</v>
      </c>
      <c r="I19" s="22" t="s">
        <v>61</v>
      </c>
      <c r="J19" s="22">
        <v>20338</v>
      </c>
      <c r="K19" s="21" t="s">
        <v>55</v>
      </c>
      <c r="L19" s="91" t="str">
        <f>VLOOKUP(C19,'Trips&amp;Operators'!$C$1:$E$9998,3,FALSE)</f>
        <v>COCA</v>
      </c>
      <c r="M19" s="20" t="s">
        <v>77</v>
      </c>
      <c r="N19" s="21"/>
      <c r="P19" s="78" t="e">
        <f>VLOOKUP(C19,'Train Runs'!$A$3:$T$240,20,0)</f>
        <v>#N/A</v>
      </c>
      <c r="Q19" s="19" t="str">
        <f t="shared" si="0"/>
        <v>4024</v>
      </c>
    </row>
    <row r="20" spans="1:18" s="19" customFormat="1" x14ac:dyDescent="0.25">
      <c r="A20" s="23">
        <v>42514.858865740738</v>
      </c>
      <c r="B20" s="22" t="s">
        <v>115</v>
      </c>
      <c r="C20" s="22" t="s">
        <v>286</v>
      </c>
      <c r="D20" s="22" t="s">
        <v>52</v>
      </c>
      <c r="E20" s="22" t="s">
        <v>60</v>
      </c>
      <c r="F20" s="22">
        <v>300</v>
      </c>
      <c r="G20" s="22">
        <v>279</v>
      </c>
      <c r="H20" s="22">
        <v>20221</v>
      </c>
      <c r="I20" s="22" t="s">
        <v>61</v>
      </c>
      <c r="J20" s="22">
        <v>20338</v>
      </c>
      <c r="K20" s="21" t="s">
        <v>55</v>
      </c>
      <c r="L20" s="91" t="str">
        <f>VLOOKUP(C20,'Trips&amp;Operators'!$C$1:$E$9998,3,FALSE)</f>
        <v>LEVERE</v>
      </c>
      <c r="M20" s="20" t="s">
        <v>77</v>
      </c>
      <c r="N20" s="21"/>
      <c r="P20" s="78" t="e">
        <f>VLOOKUP(C20,'Train Runs'!$A$3:$T$240,20,0)</f>
        <v>#N/A</v>
      </c>
      <c r="Q20" s="19" t="str">
        <f t="shared" si="0"/>
        <v>4044</v>
      </c>
    </row>
    <row r="21" spans="1:18" s="19" customFormat="1" x14ac:dyDescent="0.25">
      <c r="A21" s="23">
        <v>42514.399039351854</v>
      </c>
      <c r="B21" s="22" t="s">
        <v>114</v>
      </c>
      <c r="C21" s="22" t="s">
        <v>268</v>
      </c>
      <c r="D21" s="22" t="s">
        <v>52</v>
      </c>
      <c r="E21" s="22" t="s">
        <v>58</v>
      </c>
      <c r="F21" s="22">
        <v>0</v>
      </c>
      <c r="G21" s="22">
        <v>123</v>
      </c>
      <c r="H21" s="22">
        <v>64299</v>
      </c>
      <c r="I21" s="22" t="s">
        <v>59</v>
      </c>
      <c r="J21" s="22">
        <v>64008</v>
      </c>
      <c r="K21" s="21" t="s">
        <v>56</v>
      </c>
      <c r="L21" s="91" t="str">
        <f>VLOOKUP(C21,'Trips&amp;Operators'!$C$1:$E$9998,3,FALSE)</f>
        <v>ACKERMAN</v>
      </c>
      <c r="M21" s="20" t="s">
        <v>123</v>
      </c>
      <c r="N21" s="21" t="s">
        <v>431</v>
      </c>
      <c r="P21" s="78" t="e">
        <f>VLOOKUP(C21,'Train Runs'!$A$3:$T$240,20,0)</f>
        <v>#N/A</v>
      </c>
      <c r="Q21" s="19" t="str">
        <f t="shared" si="0"/>
        <v>4043</v>
      </c>
    </row>
    <row r="22" spans="1:18" s="19" customFormat="1" x14ac:dyDescent="0.25">
      <c r="A22" s="23">
        <v>42514.505439814813</v>
      </c>
      <c r="B22" s="22" t="s">
        <v>131</v>
      </c>
      <c r="C22" s="22" t="s">
        <v>276</v>
      </c>
      <c r="D22" s="22" t="s">
        <v>52</v>
      </c>
      <c r="E22" s="22" t="s">
        <v>58</v>
      </c>
      <c r="F22" s="22">
        <v>0</v>
      </c>
      <c r="G22" s="22">
        <v>112</v>
      </c>
      <c r="H22" s="22">
        <v>157742</v>
      </c>
      <c r="I22" s="22" t="s">
        <v>59</v>
      </c>
      <c r="J22" s="22">
        <v>157300</v>
      </c>
      <c r="K22" s="21" t="s">
        <v>56</v>
      </c>
      <c r="L22" s="91" t="str">
        <f>VLOOKUP(C22,'Trips&amp;Operators'!$C$1:$E$9998,3,FALSE)</f>
        <v>SPECTOR</v>
      </c>
      <c r="M22" s="20" t="s">
        <v>123</v>
      </c>
      <c r="N22" s="21" t="s">
        <v>398</v>
      </c>
      <c r="P22" s="78" t="e">
        <f>VLOOKUP(C22,'Train Runs'!$A$3:$T$240,20,0)</f>
        <v>#N/A</v>
      </c>
      <c r="Q22" s="19" t="str">
        <f t="shared" si="0"/>
        <v>4037</v>
      </c>
    </row>
    <row r="23" spans="1:18" s="19" customFormat="1" x14ac:dyDescent="0.25">
      <c r="A23" s="23">
        <v>42514.519456018519</v>
      </c>
      <c r="B23" s="22" t="s">
        <v>115</v>
      </c>
      <c r="C23" s="22" t="s">
        <v>278</v>
      </c>
      <c r="D23" s="22" t="s">
        <v>52</v>
      </c>
      <c r="E23" s="22" t="s">
        <v>58</v>
      </c>
      <c r="F23" s="22">
        <v>0</v>
      </c>
      <c r="G23" s="22">
        <v>447</v>
      </c>
      <c r="H23" s="22">
        <v>152807</v>
      </c>
      <c r="I23" s="22" t="s">
        <v>59</v>
      </c>
      <c r="J23" s="22">
        <v>155600</v>
      </c>
      <c r="K23" s="21" t="s">
        <v>55</v>
      </c>
      <c r="L23" s="91" t="str">
        <f>VLOOKUP(C23,'Trips&amp;Operators'!$C$1:$E$9998,3,FALSE)</f>
        <v>STORY</v>
      </c>
      <c r="M23" s="20" t="s">
        <v>123</v>
      </c>
      <c r="N23" s="21" t="s">
        <v>398</v>
      </c>
      <c r="P23" s="78" t="e">
        <f>VLOOKUP(C23,'Train Runs'!$A$3:$T$240,20,0)</f>
        <v>#N/A</v>
      </c>
      <c r="Q23" s="19" t="str">
        <f t="shared" si="0"/>
        <v>4044</v>
      </c>
      <c r="R23" s="81" t="s">
        <v>260</v>
      </c>
    </row>
    <row r="24" spans="1:18" s="19" customFormat="1" x14ac:dyDescent="0.25">
      <c r="A24" s="23">
        <v>42514.540763888886</v>
      </c>
      <c r="B24" s="22" t="s">
        <v>114</v>
      </c>
      <c r="C24" s="22" t="s">
        <v>279</v>
      </c>
      <c r="D24" s="22" t="s">
        <v>52</v>
      </c>
      <c r="E24" s="22" t="s">
        <v>58</v>
      </c>
      <c r="F24" s="22">
        <v>0</v>
      </c>
      <c r="G24" s="22">
        <v>301</v>
      </c>
      <c r="H24" s="22">
        <v>158607</v>
      </c>
      <c r="I24" s="22" t="s">
        <v>59</v>
      </c>
      <c r="J24" s="22">
        <v>157300</v>
      </c>
      <c r="K24" s="21" t="s">
        <v>56</v>
      </c>
      <c r="L24" s="91" t="str">
        <f>VLOOKUP(C24,'Trips&amp;Operators'!$C$1:$E$9998,3,FALSE)</f>
        <v>STORY</v>
      </c>
      <c r="M24" s="20" t="s">
        <v>123</v>
      </c>
      <c r="N24" s="21" t="s">
        <v>398</v>
      </c>
      <c r="P24" s="78" t="e">
        <f>VLOOKUP(C24,'Train Runs'!$A$3:$T$240,20,0)</f>
        <v>#N/A</v>
      </c>
      <c r="Q24" s="19" t="str">
        <f t="shared" si="0"/>
        <v>4043</v>
      </c>
    </row>
    <row r="25" spans="1:18" s="19" customFormat="1" x14ac:dyDescent="0.25">
      <c r="A25" s="23">
        <v>42514.554409722223</v>
      </c>
      <c r="B25" s="22" t="s">
        <v>173</v>
      </c>
      <c r="C25" s="22" t="s">
        <v>282</v>
      </c>
      <c r="D25" s="22" t="s">
        <v>52</v>
      </c>
      <c r="E25" s="22" t="s">
        <v>58</v>
      </c>
      <c r="F25" s="22">
        <v>0</v>
      </c>
      <c r="G25" s="22">
        <v>147</v>
      </c>
      <c r="H25" s="22">
        <v>938</v>
      </c>
      <c r="I25" s="22" t="s">
        <v>59</v>
      </c>
      <c r="J25" s="22">
        <v>1692</v>
      </c>
      <c r="K25" s="21" t="s">
        <v>55</v>
      </c>
      <c r="L25" s="91" t="str">
        <f>VLOOKUP(C25,'Trips&amp;Operators'!$C$1:$E$9998,3,FALSE)</f>
        <v>LOCKLEAR</v>
      </c>
      <c r="M25" s="20" t="s">
        <v>123</v>
      </c>
      <c r="N25" s="21" t="s">
        <v>186</v>
      </c>
      <c r="P25" s="78" t="e">
        <f>VLOOKUP(C25,'Train Runs'!$A$3:$T$240,20,0)</f>
        <v>#N/A</v>
      </c>
      <c r="Q25" s="19" t="str">
        <f t="shared" si="0"/>
        <v>4027</v>
      </c>
    </row>
    <row r="26" spans="1:18" s="19" customFormat="1" x14ac:dyDescent="0.25">
      <c r="A26" s="23">
        <v>42514.627071759256</v>
      </c>
      <c r="B26" s="22" t="s">
        <v>99</v>
      </c>
      <c r="C26" s="22" t="s">
        <v>284</v>
      </c>
      <c r="D26" s="22" t="s">
        <v>52</v>
      </c>
      <c r="E26" s="22" t="s">
        <v>174</v>
      </c>
      <c r="F26" s="22">
        <v>0</v>
      </c>
      <c r="G26" s="22">
        <v>620</v>
      </c>
      <c r="H26" s="22">
        <v>106087</v>
      </c>
      <c r="I26" s="22" t="s">
        <v>175</v>
      </c>
      <c r="J26" s="22">
        <v>107939</v>
      </c>
      <c r="K26" s="21" t="s">
        <v>55</v>
      </c>
      <c r="L26" s="91" t="str">
        <f>VLOOKUP(C26,'Trips&amp;Operators'!$C$1:$E$9998,3,FALSE)</f>
        <v>COCA</v>
      </c>
      <c r="M26" s="20" t="s">
        <v>123</v>
      </c>
      <c r="N26" s="21" t="s">
        <v>186</v>
      </c>
      <c r="P26" s="78" t="e">
        <f>VLOOKUP(C26,'Train Runs'!$A$3:$T$240,20,0)</f>
        <v>#N/A</v>
      </c>
      <c r="Q26" s="19" t="str">
        <f t="shared" si="0"/>
        <v>4024</v>
      </c>
      <c r="R26" s="81" t="s">
        <v>262</v>
      </c>
    </row>
    <row r="27" spans="1:18" s="19" customFormat="1" x14ac:dyDescent="0.25">
      <c r="A27" s="23">
        <v>42514.163564814815</v>
      </c>
      <c r="B27" s="22" t="s">
        <v>202</v>
      </c>
      <c r="C27" s="22" t="s">
        <v>210</v>
      </c>
      <c r="D27" s="22" t="s">
        <v>52</v>
      </c>
      <c r="E27" s="22" t="s">
        <v>53</v>
      </c>
      <c r="F27" s="22">
        <v>0</v>
      </c>
      <c r="G27" s="22">
        <v>6</v>
      </c>
      <c r="H27" s="22">
        <v>233281</v>
      </c>
      <c r="I27" s="22" t="s">
        <v>54</v>
      </c>
      <c r="J27" s="22">
        <v>233491</v>
      </c>
      <c r="K27" s="21" t="s">
        <v>55</v>
      </c>
      <c r="L27" s="91" t="str">
        <f>VLOOKUP(C27,'Trips&amp;Operators'!$C$1:$E$9998,3,FALSE)</f>
        <v>STURGEON</v>
      </c>
      <c r="M27" s="20" t="s">
        <v>77</v>
      </c>
      <c r="N27" s="21"/>
      <c r="P27" s="78" t="e">
        <f>VLOOKUP(C27,'Train Runs'!$A$3:$T$240,20,0)</f>
        <v>#N/A</v>
      </c>
      <c r="Q27" s="19" t="str">
        <f t="shared" si="0"/>
        <v>4009</v>
      </c>
    </row>
    <row r="28" spans="1:18" s="19" customFormat="1" x14ac:dyDescent="0.25">
      <c r="A28" s="23">
        <v>42514.183668981481</v>
      </c>
      <c r="B28" s="22" t="s">
        <v>101</v>
      </c>
      <c r="C28" s="22" t="s">
        <v>233</v>
      </c>
      <c r="D28" s="22" t="s">
        <v>52</v>
      </c>
      <c r="E28" s="22" t="s">
        <v>53</v>
      </c>
      <c r="F28" s="22">
        <v>0</v>
      </c>
      <c r="G28" s="22">
        <v>110</v>
      </c>
      <c r="H28" s="22">
        <v>233025</v>
      </c>
      <c r="I28" s="22" t="s">
        <v>54</v>
      </c>
      <c r="J28" s="22">
        <v>233491</v>
      </c>
      <c r="K28" s="21" t="s">
        <v>55</v>
      </c>
      <c r="L28" s="91" t="str">
        <f>VLOOKUP(C28,'Trips&amp;Operators'!$C$1:$E$9998,3,FALSE)</f>
        <v>COOLAHAN</v>
      </c>
      <c r="M28" s="20" t="s">
        <v>77</v>
      </c>
      <c r="N28" s="21"/>
      <c r="P28" s="78" t="e">
        <f>VLOOKUP(C28,'Train Runs'!$A$3:$T$240,20,0)</f>
        <v>#N/A</v>
      </c>
      <c r="Q28" s="19" t="str">
        <f t="shared" si="0"/>
        <v>4031</v>
      </c>
      <c r="R28" s="81" t="s">
        <v>261</v>
      </c>
    </row>
    <row r="29" spans="1:18" s="19" customFormat="1" x14ac:dyDescent="0.25">
      <c r="A29" s="23">
        <v>42514.202673611115</v>
      </c>
      <c r="B29" s="22" t="s">
        <v>112</v>
      </c>
      <c r="C29" s="22" t="s">
        <v>206</v>
      </c>
      <c r="D29" s="22" t="s">
        <v>52</v>
      </c>
      <c r="E29" s="22" t="s">
        <v>53</v>
      </c>
      <c r="F29" s="22">
        <v>0</v>
      </c>
      <c r="G29" s="22">
        <v>4</v>
      </c>
      <c r="H29" s="22">
        <v>233332</v>
      </c>
      <c r="I29" s="22" t="s">
        <v>54</v>
      </c>
      <c r="J29" s="22">
        <v>233491</v>
      </c>
      <c r="K29" s="21" t="s">
        <v>55</v>
      </c>
      <c r="L29" s="91" t="str">
        <f>VLOOKUP(C29,'Trips&amp;Operators'!$C$1:$E$9998,3,FALSE)</f>
        <v>ROCHA</v>
      </c>
      <c r="M29" s="20" t="s">
        <v>77</v>
      </c>
      <c r="N29" s="21"/>
      <c r="P29" s="78" t="e">
        <f>VLOOKUP(C29,'Train Runs'!$A$3:$T$240,20,0)</f>
        <v>#N/A</v>
      </c>
      <c r="Q29" s="19" t="str">
        <f t="shared" si="0"/>
        <v>4011</v>
      </c>
    </row>
    <row r="30" spans="1:18" s="19" customFormat="1" x14ac:dyDescent="0.25">
      <c r="A30" s="23">
        <v>42514.276655092595</v>
      </c>
      <c r="B30" s="22" t="s">
        <v>112</v>
      </c>
      <c r="C30" s="22" t="s">
        <v>240</v>
      </c>
      <c r="D30" s="22" t="s">
        <v>52</v>
      </c>
      <c r="E30" s="22" t="s">
        <v>53</v>
      </c>
      <c r="F30" s="22">
        <v>0</v>
      </c>
      <c r="G30" s="22">
        <v>9</v>
      </c>
      <c r="H30" s="22">
        <v>233334</v>
      </c>
      <c r="I30" s="22" t="s">
        <v>54</v>
      </c>
      <c r="J30" s="22">
        <v>233491</v>
      </c>
      <c r="K30" s="21" t="s">
        <v>55</v>
      </c>
      <c r="L30" s="91" t="str">
        <f>VLOOKUP(C30,'Trips&amp;Operators'!$C$1:$E$9998,3,FALSE)</f>
        <v>ROCHA</v>
      </c>
      <c r="M30" s="20" t="s">
        <v>77</v>
      </c>
      <c r="N30" s="21"/>
      <c r="P30" s="78" t="e">
        <f>VLOOKUP(C30,'Train Runs'!$A$3:$T$240,20,0)</f>
        <v>#N/A</v>
      </c>
      <c r="Q30" s="19" t="str">
        <f t="shared" si="0"/>
        <v>4011</v>
      </c>
    </row>
    <row r="31" spans="1:18" s="19" customFormat="1" x14ac:dyDescent="0.25">
      <c r="A31" s="23">
        <v>42514.285520833335</v>
      </c>
      <c r="B31" s="22" t="s">
        <v>121</v>
      </c>
      <c r="C31" s="22" t="s">
        <v>235</v>
      </c>
      <c r="D31" s="22" t="s">
        <v>52</v>
      </c>
      <c r="E31" s="22" t="s">
        <v>53</v>
      </c>
      <c r="F31" s="22">
        <v>0</v>
      </c>
      <c r="G31" s="22">
        <v>8</v>
      </c>
      <c r="H31" s="22">
        <v>125</v>
      </c>
      <c r="I31" s="22" t="s">
        <v>54</v>
      </c>
      <c r="J31" s="22">
        <v>1</v>
      </c>
      <c r="K31" s="21" t="s">
        <v>56</v>
      </c>
      <c r="L31" s="91" t="str">
        <f>VLOOKUP(C31,'Trips&amp;Operators'!$C$1:$E$9998,3,FALSE)</f>
        <v>STURGEON</v>
      </c>
      <c r="M31" s="20" t="s">
        <v>77</v>
      </c>
      <c r="N31" s="21"/>
      <c r="P31" s="78" t="e">
        <f>VLOOKUP(C31,'Train Runs'!$A$3:$T$240,20,0)</f>
        <v>#N/A</v>
      </c>
      <c r="Q31" s="19" t="str">
        <f t="shared" si="0"/>
        <v>4041</v>
      </c>
    </row>
    <row r="32" spans="1:18" s="19" customFormat="1" x14ac:dyDescent="0.25">
      <c r="A32" s="23">
        <v>42514.315428240741</v>
      </c>
      <c r="B32" s="22" t="s">
        <v>111</v>
      </c>
      <c r="C32" s="22" t="s">
        <v>234</v>
      </c>
      <c r="D32" s="22" t="s">
        <v>52</v>
      </c>
      <c r="E32" s="22" t="s">
        <v>53</v>
      </c>
      <c r="F32" s="22">
        <v>0</v>
      </c>
      <c r="G32" s="22">
        <v>8</v>
      </c>
      <c r="H32" s="22">
        <v>129</v>
      </c>
      <c r="I32" s="22" t="s">
        <v>54</v>
      </c>
      <c r="J32" s="22">
        <v>1</v>
      </c>
      <c r="K32" s="21" t="s">
        <v>56</v>
      </c>
      <c r="L32" s="91" t="str">
        <f>VLOOKUP(C32,'Trips&amp;Operators'!$C$1:$E$9998,3,FALSE)</f>
        <v>ROCHA</v>
      </c>
      <c r="M32" s="20" t="s">
        <v>77</v>
      </c>
      <c r="N32" s="21"/>
      <c r="P32" s="78" t="e">
        <f>VLOOKUP(C32,'Train Runs'!$A$3:$T$240,20,0)</f>
        <v>#N/A</v>
      </c>
      <c r="Q32" s="19" t="str">
        <f t="shared" si="0"/>
        <v>4012</v>
      </c>
    </row>
    <row r="33" spans="1:18" s="19" customFormat="1" x14ac:dyDescent="0.25">
      <c r="A33" s="23">
        <v>42514.317754629628</v>
      </c>
      <c r="B33" s="22" t="s">
        <v>118</v>
      </c>
      <c r="C33" s="22" t="s">
        <v>230</v>
      </c>
      <c r="D33" s="22" t="s">
        <v>52</v>
      </c>
      <c r="E33" s="22" t="s">
        <v>53</v>
      </c>
      <c r="F33" s="22">
        <v>0</v>
      </c>
      <c r="G33" s="22">
        <v>8</v>
      </c>
      <c r="H33" s="22">
        <v>233320</v>
      </c>
      <c r="I33" s="22" t="s">
        <v>54</v>
      </c>
      <c r="J33" s="22">
        <v>233491</v>
      </c>
      <c r="K33" s="21" t="s">
        <v>55</v>
      </c>
      <c r="L33" s="91" t="str">
        <f>VLOOKUP(C33,'Trips&amp;Operators'!$C$1:$E$9998,3,FALSE)</f>
        <v>STURGEON</v>
      </c>
      <c r="M33" s="20" t="s">
        <v>77</v>
      </c>
      <c r="N33" s="21"/>
      <c r="P33" s="78" t="e">
        <f>VLOOKUP(C33,'Train Runs'!$A$3:$T$240,20,0)</f>
        <v>#N/A</v>
      </c>
      <c r="Q33" s="19" t="str">
        <f t="shared" si="0"/>
        <v>4042</v>
      </c>
    </row>
    <row r="34" spans="1:18" s="19" customFormat="1" x14ac:dyDescent="0.25">
      <c r="A34" s="23">
        <v>42514.338923611111</v>
      </c>
      <c r="B34" s="22" t="s">
        <v>130</v>
      </c>
      <c r="C34" s="22" t="s">
        <v>263</v>
      </c>
      <c r="D34" s="22" t="s">
        <v>52</v>
      </c>
      <c r="E34" s="22" t="s">
        <v>53</v>
      </c>
      <c r="F34" s="22">
        <v>0</v>
      </c>
      <c r="G34" s="22">
        <v>4</v>
      </c>
      <c r="H34" s="22">
        <v>233339</v>
      </c>
      <c r="I34" s="22" t="s">
        <v>54</v>
      </c>
      <c r="J34" s="22">
        <v>233491</v>
      </c>
      <c r="K34" s="21" t="s">
        <v>55</v>
      </c>
      <c r="L34" s="91" t="str">
        <f>VLOOKUP(C34,'Trips&amp;Operators'!$C$1:$E$9998,3,FALSE)</f>
        <v>COOLAHAN</v>
      </c>
      <c r="M34" s="20" t="s">
        <v>77</v>
      </c>
      <c r="N34" s="21"/>
      <c r="P34" s="78" t="e">
        <f>VLOOKUP(C34,'Train Runs'!$A$3:$T$240,20,0)</f>
        <v>#N/A</v>
      </c>
      <c r="Q34" s="19" t="str">
        <f t="shared" si="0"/>
        <v>4038</v>
      </c>
      <c r="R34" s="81"/>
    </row>
    <row r="35" spans="1:18" s="19" customFormat="1" x14ac:dyDescent="0.25">
      <c r="A35" s="23">
        <v>42514.347303240742</v>
      </c>
      <c r="B35" s="22" t="s">
        <v>204</v>
      </c>
      <c r="C35" s="22" t="s">
        <v>264</v>
      </c>
      <c r="D35" s="22" t="s">
        <v>52</v>
      </c>
      <c r="E35" s="22" t="s">
        <v>53</v>
      </c>
      <c r="F35" s="22">
        <v>0</v>
      </c>
      <c r="G35" s="22">
        <v>4</v>
      </c>
      <c r="H35" s="22">
        <v>107</v>
      </c>
      <c r="I35" s="22" t="s">
        <v>54</v>
      </c>
      <c r="J35" s="22">
        <v>1</v>
      </c>
      <c r="K35" s="21" t="s">
        <v>56</v>
      </c>
      <c r="L35" s="91" t="str">
        <f>VLOOKUP(C35,'Trips&amp;Operators'!$C$1:$E$9998,3,FALSE)</f>
        <v>DE LA ROSA</v>
      </c>
      <c r="M35" s="20" t="s">
        <v>77</v>
      </c>
      <c r="N35" s="21"/>
      <c r="P35" s="78" t="e">
        <f>VLOOKUP(C35,'Train Runs'!$A$3:$T$240,20,0)</f>
        <v>#N/A</v>
      </c>
      <c r="Q35" s="19" t="str">
        <f t="shared" si="0"/>
        <v>4010</v>
      </c>
    </row>
    <row r="36" spans="1:18" s="19" customFormat="1" x14ac:dyDescent="0.25">
      <c r="A36" s="23">
        <v>42514.348101851851</v>
      </c>
      <c r="B36" s="22" t="s">
        <v>112</v>
      </c>
      <c r="C36" s="22" t="s">
        <v>265</v>
      </c>
      <c r="D36" s="22" t="s">
        <v>52</v>
      </c>
      <c r="E36" s="22" t="s">
        <v>53</v>
      </c>
      <c r="F36" s="22">
        <v>0</v>
      </c>
      <c r="G36" s="22">
        <v>8</v>
      </c>
      <c r="H36" s="22">
        <v>233361</v>
      </c>
      <c r="I36" s="22" t="s">
        <v>54</v>
      </c>
      <c r="J36" s="22">
        <v>233491</v>
      </c>
      <c r="K36" s="21" t="s">
        <v>55</v>
      </c>
      <c r="L36" s="91" t="str">
        <f>VLOOKUP(C36,'Trips&amp;Operators'!$C$1:$E$9998,3,FALSE)</f>
        <v>ROCHA</v>
      </c>
      <c r="M36" s="20" t="s">
        <v>77</v>
      </c>
      <c r="N36" s="21"/>
      <c r="P36" s="78" t="e">
        <f>VLOOKUP(C36,'Train Runs'!$A$3:$T$240,20,0)</f>
        <v>#N/A</v>
      </c>
      <c r="Q36" s="19" t="str">
        <f t="shared" si="0"/>
        <v>4011</v>
      </c>
      <c r="R36" s="81"/>
    </row>
    <row r="37" spans="1:18" s="19" customFormat="1" x14ac:dyDescent="0.25">
      <c r="A37" s="23">
        <v>42514.358460648145</v>
      </c>
      <c r="B37" s="22" t="s">
        <v>121</v>
      </c>
      <c r="C37" s="22" t="s">
        <v>266</v>
      </c>
      <c r="D37" s="22" t="s">
        <v>52</v>
      </c>
      <c r="E37" s="22" t="s">
        <v>53</v>
      </c>
      <c r="F37" s="22">
        <v>0</v>
      </c>
      <c r="G37" s="22">
        <v>8</v>
      </c>
      <c r="H37" s="22">
        <v>125</v>
      </c>
      <c r="I37" s="22" t="s">
        <v>54</v>
      </c>
      <c r="J37" s="22">
        <v>1</v>
      </c>
      <c r="K37" s="21" t="s">
        <v>56</v>
      </c>
      <c r="L37" s="91" t="str">
        <f>VLOOKUP(C37,'Trips&amp;Operators'!$C$1:$E$9998,3,FALSE)</f>
        <v>STURGEON</v>
      </c>
      <c r="M37" s="20" t="s">
        <v>77</v>
      </c>
      <c r="N37" s="21"/>
      <c r="P37" s="78" t="e">
        <f>VLOOKUP(C37,'Train Runs'!$A$3:$T$240,20,0)</f>
        <v>#N/A</v>
      </c>
      <c r="Q37" s="19" t="str">
        <f t="shared" si="0"/>
        <v>4041</v>
      </c>
    </row>
    <row r="38" spans="1:18" s="19" customFormat="1" x14ac:dyDescent="0.25">
      <c r="A38" s="23">
        <v>42514.368969907409</v>
      </c>
      <c r="B38" s="22" t="s">
        <v>110</v>
      </c>
      <c r="C38" s="22" t="s">
        <v>267</v>
      </c>
      <c r="D38" s="22" t="s">
        <v>52</v>
      </c>
      <c r="E38" s="22" t="s">
        <v>53</v>
      </c>
      <c r="F38" s="22">
        <v>0</v>
      </c>
      <c r="G38" s="22">
        <v>7</v>
      </c>
      <c r="H38" s="22">
        <v>127</v>
      </c>
      <c r="I38" s="22" t="s">
        <v>54</v>
      </c>
      <c r="J38" s="22">
        <v>1</v>
      </c>
      <c r="K38" s="21" t="s">
        <v>56</v>
      </c>
      <c r="L38" s="91" t="str">
        <f>VLOOKUP(C38,'Trips&amp;Operators'!$C$1:$E$9998,3,FALSE)</f>
        <v>SPECTOR</v>
      </c>
      <c r="M38" s="20" t="s">
        <v>77</v>
      </c>
      <c r="N38" s="21"/>
      <c r="P38" s="78" t="e">
        <f>VLOOKUP(C38,'Train Runs'!$A$3:$T$240,20,0)</f>
        <v>#N/A</v>
      </c>
      <c r="Q38" s="19" t="str">
        <f t="shared" si="0"/>
        <v>4032</v>
      </c>
    </row>
    <row r="39" spans="1:18" s="19" customFormat="1" x14ac:dyDescent="0.25">
      <c r="A39" s="23">
        <v>42514.420520833337</v>
      </c>
      <c r="B39" s="22" t="s">
        <v>112</v>
      </c>
      <c r="C39" s="22" t="s">
        <v>269</v>
      </c>
      <c r="D39" s="22" t="s">
        <v>52</v>
      </c>
      <c r="E39" s="22" t="s">
        <v>53</v>
      </c>
      <c r="F39" s="22">
        <v>0</v>
      </c>
      <c r="G39" s="22">
        <v>9</v>
      </c>
      <c r="H39" s="22">
        <v>233330</v>
      </c>
      <c r="I39" s="22" t="s">
        <v>54</v>
      </c>
      <c r="J39" s="22">
        <v>233491</v>
      </c>
      <c r="K39" s="21" t="s">
        <v>55</v>
      </c>
      <c r="L39" s="91" t="str">
        <f>VLOOKUP(C39,'Trips&amp;Operators'!$C$1:$E$9998,3,FALSE)</f>
        <v>ROCHA</v>
      </c>
      <c r="M39" s="20" t="s">
        <v>77</v>
      </c>
      <c r="N39" s="21"/>
      <c r="P39" s="78" t="e">
        <f>VLOOKUP(C39,'Train Runs'!$A$3:$T$240,20,0)</f>
        <v>#N/A</v>
      </c>
      <c r="Q39" s="19" t="str">
        <f t="shared" si="0"/>
        <v>4011</v>
      </c>
    </row>
    <row r="40" spans="1:18" s="19" customFormat="1" x14ac:dyDescent="0.25">
      <c r="A40" s="23">
        <v>42514.441736111112</v>
      </c>
      <c r="B40" s="22" t="s">
        <v>110</v>
      </c>
      <c r="C40" s="22" t="s">
        <v>270</v>
      </c>
      <c r="D40" s="22" t="s">
        <v>52</v>
      </c>
      <c r="E40" s="22" t="s">
        <v>53</v>
      </c>
      <c r="F40" s="22">
        <v>0</v>
      </c>
      <c r="G40" s="22">
        <v>7</v>
      </c>
      <c r="H40" s="22">
        <v>116</v>
      </c>
      <c r="I40" s="22" t="s">
        <v>54</v>
      </c>
      <c r="J40" s="22">
        <v>1</v>
      </c>
      <c r="K40" s="21" t="s">
        <v>56</v>
      </c>
      <c r="L40" s="91" t="str">
        <f>VLOOKUP(C40,'Trips&amp;Operators'!$C$1:$E$9998,3,FALSE)</f>
        <v>SPECTOR</v>
      </c>
      <c r="M40" s="20" t="s">
        <v>77</v>
      </c>
      <c r="N40" s="21"/>
      <c r="P40" s="78" t="e">
        <f>VLOOKUP(C40,'Train Runs'!$A$3:$T$240,20,0)</f>
        <v>#N/A</v>
      </c>
      <c r="Q40" s="19" t="str">
        <f t="shared" si="0"/>
        <v>4032</v>
      </c>
    </row>
    <row r="41" spans="1:18" s="19" customFormat="1" x14ac:dyDescent="0.25">
      <c r="A41" s="23">
        <v>42514.465520833335</v>
      </c>
      <c r="B41" s="22" t="s">
        <v>118</v>
      </c>
      <c r="C41" s="22" t="s">
        <v>272</v>
      </c>
      <c r="D41" s="22" t="s">
        <v>52</v>
      </c>
      <c r="E41" s="22" t="s">
        <v>53</v>
      </c>
      <c r="F41" s="22">
        <v>0</v>
      </c>
      <c r="G41" s="22">
        <v>7</v>
      </c>
      <c r="H41" s="22">
        <v>233140</v>
      </c>
      <c r="I41" s="22" t="s">
        <v>54</v>
      </c>
      <c r="J41" s="22">
        <v>233491</v>
      </c>
      <c r="K41" s="21" t="s">
        <v>55</v>
      </c>
      <c r="L41" s="91" t="str">
        <f>VLOOKUP(C41,'Trips&amp;Operators'!$C$1:$E$9998,3,FALSE)</f>
        <v>DE LA ROSA</v>
      </c>
      <c r="M41" s="20" t="s">
        <v>77</v>
      </c>
      <c r="N41" s="21"/>
      <c r="P41" s="78" t="e">
        <f>VLOOKUP(C41,'Train Runs'!$A$3:$T$240,20,0)</f>
        <v>#N/A</v>
      </c>
      <c r="Q41" s="19" t="str">
        <f t="shared" si="0"/>
        <v>4042</v>
      </c>
    </row>
    <row r="42" spans="1:18" s="19" customFormat="1" x14ac:dyDescent="0.25">
      <c r="A42" s="23">
        <v>42514.474594907406</v>
      </c>
      <c r="B42" s="22" t="s">
        <v>172</v>
      </c>
      <c r="C42" s="22" t="s">
        <v>274</v>
      </c>
      <c r="D42" s="22" t="s">
        <v>52</v>
      </c>
      <c r="E42" s="22" t="s">
        <v>53</v>
      </c>
      <c r="F42" s="22">
        <v>0</v>
      </c>
      <c r="G42" s="22">
        <v>54</v>
      </c>
      <c r="H42" s="22">
        <v>211</v>
      </c>
      <c r="I42" s="22" t="s">
        <v>54</v>
      </c>
      <c r="J42" s="22">
        <v>1</v>
      </c>
      <c r="K42" s="21" t="s">
        <v>56</v>
      </c>
      <c r="L42" s="91" t="str">
        <f>VLOOKUP(C42,'Trips&amp;Operators'!$C$1:$E$9998,3,FALSE)</f>
        <v>GEBRETEKLE</v>
      </c>
      <c r="M42" s="20" t="s">
        <v>77</v>
      </c>
      <c r="N42" s="21"/>
      <c r="P42" s="78" t="e">
        <f>VLOOKUP(C42,'Train Runs'!$A$3:$T$240,20,0)</f>
        <v>#N/A</v>
      </c>
      <c r="Q42" s="19" t="str">
        <f t="shared" si="0"/>
        <v>4028</v>
      </c>
    </row>
    <row r="43" spans="1:18" s="19" customFormat="1" x14ac:dyDescent="0.25">
      <c r="A43" s="23">
        <v>42514.488877314812</v>
      </c>
      <c r="B43" s="22" t="s">
        <v>114</v>
      </c>
      <c r="C43" s="22" t="s">
        <v>275</v>
      </c>
      <c r="D43" s="22" t="s">
        <v>52</v>
      </c>
      <c r="E43" s="22" t="s">
        <v>53</v>
      </c>
      <c r="F43" s="22">
        <v>0</v>
      </c>
      <c r="G43" s="22">
        <v>82</v>
      </c>
      <c r="H43" s="22">
        <v>316</v>
      </c>
      <c r="I43" s="22" t="s">
        <v>54</v>
      </c>
      <c r="J43" s="22">
        <v>1</v>
      </c>
      <c r="K43" s="21" t="s">
        <v>56</v>
      </c>
      <c r="L43" s="91" t="str">
        <f>VLOOKUP(C43,'Trips&amp;Operators'!$C$1:$E$9998,3,FALSE)</f>
        <v>ACKERMAN</v>
      </c>
      <c r="M43" s="20" t="s">
        <v>77</v>
      </c>
      <c r="N43" s="21"/>
      <c r="P43" s="78" t="e">
        <f>VLOOKUP(C43,'Train Runs'!$A$3:$T$240,20,0)</f>
        <v>#N/A</v>
      </c>
      <c r="Q43" s="19" t="str">
        <f t="shared" si="0"/>
        <v>4043</v>
      </c>
    </row>
    <row r="44" spans="1:18" s="19" customFormat="1" x14ac:dyDescent="0.25">
      <c r="A44" s="23">
        <v>42514.508032407408</v>
      </c>
      <c r="B44" s="22" t="s">
        <v>121</v>
      </c>
      <c r="C44" s="22" t="s">
        <v>277</v>
      </c>
      <c r="D44" s="22" t="s">
        <v>52</v>
      </c>
      <c r="E44" s="22" t="s">
        <v>53</v>
      </c>
      <c r="F44" s="22">
        <v>0</v>
      </c>
      <c r="G44" s="22">
        <v>8</v>
      </c>
      <c r="H44" s="22">
        <v>123</v>
      </c>
      <c r="I44" s="22" t="s">
        <v>54</v>
      </c>
      <c r="J44" s="22">
        <v>1</v>
      </c>
      <c r="K44" s="21" t="s">
        <v>56</v>
      </c>
      <c r="L44" s="91" t="str">
        <f>VLOOKUP(C44,'Trips&amp;Operators'!$C$1:$E$9998,3,FALSE)</f>
        <v>DE LA ROSA</v>
      </c>
      <c r="M44" s="20" t="s">
        <v>77</v>
      </c>
      <c r="N44" s="21"/>
      <c r="P44" s="78" t="e">
        <f>VLOOKUP(C44,'Train Runs'!$A$3:$T$240,20,0)</f>
        <v>#N/A</v>
      </c>
      <c r="Q44" s="19" t="str">
        <f t="shared" si="0"/>
        <v>4041</v>
      </c>
    </row>
    <row r="45" spans="1:18" s="19" customFormat="1" x14ac:dyDescent="0.25">
      <c r="A45" s="23">
        <v>42514.56927083333</v>
      </c>
      <c r="B45" s="22" t="s">
        <v>204</v>
      </c>
      <c r="C45" s="22" t="s">
        <v>280</v>
      </c>
      <c r="D45" s="22" t="s">
        <v>52</v>
      </c>
      <c r="E45" s="22" t="s">
        <v>53</v>
      </c>
      <c r="F45" s="22">
        <v>0</v>
      </c>
      <c r="G45" s="22">
        <v>6</v>
      </c>
      <c r="H45" s="22">
        <v>125</v>
      </c>
      <c r="I45" s="22" t="s">
        <v>54</v>
      </c>
      <c r="J45" s="22">
        <v>1</v>
      </c>
      <c r="K45" s="21" t="s">
        <v>56</v>
      </c>
      <c r="L45" s="91" t="str">
        <f>VLOOKUP(C45,'Trips&amp;Operators'!$C$1:$E$9998,3,FALSE)</f>
        <v>RIVERA</v>
      </c>
      <c r="M45" s="20" t="s">
        <v>77</v>
      </c>
      <c r="N45" s="21"/>
      <c r="P45" s="78" t="e">
        <f>VLOOKUP(C45,'Train Runs'!$A$3:$T$240,20,0)</f>
        <v>#N/A</v>
      </c>
      <c r="Q45" s="19" t="str">
        <f t="shared" si="0"/>
        <v>4010</v>
      </c>
    </row>
    <row r="46" spans="1:18" s="19" customFormat="1" x14ac:dyDescent="0.25">
      <c r="A46" s="23">
        <v>42514.616724537038</v>
      </c>
      <c r="B46" s="22" t="s">
        <v>65</v>
      </c>
      <c r="C46" s="22" t="s">
        <v>283</v>
      </c>
      <c r="D46" s="22" t="s">
        <v>52</v>
      </c>
      <c r="E46" s="22" t="s">
        <v>53</v>
      </c>
      <c r="F46" s="22">
        <v>0</v>
      </c>
      <c r="G46" s="22">
        <v>93</v>
      </c>
      <c r="H46" s="22">
        <v>336</v>
      </c>
      <c r="I46" s="22" t="s">
        <v>54</v>
      </c>
      <c r="J46" s="22">
        <v>1</v>
      </c>
      <c r="K46" s="21" t="s">
        <v>56</v>
      </c>
      <c r="L46" s="91" t="b">
        <f>VLOOKUP(C46,'Trips&amp;Operators'!$C$1:$E$9998,3,FALSE)</f>
        <v>1</v>
      </c>
      <c r="M46" s="20" t="s">
        <v>77</v>
      </c>
      <c r="N46" s="21"/>
      <c r="P46" s="78" t="e">
        <f>VLOOKUP(C46,'Train Runs'!$A$3:$T$240,20,0)</f>
        <v>#N/A</v>
      </c>
      <c r="Q46" s="19" t="str">
        <f t="shared" si="0"/>
        <v>4019</v>
      </c>
    </row>
    <row r="47" spans="1:18" s="19" customFormat="1" x14ac:dyDescent="0.25">
      <c r="A47" s="23">
        <v>42514.623136574075</v>
      </c>
      <c r="B47" s="22" t="s">
        <v>172</v>
      </c>
      <c r="C47" s="22" t="s">
        <v>285</v>
      </c>
      <c r="D47" s="22" t="s">
        <v>52</v>
      </c>
      <c r="E47" s="22" t="s">
        <v>53</v>
      </c>
      <c r="F47" s="22">
        <v>0</v>
      </c>
      <c r="G47" s="22">
        <v>34</v>
      </c>
      <c r="H47" s="22">
        <v>960</v>
      </c>
      <c r="I47" s="22" t="s">
        <v>54</v>
      </c>
      <c r="J47" s="22">
        <v>839</v>
      </c>
      <c r="K47" s="21" t="s">
        <v>56</v>
      </c>
      <c r="L47" s="91" t="str">
        <f>VLOOKUP(C47,'Trips&amp;Operators'!$C$1:$E$9998,3,FALSE)</f>
        <v>LOCKLEAR</v>
      </c>
      <c r="M47" s="20" t="s">
        <v>77</v>
      </c>
      <c r="N47" s="21"/>
      <c r="P47" s="78" t="e">
        <f>VLOOKUP(C47,'Train Runs'!$A$3:$T$240,20,0)</f>
        <v>#N/A</v>
      </c>
      <c r="Q47" s="19" t="str">
        <f t="shared" si="0"/>
        <v>4028</v>
      </c>
    </row>
    <row r="48" spans="1:18" s="19" customFormat="1" x14ac:dyDescent="0.25">
      <c r="A48" s="23">
        <v>42514.877268518518</v>
      </c>
      <c r="B48" s="22" t="s">
        <v>100</v>
      </c>
      <c r="C48" s="22" t="s">
        <v>287</v>
      </c>
      <c r="D48" s="22" t="s">
        <v>52</v>
      </c>
      <c r="E48" s="22" t="s">
        <v>53</v>
      </c>
      <c r="F48" s="22">
        <v>0</v>
      </c>
      <c r="G48" s="22">
        <v>60</v>
      </c>
      <c r="H48" s="22">
        <v>200</v>
      </c>
      <c r="I48" s="22" t="s">
        <v>54</v>
      </c>
      <c r="J48" s="22">
        <v>1</v>
      </c>
      <c r="K48" s="21" t="s">
        <v>56</v>
      </c>
      <c r="L48" s="91" t="str">
        <f>VLOOKUP(C48,'Trips&amp;Operators'!$C$1:$E$9998,3,FALSE)</f>
        <v>GRASTON</v>
      </c>
      <c r="M48" s="20" t="s">
        <v>77</v>
      </c>
      <c r="N48" s="21"/>
      <c r="P48" s="78" t="e">
        <f>VLOOKUP(C48,'Train Runs'!$A$3:$T$240,20,0)</f>
        <v>#N/A</v>
      </c>
      <c r="Q48" s="19" t="str">
        <f t="shared" si="0"/>
        <v>4023</v>
      </c>
    </row>
    <row r="49" spans="1:17" s="19" customFormat="1" x14ac:dyDescent="0.25">
      <c r="A49" s="23">
        <v>42514.963935185187</v>
      </c>
      <c r="B49" s="22" t="s">
        <v>114</v>
      </c>
      <c r="C49" s="22" t="s">
        <v>289</v>
      </c>
      <c r="D49" s="22" t="s">
        <v>52</v>
      </c>
      <c r="E49" s="22" t="s">
        <v>53</v>
      </c>
      <c r="F49" s="22">
        <v>0</v>
      </c>
      <c r="G49" s="22">
        <v>8</v>
      </c>
      <c r="H49" s="22">
        <v>143</v>
      </c>
      <c r="I49" s="22" t="s">
        <v>54</v>
      </c>
      <c r="J49" s="22">
        <v>1</v>
      </c>
      <c r="K49" s="21" t="s">
        <v>56</v>
      </c>
      <c r="L49" s="91" t="str">
        <f>VLOOKUP(C49,'Trips&amp;Operators'!$C$1:$E$9998,3,FALSE)</f>
        <v>LEVERE</v>
      </c>
      <c r="M49" s="20" t="s">
        <v>77</v>
      </c>
      <c r="N49" s="21"/>
      <c r="P49" s="78" t="e">
        <f>VLOOKUP(C49,'Train Runs'!$A$3:$T$240,20,0)</f>
        <v>#N/A</v>
      </c>
      <c r="Q49" s="19" t="str">
        <f t="shared" si="0"/>
        <v>4043</v>
      </c>
    </row>
    <row r="50" spans="1:17" s="19" customFormat="1" ht="15.75" thickBot="1" x14ac:dyDescent="0.3">
      <c r="A50" s="41"/>
      <c r="B50" s="42"/>
      <c r="C50" s="42"/>
      <c r="D50" s="42"/>
      <c r="E50" s="42"/>
      <c r="F50" s="42"/>
      <c r="G50" s="42"/>
      <c r="H50" s="42"/>
      <c r="I50" s="42"/>
      <c r="J50" s="42"/>
      <c r="K50" s="43"/>
      <c r="L50" s="92"/>
      <c r="M50" s="44"/>
      <c r="N50" s="43"/>
      <c r="P50" s="78"/>
    </row>
    <row r="51" spans="1:17" ht="30" x14ac:dyDescent="0.25">
      <c r="B51" s="57"/>
      <c r="C51" s="57"/>
      <c r="D51" s="57"/>
      <c r="E51" s="57"/>
      <c r="F51" s="57"/>
      <c r="G51" s="57"/>
      <c r="H51" s="57"/>
      <c r="I51" s="57"/>
      <c r="J51" s="57"/>
      <c r="K51" s="18" t="s">
        <v>28</v>
      </c>
      <c r="L51" s="93"/>
      <c r="M51" s="17">
        <f>COUNTIF(M3:M49,"=Y")</f>
        <v>9</v>
      </c>
    </row>
    <row r="52" spans="1:17" ht="15.75" thickBot="1" x14ac:dyDescent="0.3">
      <c r="B52" s="57"/>
      <c r="C52" s="57"/>
      <c r="D52" s="57"/>
      <c r="E52" s="57"/>
      <c r="F52" s="57"/>
      <c r="G52" s="57"/>
      <c r="H52" s="57"/>
      <c r="I52" s="57"/>
      <c r="J52" s="57"/>
      <c r="K52" s="16" t="s">
        <v>27</v>
      </c>
      <c r="L52" s="94"/>
      <c r="M52" s="15">
        <f>COUNTA(M3:M49)-M51</f>
        <v>38</v>
      </c>
    </row>
  </sheetData>
  <autoFilter ref="A2:N49"/>
  <sortState ref="A3:N63">
    <sortCondition ref="E3:E63"/>
  </sortState>
  <mergeCells count="1">
    <mergeCell ref="A1:M1"/>
  </mergeCells>
  <conditionalFormatting sqref="N2 P2 M2:M1048576">
    <cfRule type="cellIs" dxfId="101" priority="8" operator="equal">
      <formula>"Y"</formula>
    </cfRule>
  </conditionalFormatting>
  <conditionalFormatting sqref="A3:N49">
    <cfRule type="expression" dxfId="100" priority="1">
      <formula>$M3="Y"</formula>
    </cfRule>
  </conditionalFormatting>
  <hyperlinks>
    <hyperlink ref="R23" r:id="rId1"/>
    <hyperlink ref="R28" r:id="rId2"/>
    <hyperlink ref="R26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/>
  </sheetViews>
  <sheetFormatPr defaultRowHeight="15" x14ac:dyDescent="0.25"/>
  <cols>
    <col min="2" max="2" width="26.42578125" bestFit="1" customWidth="1"/>
  </cols>
  <sheetData>
    <row r="1" spans="1:2" s="57" customFormat="1" x14ac:dyDescent="0.25">
      <c r="A1" s="74" t="str">
        <f>"Trips that did not appear in PTC Data "&amp;TEXT(Variables!$A$2,"YYYY-mm-dd")</f>
        <v>Trips that did not appear in PTC Data 2016-05-24</v>
      </c>
      <c r="B1" s="75"/>
    </row>
    <row r="2" spans="1:2" x14ac:dyDescent="0.25">
      <c r="A2" s="75" t="s">
        <v>297</v>
      </c>
      <c r="B2" s="75"/>
    </row>
    <row r="3" spans="1:2" x14ac:dyDescent="0.25">
      <c r="A3" s="75" t="s">
        <v>371</v>
      </c>
      <c r="B3" s="75"/>
    </row>
    <row r="4" spans="1:2" x14ac:dyDescent="0.25">
      <c r="A4" s="76" t="s">
        <v>299</v>
      </c>
      <c r="B4" s="75"/>
    </row>
    <row r="5" spans="1:2" x14ac:dyDescent="0.25">
      <c r="A5" s="76" t="s">
        <v>301</v>
      </c>
      <c r="B5" s="75"/>
    </row>
    <row r="6" spans="1:2" x14ac:dyDescent="0.25">
      <c r="A6" s="76" t="s">
        <v>432</v>
      </c>
      <c r="B6" s="75"/>
    </row>
    <row r="7" spans="1:2" x14ac:dyDescent="0.25">
      <c r="A7" s="76" t="s">
        <v>433</v>
      </c>
      <c r="B7" s="75"/>
    </row>
    <row r="8" spans="1:2" x14ac:dyDescent="0.25">
      <c r="A8" s="76" t="s">
        <v>434</v>
      </c>
      <c r="B8" s="75"/>
    </row>
    <row r="9" spans="1:2" x14ac:dyDescent="0.25">
      <c r="A9" s="76" t="s">
        <v>435</v>
      </c>
      <c r="B9" s="75"/>
    </row>
    <row r="10" spans="1:2" x14ac:dyDescent="0.25">
      <c r="A10" s="76" t="s">
        <v>436</v>
      </c>
      <c r="B10" s="75"/>
    </row>
    <row r="11" spans="1:2" x14ac:dyDescent="0.25">
      <c r="A11" s="76" t="s">
        <v>437</v>
      </c>
      <c r="B11" s="75"/>
    </row>
    <row r="12" spans="1:2" x14ac:dyDescent="0.25">
      <c r="A12" s="76" t="s">
        <v>438</v>
      </c>
      <c r="B12" s="75"/>
    </row>
    <row r="13" spans="1:2" x14ac:dyDescent="0.25">
      <c r="A13" s="76" t="s">
        <v>439</v>
      </c>
      <c r="B13" s="75"/>
    </row>
    <row r="14" spans="1:2" x14ac:dyDescent="0.25">
      <c r="A14" s="76" t="s">
        <v>440</v>
      </c>
      <c r="B14" s="75"/>
    </row>
    <row r="15" spans="1:2" x14ac:dyDescent="0.25">
      <c r="A15" s="76" t="s">
        <v>441</v>
      </c>
      <c r="B15" s="75"/>
    </row>
    <row r="16" spans="1:2" x14ac:dyDescent="0.25">
      <c r="A16" s="76" t="s">
        <v>442</v>
      </c>
      <c r="B16" s="75"/>
    </row>
    <row r="17" spans="1:2" x14ac:dyDescent="0.25">
      <c r="A17" s="76" t="s">
        <v>443</v>
      </c>
      <c r="B17" s="75"/>
    </row>
    <row r="18" spans="1:2" x14ac:dyDescent="0.25">
      <c r="A18" s="76" t="s">
        <v>444</v>
      </c>
      <c r="B18" s="75"/>
    </row>
    <row r="19" spans="1:2" x14ac:dyDescent="0.25">
      <c r="A19" s="76" t="s">
        <v>445</v>
      </c>
      <c r="B19" s="75"/>
    </row>
    <row r="20" spans="1:2" x14ac:dyDescent="0.25">
      <c r="A20" s="76" t="s">
        <v>446</v>
      </c>
      <c r="B20" s="75"/>
    </row>
    <row r="21" spans="1:2" x14ac:dyDescent="0.25">
      <c r="A21" s="76" t="s">
        <v>447</v>
      </c>
      <c r="B21" s="75"/>
    </row>
    <row r="22" spans="1:2" x14ac:dyDescent="0.25">
      <c r="A22" s="76" t="s">
        <v>448</v>
      </c>
      <c r="B22" s="75"/>
    </row>
    <row r="23" spans="1:2" x14ac:dyDescent="0.25">
      <c r="A23" s="76" t="s">
        <v>449</v>
      </c>
      <c r="B23" s="75"/>
    </row>
    <row r="24" spans="1:2" x14ac:dyDescent="0.25">
      <c r="A24" s="76" t="s">
        <v>450</v>
      </c>
      <c r="B24" s="75"/>
    </row>
    <row r="25" spans="1:2" x14ac:dyDescent="0.25">
      <c r="A25" s="76" t="s">
        <v>451</v>
      </c>
      <c r="B25" s="75"/>
    </row>
    <row r="26" spans="1:2" x14ac:dyDescent="0.25">
      <c r="A26" s="76" t="s">
        <v>452</v>
      </c>
      <c r="B26" s="75"/>
    </row>
    <row r="27" spans="1:2" x14ac:dyDescent="0.25">
      <c r="A27" s="76" t="s">
        <v>453</v>
      </c>
      <c r="B27" s="75"/>
    </row>
    <row r="28" spans="1:2" x14ac:dyDescent="0.25">
      <c r="A28" s="76" t="s">
        <v>376</v>
      </c>
      <c r="B28" s="75"/>
    </row>
    <row r="29" spans="1:2" x14ac:dyDescent="0.25">
      <c r="A29" s="7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41"/>
  <sheetViews>
    <sheetView topLeftCell="A155" workbookViewId="0">
      <selection activeCell="E173" sqref="E173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42513.82949074074</v>
      </c>
      <c r="B1" s="57" t="s">
        <v>189</v>
      </c>
      <c r="C1" s="57" t="s">
        <v>237</v>
      </c>
      <c r="D1" s="57">
        <v>1800000</v>
      </c>
      <c r="E1" s="57" t="s">
        <v>88</v>
      </c>
    </row>
    <row r="2" spans="1:5" x14ac:dyDescent="0.25">
      <c r="A2" s="14">
        <v>42514.069710648146</v>
      </c>
      <c r="B2" s="57" t="s">
        <v>81</v>
      </c>
      <c r="C2" s="57" t="s">
        <v>212</v>
      </c>
      <c r="D2" s="57">
        <v>1280000</v>
      </c>
      <c r="E2" s="57" t="s">
        <v>63</v>
      </c>
    </row>
    <row r="3" spans="1:5" x14ac:dyDescent="0.25">
      <c r="A3" s="14">
        <v>42514.77447916667</v>
      </c>
      <c r="B3" s="57" t="s">
        <v>202</v>
      </c>
      <c r="C3" s="57" t="s">
        <v>291</v>
      </c>
      <c r="D3" s="57">
        <v>1280000</v>
      </c>
      <c r="E3" s="57" t="s">
        <v>63</v>
      </c>
    </row>
    <row r="4" spans="1:5" x14ac:dyDescent="0.25">
      <c r="A4" s="14">
        <v>42514.934363425928</v>
      </c>
      <c r="B4" s="57" t="s">
        <v>112</v>
      </c>
      <c r="C4" s="57" t="s">
        <v>292</v>
      </c>
      <c r="D4" s="57">
        <v>1240000</v>
      </c>
      <c r="E4" s="57" t="s">
        <v>293</v>
      </c>
    </row>
    <row r="5" spans="1:5" x14ac:dyDescent="0.25">
      <c r="A5" s="14">
        <v>42515.062152777777</v>
      </c>
      <c r="B5" s="57" t="s">
        <v>114</v>
      </c>
      <c r="C5" s="57" t="s">
        <v>290</v>
      </c>
      <c r="D5" s="57">
        <v>1180000</v>
      </c>
      <c r="E5" s="57" t="s">
        <v>294</v>
      </c>
    </row>
    <row r="6" spans="1:5" x14ac:dyDescent="0.25">
      <c r="A6" s="14">
        <v>42515.246111111112</v>
      </c>
      <c r="B6" s="57" t="s">
        <v>81</v>
      </c>
      <c r="C6" s="57" t="s">
        <v>295</v>
      </c>
      <c r="D6" s="57">
        <v>1190000</v>
      </c>
      <c r="E6" s="57" t="s">
        <v>190</v>
      </c>
    </row>
    <row r="7" spans="1:5" x14ac:dyDescent="0.25">
      <c r="A7" s="14">
        <v>42514.190752314818</v>
      </c>
      <c r="B7" s="57" t="s">
        <v>115</v>
      </c>
      <c r="C7" s="57" t="s">
        <v>213</v>
      </c>
      <c r="D7" s="57">
        <v>1260000</v>
      </c>
      <c r="E7" s="57" t="s">
        <v>181</v>
      </c>
    </row>
    <row r="8" spans="1:5" x14ac:dyDescent="0.25">
      <c r="A8" s="14">
        <v>42514.367106481484</v>
      </c>
      <c r="B8" s="57" t="s">
        <v>172</v>
      </c>
      <c r="C8" s="57" t="s">
        <v>296</v>
      </c>
      <c r="D8" s="57">
        <v>1100000</v>
      </c>
      <c r="E8" s="57" t="s">
        <v>108</v>
      </c>
    </row>
    <row r="9" spans="1:5" x14ac:dyDescent="0.25">
      <c r="A9" s="14">
        <v>42514.512141203704</v>
      </c>
      <c r="B9" s="57" t="s">
        <v>118</v>
      </c>
      <c r="C9" s="57" t="s">
        <v>297</v>
      </c>
      <c r="D9" s="57">
        <v>1140000</v>
      </c>
      <c r="E9" s="57" t="s">
        <v>62</v>
      </c>
    </row>
    <row r="10" spans="1:5" x14ac:dyDescent="0.25">
      <c r="A10" s="14">
        <v>42514.571296296293</v>
      </c>
      <c r="B10" s="57" t="s">
        <v>202</v>
      </c>
      <c r="C10" s="57" t="s">
        <v>298</v>
      </c>
      <c r="D10" s="57">
        <v>1470000</v>
      </c>
      <c r="E10" s="57" t="s">
        <v>199</v>
      </c>
    </row>
    <row r="11" spans="1:5" x14ac:dyDescent="0.25">
      <c r="A11" s="14">
        <v>42514.582731481481</v>
      </c>
      <c r="B11" s="57" t="s">
        <v>118</v>
      </c>
      <c r="C11" s="57" t="s">
        <v>299</v>
      </c>
      <c r="D11" s="57">
        <v>1140000</v>
      </c>
      <c r="E11" s="57" t="s">
        <v>62</v>
      </c>
    </row>
    <row r="12" spans="1:5" x14ac:dyDescent="0.25">
      <c r="A12" s="14">
        <v>42514.759143518517</v>
      </c>
      <c r="B12" s="57" t="s">
        <v>99</v>
      </c>
      <c r="C12" s="57" t="s">
        <v>300</v>
      </c>
      <c r="D12" s="57">
        <v>1750000</v>
      </c>
      <c r="E12" s="57" t="s">
        <v>91</v>
      </c>
    </row>
    <row r="13" spans="1:5" x14ac:dyDescent="0.25">
      <c r="A13" s="14">
        <v>42514.621481481481</v>
      </c>
      <c r="B13" s="57" t="s">
        <v>64</v>
      </c>
      <c r="C13" s="57" t="s">
        <v>301</v>
      </c>
      <c r="D13" s="57">
        <v>1540000</v>
      </c>
      <c r="E13" s="57" t="s">
        <v>182</v>
      </c>
    </row>
    <row r="14" spans="1:5" x14ac:dyDescent="0.25">
      <c r="A14" s="14">
        <v>42514.541250000002</v>
      </c>
      <c r="B14" s="57" t="s">
        <v>112</v>
      </c>
      <c r="C14" s="57" t="s">
        <v>302</v>
      </c>
      <c r="D14" s="57">
        <v>890000</v>
      </c>
      <c r="E14" s="57" t="s">
        <v>194</v>
      </c>
    </row>
    <row r="15" spans="1:5" x14ac:dyDescent="0.25">
      <c r="A15" s="14">
        <v>42514.937731481485</v>
      </c>
      <c r="B15" s="57" t="s">
        <v>114</v>
      </c>
      <c r="C15" s="57" t="s">
        <v>289</v>
      </c>
      <c r="D15" s="57">
        <v>1180000</v>
      </c>
      <c r="E15" s="57" t="s">
        <v>294</v>
      </c>
    </row>
    <row r="16" spans="1:5" x14ac:dyDescent="0.25">
      <c r="A16" s="14">
        <v>42514.45553240741</v>
      </c>
      <c r="B16" s="57" t="s">
        <v>130</v>
      </c>
      <c r="C16" s="57" t="s">
        <v>273</v>
      </c>
      <c r="D16" s="57">
        <v>1090000</v>
      </c>
      <c r="E16" s="57" t="s">
        <v>138</v>
      </c>
    </row>
    <row r="17" spans="1:5" x14ac:dyDescent="0.25">
      <c r="A17" s="14">
        <v>42515.010381944441</v>
      </c>
      <c r="B17" s="57" t="s">
        <v>100</v>
      </c>
      <c r="C17" s="57" t="s">
        <v>303</v>
      </c>
      <c r="D17" s="57">
        <v>1750000</v>
      </c>
      <c r="E17" s="57" t="s">
        <v>91</v>
      </c>
    </row>
    <row r="18" spans="1:5" x14ac:dyDescent="0.25">
      <c r="A18" s="14">
        <v>42514.405057870368</v>
      </c>
      <c r="B18" s="57" t="s">
        <v>114</v>
      </c>
      <c r="C18" s="57" t="s">
        <v>268</v>
      </c>
      <c r="D18" s="57">
        <v>1260000</v>
      </c>
      <c r="E18" s="57" t="s">
        <v>181</v>
      </c>
    </row>
    <row r="19" spans="1:5" x14ac:dyDescent="0.25">
      <c r="A19" s="14">
        <v>42514.316805555558</v>
      </c>
      <c r="B19" s="57" t="s">
        <v>204</v>
      </c>
      <c r="C19" s="57" t="s">
        <v>264</v>
      </c>
      <c r="D19" s="57">
        <v>1780000</v>
      </c>
      <c r="E19" s="57" t="s">
        <v>96</v>
      </c>
    </row>
    <row r="20" spans="1:5" x14ac:dyDescent="0.25">
      <c r="A20" s="14">
        <v>42514.132627314815</v>
      </c>
      <c r="B20" s="57" t="s">
        <v>202</v>
      </c>
      <c r="C20" s="57" t="s">
        <v>210</v>
      </c>
      <c r="D20" s="57">
        <v>1480000</v>
      </c>
      <c r="E20" s="57" t="s">
        <v>113</v>
      </c>
    </row>
    <row r="21" spans="1:5" x14ac:dyDescent="0.25">
      <c r="A21" s="14">
        <v>42514.379236111112</v>
      </c>
      <c r="B21" s="57" t="s">
        <v>114</v>
      </c>
      <c r="C21" s="57" t="s">
        <v>268</v>
      </c>
      <c r="D21" s="57">
        <v>1260000</v>
      </c>
      <c r="E21" s="57" t="s">
        <v>181</v>
      </c>
    </row>
    <row r="22" spans="1:5" x14ac:dyDescent="0.25">
      <c r="A22" s="14">
        <v>42514.773379629631</v>
      </c>
      <c r="B22" s="57" t="s">
        <v>202</v>
      </c>
      <c r="C22" s="57" t="s">
        <v>291</v>
      </c>
      <c r="D22" s="57">
        <v>1280000</v>
      </c>
      <c r="E22" s="57" t="s">
        <v>63</v>
      </c>
    </row>
    <row r="23" spans="1:5" x14ac:dyDescent="0.25">
      <c r="A23" s="14">
        <v>42514.495937500003</v>
      </c>
      <c r="B23" s="57" t="s">
        <v>131</v>
      </c>
      <c r="C23" s="57" t="s">
        <v>276</v>
      </c>
      <c r="D23" s="57">
        <v>1090000</v>
      </c>
      <c r="E23" s="57" t="s">
        <v>138</v>
      </c>
    </row>
    <row r="24" spans="1:5" x14ac:dyDescent="0.25">
      <c r="A24" s="14">
        <v>42514.76871527778</v>
      </c>
      <c r="B24" s="57" t="s">
        <v>202</v>
      </c>
      <c r="C24" s="57" t="s">
        <v>291</v>
      </c>
      <c r="D24" s="57">
        <v>1280000</v>
      </c>
      <c r="E24" s="57" t="s">
        <v>63</v>
      </c>
    </row>
    <row r="25" spans="1:5" x14ac:dyDescent="0.25">
      <c r="A25" s="14">
        <v>42514.95239583333</v>
      </c>
      <c r="B25" s="57" t="s">
        <v>99</v>
      </c>
      <c r="C25" s="57" t="s">
        <v>304</v>
      </c>
      <c r="D25" s="57">
        <v>1750000</v>
      </c>
      <c r="E25" s="57" t="s">
        <v>91</v>
      </c>
    </row>
    <row r="26" spans="1:5" x14ac:dyDescent="0.25">
      <c r="A26" s="14">
        <v>42514.536307870374</v>
      </c>
      <c r="B26" s="57" t="s">
        <v>64</v>
      </c>
      <c r="C26" s="57" t="s">
        <v>305</v>
      </c>
      <c r="D26" s="57">
        <v>970000</v>
      </c>
      <c r="E26" s="57" t="s">
        <v>139</v>
      </c>
    </row>
    <row r="27" spans="1:5" x14ac:dyDescent="0.25">
      <c r="A27" s="14">
        <v>42514.953113425923</v>
      </c>
      <c r="B27" s="57" t="s">
        <v>99</v>
      </c>
      <c r="C27" s="57" t="s">
        <v>304</v>
      </c>
      <c r="D27" s="57">
        <v>1750000</v>
      </c>
      <c r="E27" s="57" t="s">
        <v>91</v>
      </c>
    </row>
    <row r="28" spans="1:5" x14ac:dyDescent="0.25">
      <c r="A28" s="14">
        <v>42514.309039351851</v>
      </c>
      <c r="B28" s="57" t="s">
        <v>130</v>
      </c>
      <c r="C28" s="57" t="s">
        <v>263</v>
      </c>
      <c r="D28" s="57">
        <v>1290000</v>
      </c>
      <c r="E28" s="57" t="s">
        <v>129</v>
      </c>
    </row>
    <row r="29" spans="1:5" x14ac:dyDescent="0.25">
      <c r="A29" s="14">
        <v>42515.192800925928</v>
      </c>
      <c r="B29" s="57" t="s">
        <v>131</v>
      </c>
      <c r="C29" s="57" t="s">
        <v>306</v>
      </c>
      <c r="D29" s="57">
        <v>1230000</v>
      </c>
      <c r="E29" s="57" t="s">
        <v>307</v>
      </c>
    </row>
    <row r="30" spans="1:5" x14ac:dyDescent="0.25">
      <c r="A30" s="14">
        <v>42514.244942129626</v>
      </c>
      <c r="B30" s="57" t="s">
        <v>204</v>
      </c>
      <c r="C30" s="57" t="s">
        <v>208</v>
      </c>
      <c r="D30" s="57">
        <v>1780000</v>
      </c>
      <c r="E30" s="57" t="s">
        <v>96</v>
      </c>
    </row>
    <row r="31" spans="1:5" x14ac:dyDescent="0.25">
      <c r="A31" s="14">
        <v>42515.255185185182</v>
      </c>
      <c r="B31" s="57" t="s">
        <v>101</v>
      </c>
      <c r="C31" s="57" t="s">
        <v>308</v>
      </c>
      <c r="D31" s="57">
        <v>1290000</v>
      </c>
      <c r="E31" s="57" t="s">
        <v>129</v>
      </c>
    </row>
    <row r="32" spans="1:5" x14ac:dyDescent="0.25">
      <c r="A32" s="14">
        <v>42514.418124999997</v>
      </c>
      <c r="B32" s="57" t="s">
        <v>131</v>
      </c>
      <c r="C32" s="57" t="s">
        <v>309</v>
      </c>
      <c r="D32" s="57">
        <v>1290000</v>
      </c>
      <c r="E32" s="57" t="s">
        <v>129</v>
      </c>
    </row>
    <row r="33" spans="1:5" x14ac:dyDescent="0.25">
      <c r="A33" s="14">
        <v>42514.52648148148</v>
      </c>
      <c r="B33" s="57" t="s">
        <v>64</v>
      </c>
      <c r="C33" s="57" t="s">
        <v>305</v>
      </c>
      <c r="D33" s="57">
        <v>970000</v>
      </c>
      <c r="E33" s="57" t="s">
        <v>139</v>
      </c>
    </row>
    <row r="34" spans="1:5" x14ac:dyDescent="0.25">
      <c r="A34" s="14">
        <v>42514.267511574071</v>
      </c>
      <c r="B34" s="57" t="s">
        <v>115</v>
      </c>
      <c r="C34" s="57" t="s">
        <v>207</v>
      </c>
      <c r="D34" s="57">
        <v>1260000</v>
      </c>
      <c r="E34" s="57" t="s">
        <v>181</v>
      </c>
    </row>
    <row r="35" spans="1:5" x14ac:dyDescent="0.25">
      <c r="A35" s="14">
        <v>42514.776886574073</v>
      </c>
      <c r="B35" s="57" t="s">
        <v>111</v>
      </c>
      <c r="C35" s="57" t="s">
        <v>310</v>
      </c>
      <c r="D35" s="57">
        <v>1240000</v>
      </c>
      <c r="E35" s="57" t="s">
        <v>293</v>
      </c>
    </row>
    <row r="36" spans="1:5" x14ac:dyDescent="0.25">
      <c r="A36" s="14">
        <v>42514.171388888892</v>
      </c>
      <c r="B36" s="57" t="s">
        <v>112</v>
      </c>
      <c r="C36" s="57" t="s">
        <v>206</v>
      </c>
      <c r="D36" s="57">
        <v>900000</v>
      </c>
      <c r="E36" s="57" t="s">
        <v>203</v>
      </c>
    </row>
    <row r="37" spans="1:5" x14ac:dyDescent="0.25">
      <c r="A37" s="14">
        <v>42514.890173611115</v>
      </c>
      <c r="B37" s="57" t="s">
        <v>99</v>
      </c>
      <c r="C37" s="57" t="s">
        <v>311</v>
      </c>
      <c r="D37" s="57">
        <v>1750000</v>
      </c>
      <c r="E37" s="57" t="s">
        <v>91</v>
      </c>
    </row>
    <row r="38" spans="1:5" x14ac:dyDescent="0.25">
      <c r="A38" s="14">
        <v>42513.913055555553</v>
      </c>
      <c r="B38" s="57" t="s">
        <v>196</v>
      </c>
      <c r="C38" s="57" t="s">
        <v>201</v>
      </c>
      <c r="D38" s="57">
        <v>1750000</v>
      </c>
      <c r="E38" s="57" t="s">
        <v>91</v>
      </c>
    </row>
    <row r="39" spans="1:5" x14ac:dyDescent="0.25">
      <c r="A39" s="14">
        <v>42515.232627314814</v>
      </c>
      <c r="B39" s="57" t="s">
        <v>204</v>
      </c>
      <c r="C39" s="57" t="s">
        <v>312</v>
      </c>
      <c r="D39" s="57">
        <v>1260000</v>
      </c>
      <c r="E39" s="57" t="s">
        <v>181</v>
      </c>
    </row>
    <row r="40" spans="1:5" x14ac:dyDescent="0.25">
      <c r="A40" s="14">
        <v>42513.794652777775</v>
      </c>
      <c r="B40" s="57" t="s">
        <v>192</v>
      </c>
      <c r="C40" s="57" t="s">
        <v>200</v>
      </c>
      <c r="D40" s="57">
        <v>1750000</v>
      </c>
      <c r="E40" s="57" t="s">
        <v>91</v>
      </c>
    </row>
    <row r="41" spans="1:5" x14ac:dyDescent="0.25">
      <c r="A41" s="14">
        <v>42513.994629629633</v>
      </c>
      <c r="B41" s="57" t="s">
        <v>196</v>
      </c>
      <c r="C41" s="57" t="s">
        <v>231</v>
      </c>
      <c r="D41" s="57">
        <v>1750000</v>
      </c>
      <c r="E41" s="57" t="s">
        <v>91</v>
      </c>
    </row>
    <row r="42" spans="1:5" x14ac:dyDescent="0.25">
      <c r="A42" s="14">
        <v>42513.884942129633</v>
      </c>
      <c r="B42" s="57" t="s">
        <v>115</v>
      </c>
      <c r="C42" s="57" t="s">
        <v>195</v>
      </c>
      <c r="D42" s="57">
        <v>970000</v>
      </c>
      <c r="E42" s="57" t="s">
        <v>139</v>
      </c>
    </row>
    <row r="43" spans="1:5" x14ac:dyDescent="0.25">
      <c r="A43" s="14">
        <v>42514.224363425928</v>
      </c>
      <c r="B43" s="57" t="s">
        <v>172</v>
      </c>
      <c r="C43" s="57" t="s">
        <v>232</v>
      </c>
      <c r="D43" s="57">
        <v>1100000</v>
      </c>
      <c r="E43" s="57" t="s">
        <v>108</v>
      </c>
    </row>
    <row r="44" spans="1:5" x14ac:dyDescent="0.25">
      <c r="A44" s="14">
        <v>42513.955416666664</v>
      </c>
      <c r="B44" s="57" t="s">
        <v>188</v>
      </c>
      <c r="C44" s="57" t="s">
        <v>191</v>
      </c>
      <c r="D44" s="57">
        <v>1800000</v>
      </c>
      <c r="E44" s="57" t="s">
        <v>88</v>
      </c>
    </row>
    <row r="45" spans="1:5" x14ac:dyDescent="0.25">
      <c r="A45" s="14">
        <v>42514.517442129632</v>
      </c>
      <c r="B45" s="57" t="s">
        <v>101</v>
      </c>
      <c r="C45" s="57" t="s">
        <v>313</v>
      </c>
      <c r="D45" s="57">
        <v>940000</v>
      </c>
      <c r="E45" s="57" t="s">
        <v>314</v>
      </c>
    </row>
    <row r="46" spans="1:5" x14ac:dyDescent="0.25">
      <c r="A46" s="14">
        <v>42513.927789351852</v>
      </c>
      <c r="B46" s="57" t="s">
        <v>114</v>
      </c>
      <c r="C46" s="57" t="s">
        <v>187</v>
      </c>
      <c r="D46" s="57">
        <v>970000</v>
      </c>
      <c r="E46" s="57" t="s">
        <v>139</v>
      </c>
    </row>
    <row r="47" spans="1:5" x14ac:dyDescent="0.25">
      <c r="A47" s="14">
        <v>42514.568460648145</v>
      </c>
      <c r="B47" s="57" t="s">
        <v>115</v>
      </c>
      <c r="C47" s="57" t="s">
        <v>315</v>
      </c>
      <c r="D47" s="57">
        <v>950000</v>
      </c>
      <c r="E47" s="57" t="s">
        <v>179</v>
      </c>
    </row>
    <row r="48" spans="1:5" x14ac:dyDescent="0.25">
      <c r="A48" s="14">
        <v>42513.948981481481</v>
      </c>
      <c r="B48" s="57" t="s">
        <v>192</v>
      </c>
      <c r="C48" s="57" t="s">
        <v>193</v>
      </c>
      <c r="D48" s="57">
        <v>1750000</v>
      </c>
      <c r="E48" s="57" t="s">
        <v>91</v>
      </c>
    </row>
    <row r="49" spans="1:5" x14ac:dyDescent="0.25">
      <c r="A49" s="14">
        <v>42514.932858796295</v>
      </c>
      <c r="B49" s="57" t="s">
        <v>112</v>
      </c>
      <c r="C49" s="57" t="s">
        <v>316</v>
      </c>
      <c r="D49" s="57">
        <v>1240000</v>
      </c>
      <c r="E49" s="57" t="s">
        <v>293</v>
      </c>
    </row>
    <row r="50" spans="1:5" x14ac:dyDescent="0.25">
      <c r="A50" s="14">
        <v>42513.828796296293</v>
      </c>
      <c r="B50" s="57" t="s">
        <v>196</v>
      </c>
      <c r="C50" s="57" t="s">
        <v>197</v>
      </c>
      <c r="D50" s="57">
        <v>1750000</v>
      </c>
      <c r="E50" s="57" t="s">
        <v>91</v>
      </c>
    </row>
    <row r="51" spans="1:5" x14ac:dyDescent="0.25">
      <c r="A51" s="14">
        <v>42514.232465277775</v>
      </c>
      <c r="B51" s="57" t="s">
        <v>114</v>
      </c>
      <c r="C51" s="57" t="s">
        <v>219</v>
      </c>
      <c r="D51" s="57">
        <v>1260000</v>
      </c>
      <c r="E51" s="57" t="s">
        <v>181</v>
      </c>
    </row>
    <row r="52" spans="1:5" x14ac:dyDescent="0.25">
      <c r="A52" s="14">
        <v>42513.798298611109</v>
      </c>
      <c r="B52" s="57" t="s">
        <v>188</v>
      </c>
      <c r="C52" s="57" t="s">
        <v>198</v>
      </c>
      <c r="D52" s="57">
        <v>1800000</v>
      </c>
      <c r="E52" s="57" t="s">
        <v>88</v>
      </c>
    </row>
    <row r="53" spans="1:5" x14ac:dyDescent="0.25">
      <c r="A53" s="14">
        <v>42514.257523148146</v>
      </c>
      <c r="B53" s="57" t="s">
        <v>173</v>
      </c>
      <c r="C53" s="57" t="s">
        <v>220</v>
      </c>
      <c r="D53" s="57">
        <v>1100000</v>
      </c>
      <c r="E53" s="57" t="s">
        <v>108</v>
      </c>
    </row>
    <row r="54" spans="1:5" x14ac:dyDescent="0.25">
      <c r="A54" s="14">
        <v>42514.974988425929</v>
      </c>
      <c r="B54" s="57" t="s">
        <v>115</v>
      </c>
      <c r="C54" s="57" t="s">
        <v>317</v>
      </c>
      <c r="D54" s="57">
        <v>1180000</v>
      </c>
      <c r="E54" s="57" t="s">
        <v>294</v>
      </c>
    </row>
    <row r="55" spans="1:5" x14ac:dyDescent="0.25">
      <c r="A55" s="14">
        <v>42513.812268518515</v>
      </c>
      <c r="B55" s="57" t="s">
        <v>115</v>
      </c>
      <c r="C55" s="57" t="s">
        <v>226</v>
      </c>
      <c r="D55" s="57">
        <v>970000</v>
      </c>
      <c r="E55" s="57" t="s">
        <v>139</v>
      </c>
    </row>
    <row r="56" spans="1:5" x14ac:dyDescent="0.25">
      <c r="A56" s="14">
        <v>42514.915775462963</v>
      </c>
      <c r="B56" s="57" t="s">
        <v>100</v>
      </c>
      <c r="C56" s="57" t="s">
        <v>318</v>
      </c>
      <c r="D56" s="57">
        <v>1750000</v>
      </c>
      <c r="E56" s="57" t="s">
        <v>91</v>
      </c>
    </row>
    <row r="57" spans="1:5" x14ac:dyDescent="0.25">
      <c r="A57" s="14">
        <v>42513.845358796294</v>
      </c>
      <c r="B57" s="57" t="s">
        <v>114</v>
      </c>
      <c r="C57" s="57" t="s">
        <v>227</v>
      </c>
      <c r="D57" s="57">
        <v>970000</v>
      </c>
      <c r="E57" s="57" t="s">
        <v>139</v>
      </c>
    </row>
    <row r="58" spans="1:5" x14ac:dyDescent="0.25">
      <c r="A58" s="14">
        <v>42514.626168981478</v>
      </c>
      <c r="B58" s="57" t="s">
        <v>110</v>
      </c>
      <c r="C58" s="57" t="s">
        <v>319</v>
      </c>
      <c r="D58" s="57">
        <v>940000</v>
      </c>
      <c r="E58" s="57" t="s">
        <v>314</v>
      </c>
    </row>
    <row r="59" spans="1:5" x14ac:dyDescent="0.25">
      <c r="A59" s="14">
        <v>42513.911504629628</v>
      </c>
      <c r="B59" s="57" t="s">
        <v>189</v>
      </c>
      <c r="C59" s="57" t="s">
        <v>228</v>
      </c>
      <c r="D59" s="57">
        <v>1800000</v>
      </c>
      <c r="E59" s="57" t="s">
        <v>88</v>
      </c>
    </row>
    <row r="60" spans="1:5" x14ac:dyDescent="0.25">
      <c r="A60" s="14">
        <v>42515.256851851853</v>
      </c>
      <c r="B60" s="57" t="s">
        <v>101</v>
      </c>
      <c r="C60" s="57" t="s">
        <v>308</v>
      </c>
      <c r="D60" s="57">
        <v>1290000</v>
      </c>
      <c r="E60" s="57" t="s">
        <v>129</v>
      </c>
    </row>
    <row r="61" spans="1:5" x14ac:dyDescent="0.25">
      <c r="A61" s="14">
        <v>42514.214618055557</v>
      </c>
      <c r="B61" s="57" t="s">
        <v>65</v>
      </c>
      <c r="C61" s="57" t="s">
        <v>229</v>
      </c>
      <c r="D61" s="57">
        <v>900000</v>
      </c>
      <c r="E61" s="57" t="s">
        <v>203</v>
      </c>
    </row>
    <row r="62" spans="1:5" x14ac:dyDescent="0.25">
      <c r="A62" s="14">
        <v>42515.212916666664</v>
      </c>
      <c r="B62" s="57" t="s">
        <v>172</v>
      </c>
      <c r="C62" s="57" t="s">
        <v>320</v>
      </c>
      <c r="D62" s="57">
        <v>1100000</v>
      </c>
      <c r="E62" s="57" t="s">
        <v>108</v>
      </c>
    </row>
    <row r="63" spans="1:5" x14ac:dyDescent="0.25">
      <c r="A63" s="14">
        <v>42514.289861111109</v>
      </c>
      <c r="B63" s="57" t="s">
        <v>118</v>
      </c>
      <c r="C63" s="57" t="s">
        <v>230</v>
      </c>
      <c r="D63" s="57">
        <v>1480000</v>
      </c>
      <c r="E63" s="57" t="s">
        <v>113</v>
      </c>
    </row>
    <row r="64" spans="1:5" x14ac:dyDescent="0.25">
      <c r="A64" s="14">
        <v>42515.014178240737</v>
      </c>
      <c r="B64" s="57" t="s">
        <v>118</v>
      </c>
      <c r="C64" s="57" t="s">
        <v>321</v>
      </c>
      <c r="D64" s="57">
        <v>1280000</v>
      </c>
      <c r="E64" s="57" t="s">
        <v>63</v>
      </c>
    </row>
    <row r="65" spans="1:5" x14ac:dyDescent="0.25">
      <c r="A65" s="14">
        <v>42514.389305555553</v>
      </c>
      <c r="B65" s="57" t="s">
        <v>204</v>
      </c>
      <c r="C65" s="57" t="s">
        <v>322</v>
      </c>
      <c r="D65" s="57">
        <v>1780000</v>
      </c>
      <c r="E65" s="57" t="s">
        <v>96</v>
      </c>
    </row>
    <row r="66" spans="1:5" x14ac:dyDescent="0.25">
      <c r="A66" s="14">
        <v>42515.212256944447</v>
      </c>
      <c r="B66" s="57" t="s">
        <v>82</v>
      </c>
      <c r="C66" s="57" t="s">
        <v>323</v>
      </c>
      <c r="D66" s="57">
        <v>1190000</v>
      </c>
      <c r="E66" s="57" t="s">
        <v>190</v>
      </c>
    </row>
    <row r="67" spans="1:5" x14ac:dyDescent="0.25">
      <c r="A67" s="14">
        <v>42514.443819444445</v>
      </c>
      <c r="B67" s="57" t="s">
        <v>101</v>
      </c>
      <c r="C67" s="57" t="s">
        <v>271</v>
      </c>
      <c r="D67" s="57">
        <v>940000</v>
      </c>
      <c r="E67" s="57" t="s">
        <v>314</v>
      </c>
    </row>
    <row r="68" spans="1:5" x14ac:dyDescent="0.25">
      <c r="A68" s="14">
        <v>42514.959629629629</v>
      </c>
      <c r="B68" s="57" t="s">
        <v>111</v>
      </c>
      <c r="C68" s="57" t="s">
        <v>316</v>
      </c>
      <c r="D68" s="57">
        <v>1240000</v>
      </c>
      <c r="E68" s="57" t="s">
        <v>293</v>
      </c>
    </row>
    <row r="69" spans="1:5" x14ac:dyDescent="0.25">
      <c r="A69" s="14">
        <v>42514.531527777777</v>
      </c>
      <c r="B69" s="57" t="s">
        <v>114</v>
      </c>
      <c r="C69" s="57" t="s">
        <v>279</v>
      </c>
      <c r="D69" s="57">
        <v>1740000</v>
      </c>
      <c r="E69" s="57" t="s">
        <v>89</v>
      </c>
    </row>
    <row r="70" spans="1:5" x14ac:dyDescent="0.25">
      <c r="A70" s="14">
        <v>42514.828622685185</v>
      </c>
      <c r="B70" s="57" t="s">
        <v>99</v>
      </c>
      <c r="C70" s="57" t="s">
        <v>324</v>
      </c>
      <c r="D70" s="57">
        <v>1750000</v>
      </c>
      <c r="E70" s="57" t="s">
        <v>91</v>
      </c>
    </row>
    <row r="71" spans="1:5" x14ac:dyDescent="0.25">
      <c r="A71" s="14">
        <v>42514.544872685183</v>
      </c>
      <c r="B71" s="57" t="s">
        <v>114</v>
      </c>
      <c r="C71" s="57" t="s">
        <v>279</v>
      </c>
      <c r="D71" s="57">
        <v>1740000</v>
      </c>
      <c r="E71" s="57" t="s">
        <v>89</v>
      </c>
    </row>
    <row r="72" spans="1:5" x14ac:dyDescent="0.25">
      <c r="A72" s="14">
        <v>42514.76798611111</v>
      </c>
      <c r="B72" s="57" t="s">
        <v>99</v>
      </c>
      <c r="C72" s="57" t="s">
        <v>300</v>
      </c>
      <c r="D72" s="57">
        <v>1750000</v>
      </c>
      <c r="E72" s="57" t="s">
        <v>91</v>
      </c>
    </row>
    <row r="73" spans="1:5" x14ac:dyDescent="0.25">
      <c r="A73" s="14">
        <v>42514.798333333332</v>
      </c>
      <c r="B73" s="57" t="s">
        <v>115</v>
      </c>
      <c r="C73" s="57" t="s">
        <v>325</v>
      </c>
      <c r="D73" s="57">
        <v>1180000</v>
      </c>
      <c r="E73" s="57" t="s">
        <v>294</v>
      </c>
    </row>
    <row r="74" spans="1:5" x14ac:dyDescent="0.25">
      <c r="A74" s="14">
        <v>42514.620324074072</v>
      </c>
      <c r="B74" s="57" t="s">
        <v>121</v>
      </c>
      <c r="C74" s="57" t="s">
        <v>326</v>
      </c>
      <c r="D74" s="57">
        <v>1140000</v>
      </c>
      <c r="E74" s="57" t="s">
        <v>62</v>
      </c>
    </row>
    <row r="75" spans="1:5" x14ac:dyDescent="0.25">
      <c r="A75" s="14">
        <v>42514.832476851851</v>
      </c>
      <c r="B75" s="57" t="s">
        <v>111</v>
      </c>
      <c r="C75" s="57" t="s">
        <v>287</v>
      </c>
      <c r="D75" s="57">
        <v>1240000</v>
      </c>
      <c r="E75" s="57" t="s">
        <v>293</v>
      </c>
    </row>
    <row r="76" spans="1:5" x14ac:dyDescent="0.25">
      <c r="A76" s="14">
        <v>42514.794189814813</v>
      </c>
      <c r="B76" s="57" t="s">
        <v>100</v>
      </c>
      <c r="C76" s="57" t="s">
        <v>327</v>
      </c>
      <c r="D76" s="57">
        <v>1750000</v>
      </c>
      <c r="E76" s="57" t="s">
        <v>91</v>
      </c>
    </row>
    <row r="77" spans="1:5" x14ac:dyDescent="0.25">
      <c r="A77" s="14">
        <v>42514.851469907408</v>
      </c>
      <c r="B77" s="57" t="s">
        <v>100</v>
      </c>
      <c r="C77" s="57" t="s">
        <v>287</v>
      </c>
      <c r="D77" s="57">
        <v>1750000</v>
      </c>
      <c r="E77" s="57" t="s">
        <v>91</v>
      </c>
    </row>
    <row r="78" spans="1:5" x14ac:dyDescent="0.25">
      <c r="A78" s="14">
        <v>42514.747141203705</v>
      </c>
      <c r="B78" s="57" t="s">
        <v>112</v>
      </c>
      <c r="C78" s="57" t="s">
        <v>328</v>
      </c>
      <c r="D78" s="57">
        <v>1240000</v>
      </c>
      <c r="E78" s="57" t="s">
        <v>293</v>
      </c>
    </row>
    <row r="79" spans="1:5" x14ac:dyDescent="0.25">
      <c r="A79" s="14">
        <v>42514.265289351853</v>
      </c>
      <c r="B79" s="57" t="s">
        <v>110</v>
      </c>
      <c r="C79" s="57" t="s">
        <v>225</v>
      </c>
      <c r="D79" s="57">
        <v>1090000</v>
      </c>
      <c r="E79" s="57" t="s">
        <v>138</v>
      </c>
    </row>
    <row r="80" spans="1:5" x14ac:dyDescent="0.25">
      <c r="A80" s="14">
        <v>42514.609282407408</v>
      </c>
      <c r="B80" s="57" t="s">
        <v>99</v>
      </c>
      <c r="C80" s="57" t="s">
        <v>284</v>
      </c>
      <c r="D80" s="57">
        <v>1510000</v>
      </c>
      <c r="E80" s="57" t="s">
        <v>183</v>
      </c>
    </row>
    <row r="81" spans="1:5" x14ac:dyDescent="0.25">
      <c r="A81" s="14">
        <v>42514.414548611108</v>
      </c>
      <c r="B81" s="57" t="s">
        <v>115</v>
      </c>
      <c r="C81" s="57" t="s">
        <v>329</v>
      </c>
      <c r="D81" s="57">
        <v>1260000</v>
      </c>
      <c r="E81" s="57" t="s">
        <v>181</v>
      </c>
    </row>
    <row r="82" spans="1:5" x14ac:dyDescent="0.25">
      <c r="A82" s="14">
        <v>42514.350057870368</v>
      </c>
      <c r="B82" s="57" t="s">
        <v>115</v>
      </c>
      <c r="C82" s="57" t="s">
        <v>330</v>
      </c>
      <c r="D82" s="57">
        <v>1260000</v>
      </c>
      <c r="E82" s="57" t="s">
        <v>181</v>
      </c>
    </row>
    <row r="83" spans="1:5" x14ac:dyDescent="0.25">
      <c r="A83" s="14">
        <v>42514.440011574072</v>
      </c>
      <c r="B83" s="57" t="s">
        <v>172</v>
      </c>
      <c r="C83" s="57" t="s">
        <v>274</v>
      </c>
      <c r="D83" s="57">
        <v>1100000</v>
      </c>
      <c r="E83" s="57" t="s">
        <v>108</v>
      </c>
    </row>
    <row r="84" spans="1:5" x14ac:dyDescent="0.25">
      <c r="A84" s="14">
        <v>42514.336284722223</v>
      </c>
      <c r="B84" s="57" t="s">
        <v>110</v>
      </c>
      <c r="C84" s="57" t="s">
        <v>267</v>
      </c>
      <c r="D84" s="57">
        <v>1090000</v>
      </c>
      <c r="E84" s="57" t="s">
        <v>138</v>
      </c>
    </row>
    <row r="85" spans="1:5" x14ac:dyDescent="0.25">
      <c r="A85" s="14">
        <v>42514.769641203704</v>
      </c>
      <c r="B85" s="57" t="s">
        <v>114</v>
      </c>
      <c r="C85" s="57" t="s">
        <v>331</v>
      </c>
      <c r="D85" s="57">
        <v>1180000</v>
      </c>
      <c r="E85" s="57" t="s">
        <v>294</v>
      </c>
    </row>
    <row r="86" spans="1:5" x14ac:dyDescent="0.25">
      <c r="A86" s="14">
        <v>42514.301817129628</v>
      </c>
      <c r="B86" s="57" t="s">
        <v>101</v>
      </c>
      <c r="C86" s="57" t="s">
        <v>332</v>
      </c>
      <c r="D86" s="57">
        <v>1090000</v>
      </c>
      <c r="E86" s="57" t="s">
        <v>138</v>
      </c>
    </row>
    <row r="87" spans="1:5" x14ac:dyDescent="0.25">
      <c r="A87" s="14">
        <v>42514.770092592589</v>
      </c>
      <c r="B87" s="57" t="s">
        <v>202</v>
      </c>
      <c r="C87" s="57" t="s">
        <v>291</v>
      </c>
      <c r="D87" s="57">
        <v>1280000</v>
      </c>
      <c r="E87" s="57" t="s">
        <v>63</v>
      </c>
    </row>
    <row r="88" spans="1:5" x14ac:dyDescent="0.25">
      <c r="A88" s="14">
        <v>42514.018692129626</v>
      </c>
      <c r="B88" s="57" t="s">
        <v>82</v>
      </c>
      <c r="C88" s="57" t="s">
        <v>218</v>
      </c>
      <c r="D88" s="57">
        <v>1280000</v>
      </c>
      <c r="E88" s="57" t="s">
        <v>63</v>
      </c>
    </row>
    <row r="89" spans="1:5" x14ac:dyDescent="0.25">
      <c r="A89" s="14">
        <v>42514.468032407407</v>
      </c>
      <c r="B89" s="57" t="s">
        <v>112</v>
      </c>
      <c r="C89" s="57" t="s">
        <v>333</v>
      </c>
      <c r="D89" s="57">
        <v>890000</v>
      </c>
      <c r="E89" s="57" t="s">
        <v>194</v>
      </c>
    </row>
    <row r="90" spans="1:5" x14ac:dyDescent="0.25">
      <c r="A90" s="14">
        <v>42514.042881944442</v>
      </c>
      <c r="B90" s="57" t="s">
        <v>192</v>
      </c>
      <c r="C90" s="57" t="s">
        <v>214</v>
      </c>
      <c r="D90" s="57">
        <v>1750000</v>
      </c>
      <c r="E90" s="57" t="s">
        <v>91</v>
      </c>
    </row>
    <row r="91" spans="1:5" x14ac:dyDescent="0.25">
      <c r="A91" s="14">
        <v>42514.600023148145</v>
      </c>
      <c r="B91" s="57" t="s">
        <v>114</v>
      </c>
      <c r="C91" s="57" t="s">
        <v>334</v>
      </c>
      <c r="D91" s="57">
        <v>950000</v>
      </c>
      <c r="E91" s="57" t="s">
        <v>179</v>
      </c>
    </row>
    <row r="92" spans="1:5" x14ac:dyDescent="0.25">
      <c r="A92" s="14">
        <v>42513.974791666667</v>
      </c>
      <c r="B92" s="57" t="s">
        <v>115</v>
      </c>
      <c r="C92" s="57" t="s">
        <v>215</v>
      </c>
      <c r="D92" s="57">
        <v>970000</v>
      </c>
      <c r="E92" s="57" t="s">
        <v>139</v>
      </c>
    </row>
    <row r="93" spans="1:5" x14ac:dyDescent="0.25">
      <c r="A93" s="14">
        <v>42514.825775462959</v>
      </c>
      <c r="B93" s="57" t="s">
        <v>114</v>
      </c>
      <c r="C93" s="57" t="s">
        <v>335</v>
      </c>
      <c r="D93" s="57">
        <v>1180000</v>
      </c>
      <c r="E93" s="57" t="s">
        <v>294</v>
      </c>
    </row>
    <row r="94" spans="1:5" x14ac:dyDescent="0.25">
      <c r="A94" s="14">
        <v>42514.517175925925</v>
      </c>
      <c r="B94" s="57" t="s">
        <v>111</v>
      </c>
      <c r="C94" s="57" t="s">
        <v>336</v>
      </c>
      <c r="D94" s="57">
        <v>890000</v>
      </c>
      <c r="E94" s="57" t="s">
        <v>194</v>
      </c>
    </row>
    <row r="95" spans="1:5" x14ac:dyDescent="0.25">
      <c r="A95" s="14">
        <v>42514.492719907408</v>
      </c>
      <c r="B95" s="57" t="s">
        <v>115</v>
      </c>
      <c r="C95" s="57" t="s">
        <v>278</v>
      </c>
      <c r="D95" s="57">
        <v>1740000</v>
      </c>
      <c r="E95" s="57" t="s">
        <v>89</v>
      </c>
    </row>
    <row r="96" spans="1:5" x14ac:dyDescent="0.25">
      <c r="A96" s="14">
        <v>42514.480196759258</v>
      </c>
      <c r="B96" s="57" t="s">
        <v>110</v>
      </c>
      <c r="C96" s="57" t="s">
        <v>337</v>
      </c>
      <c r="D96" s="57">
        <v>940000</v>
      </c>
      <c r="E96" s="57" t="s">
        <v>314</v>
      </c>
    </row>
    <row r="97" spans="1:5" x14ac:dyDescent="0.25">
      <c r="A97" s="14">
        <v>42514.510567129626</v>
      </c>
      <c r="B97" s="57" t="s">
        <v>131</v>
      </c>
      <c r="C97" s="57" t="s">
        <v>276</v>
      </c>
      <c r="D97" s="57">
        <v>1090000</v>
      </c>
      <c r="E97" s="57" t="s">
        <v>138</v>
      </c>
    </row>
    <row r="98" spans="1:5" x14ac:dyDescent="0.25">
      <c r="A98" s="14">
        <v>42514.402824074074</v>
      </c>
      <c r="B98" s="57" t="s">
        <v>173</v>
      </c>
      <c r="C98" s="57" t="s">
        <v>338</v>
      </c>
      <c r="D98" s="57">
        <v>1100000</v>
      </c>
      <c r="E98" s="57" t="s">
        <v>108</v>
      </c>
    </row>
    <row r="99" spans="1:5" x14ac:dyDescent="0.25">
      <c r="A99" s="14">
        <v>42514.588622685187</v>
      </c>
      <c r="B99" s="57" t="s">
        <v>118</v>
      </c>
      <c r="C99" s="57" t="s">
        <v>299</v>
      </c>
      <c r="D99" s="57">
        <v>1140000</v>
      </c>
      <c r="E99" s="57" t="s">
        <v>62</v>
      </c>
    </row>
    <row r="100" spans="1:5" x14ac:dyDescent="0.25">
      <c r="A100" s="14">
        <v>42514.170381944445</v>
      </c>
      <c r="B100" s="57" t="s">
        <v>121</v>
      </c>
      <c r="C100" s="57" t="s">
        <v>205</v>
      </c>
      <c r="D100" s="57">
        <v>1480000</v>
      </c>
      <c r="E100" s="57" t="s">
        <v>113</v>
      </c>
    </row>
    <row r="101" spans="1:5" x14ac:dyDescent="0.25">
      <c r="A101" s="14">
        <v>42514.913472222222</v>
      </c>
      <c r="B101" s="57" t="s">
        <v>115</v>
      </c>
      <c r="C101" s="57" t="s">
        <v>339</v>
      </c>
      <c r="D101" s="57">
        <v>1180000</v>
      </c>
      <c r="E101" s="57" t="s">
        <v>294</v>
      </c>
    </row>
    <row r="102" spans="1:5" x14ac:dyDescent="0.25">
      <c r="A102" s="14">
        <v>42514.497766203705</v>
      </c>
      <c r="B102" s="57" t="s">
        <v>202</v>
      </c>
      <c r="C102" s="57" t="s">
        <v>340</v>
      </c>
      <c r="D102" s="57">
        <v>1470000</v>
      </c>
      <c r="E102" s="57" t="s">
        <v>199</v>
      </c>
    </row>
    <row r="103" spans="1:5" x14ac:dyDescent="0.25">
      <c r="A103" s="14">
        <v>42514.956863425927</v>
      </c>
      <c r="B103" s="57" t="s">
        <v>99</v>
      </c>
      <c r="C103" s="57" t="s">
        <v>304</v>
      </c>
      <c r="D103" s="57">
        <v>1750000</v>
      </c>
      <c r="E103" s="57" t="s">
        <v>91</v>
      </c>
    </row>
    <row r="104" spans="1:5" x14ac:dyDescent="0.25">
      <c r="A104" s="14">
        <v>42514.461284722223</v>
      </c>
      <c r="B104" s="57" t="s">
        <v>204</v>
      </c>
      <c r="C104" s="57" t="s">
        <v>341</v>
      </c>
      <c r="D104" s="57">
        <v>1470000</v>
      </c>
      <c r="E104" s="57" t="s">
        <v>199</v>
      </c>
    </row>
    <row r="105" spans="1:5" x14ac:dyDescent="0.25">
      <c r="A105" s="14">
        <v>42514.339583333334</v>
      </c>
      <c r="B105" s="57" t="s">
        <v>115</v>
      </c>
      <c r="C105" s="57" t="s">
        <v>330</v>
      </c>
      <c r="D105" s="57">
        <v>1260000</v>
      </c>
      <c r="E105" s="57" t="s">
        <v>181</v>
      </c>
    </row>
    <row r="106" spans="1:5" x14ac:dyDescent="0.25">
      <c r="A106" s="14">
        <v>42514.296087962961</v>
      </c>
      <c r="B106" s="57" t="s">
        <v>172</v>
      </c>
      <c r="C106" s="57" t="s">
        <v>221</v>
      </c>
      <c r="D106" s="57">
        <v>1100000</v>
      </c>
      <c r="E106" s="57" t="s">
        <v>108</v>
      </c>
    </row>
    <row r="107" spans="1:5" x14ac:dyDescent="0.25">
      <c r="A107" s="14">
        <v>42514.954583333332</v>
      </c>
      <c r="B107" s="57" t="s">
        <v>99</v>
      </c>
      <c r="C107" s="57" t="s">
        <v>304</v>
      </c>
      <c r="D107" s="57">
        <v>1750000</v>
      </c>
      <c r="E107" s="57" t="s">
        <v>91</v>
      </c>
    </row>
    <row r="108" spans="1:5" x14ac:dyDescent="0.25">
      <c r="A108" s="14">
        <v>42514.02244212963</v>
      </c>
      <c r="B108" s="57" t="s">
        <v>114</v>
      </c>
      <c r="C108" s="57" t="s">
        <v>222</v>
      </c>
      <c r="D108" s="57">
        <v>970000</v>
      </c>
      <c r="E108" s="57" t="s">
        <v>139</v>
      </c>
    </row>
    <row r="109" spans="1:5" x14ac:dyDescent="0.25">
      <c r="A109" s="14">
        <v>42515.206342592595</v>
      </c>
      <c r="B109" s="57" t="s">
        <v>64</v>
      </c>
      <c r="C109" s="57" t="s">
        <v>342</v>
      </c>
      <c r="D109" s="57">
        <v>1430000</v>
      </c>
      <c r="E109" s="57" t="s">
        <v>109</v>
      </c>
    </row>
    <row r="110" spans="1:5" x14ac:dyDescent="0.25">
      <c r="A110" s="14">
        <v>42513.994803240741</v>
      </c>
      <c r="B110" s="57" t="s">
        <v>189</v>
      </c>
      <c r="C110" s="57" t="s">
        <v>223</v>
      </c>
      <c r="D110" s="57">
        <v>1800000</v>
      </c>
      <c r="E110" s="57" t="s">
        <v>88</v>
      </c>
    </row>
    <row r="111" spans="1:5" x14ac:dyDescent="0.25">
      <c r="A111" s="14">
        <v>42515.28634259259</v>
      </c>
      <c r="B111" s="57" t="s">
        <v>64</v>
      </c>
      <c r="C111" s="57" t="s">
        <v>343</v>
      </c>
      <c r="D111" s="57">
        <v>1430000</v>
      </c>
      <c r="E111" s="57" t="s">
        <v>109</v>
      </c>
    </row>
    <row r="112" spans="1:5" x14ac:dyDescent="0.25">
      <c r="A112" s="14">
        <v>42513.88925925926</v>
      </c>
      <c r="B112" s="57" t="s">
        <v>81</v>
      </c>
      <c r="C112" s="57" t="s">
        <v>224</v>
      </c>
      <c r="D112" s="57">
        <v>1280000</v>
      </c>
      <c r="E112" s="57" t="s">
        <v>63</v>
      </c>
    </row>
    <row r="113" spans="1:5" x14ac:dyDescent="0.25">
      <c r="A113" s="14">
        <v>42514.973946759259</v>
      </c>
      <c r="B113" s="57" t="s">
        <v>115</v>
      </c>
      <c r="C113" s="57" t="s">
        <v>317</v>
      </c>
      <c r="D113" s="57">
        <v>1180000</v>
      </c>
      <c r="E113" s="57" t="s">
        <v>294</v>
      </c>
    </row>
    <row r="114" spans="1:5" x14ac:dyDescent="0.25">
      <c r="A114" s="14">
        <v>42514.212916666664</v>
      </c>
      <c r="B114" s="57" t="s">
        <v>118</v>
      </c>
      <c r="C114" s="57" t="s">
        <v>216</v>
      </c>
      <c r="D114" s="57">
        <v>1480000</v>
      </c>
      <c r="E114" s="57" t="s">
        <v>113</v>
      </c>
    </row>
    <row r="115" spans="1:5" x14ac:dyDescent="0.25">
      <c r="A115" s="14">
        <v>42515.058796296296</v>
      </c>
      <c r="B115" s="57" t="s">
        <v>111</v>
      </c>
      <c r="C115" s="57" t="s">
        <v>344</v>
      </c>
      <c r="D115" s="57">
        <v>1240000</v>
      </c>
      <c r="E115" s="57" t="s">
        <v>293</v>
      </c>
    </row>
    <row r="116" spans="1:5" x14ac:dyDescent="0.25">
      <c r="A116" s="14">
        <v>42514.192916666667</v>
      </c>
      <c r="B116" s="57" t="s">
        <v>131</v>
      </c>
      <c r="C116" s="57" t="s">
        <v>217</v>
      </c>
      <c r="D116" s="57">
        <v>1290000</v>
      </c>
      <c r="E116" s="57" t="s">
        <v>129</v>
      </c>
    </row>
    <row r="117" spans="1:5" x14ac:dyDescent="0.25">
      <c r="A117" s="14">
        <v>42515.275891203702</v>
      </c>
      <c r="B117" s="57" t="s">
        <v>82</v>
      </c>
      <c r="C117" s="57" t="s">
        <v>345</v>
      </c>
      <c r="D117" s="57">
        <v>1190000</v>
      </c>
      <c r="E117" s="57" t="s">
        <v>190</v>
      </c>
    </row>
    <row r="118" spans="1:5" x14ac:dyDescent="0.25">
      <c r="A118" s="14">
        <v>42514.42396990741</v>
      </c>
      <c r="B118" s="57" t="s">
        <v>202</v>
      </c>
      <c r="C118" s="57" t="s">
        <v>346</v>
      </c>
      <c r="D118" s="57">
        <v>1470000</v>
      </c>
      <c r="E118" s="57" t="s">
        <v>199</v>
      </c>
    </row>
    <row r="119" spans="1:5" x14ac:dyDescent="0.25">
      <c r="A119" s="14">
        <v>42515.285891203705</v>
      </c>
      <c r="B119" s="57" t="s">
        <v>102</v>
      </c>
      <c r="C119" s="57" t="s">
        <v>347</v>
      </c>
      <c r="D119" s="57">
        <v>1100000</v>
      </c>
      <c r="E119" s="57" t="s">
        <v>108</v>
      </c>
    </row>
    <row r="120" spans="1:5" x14ac:dyDescent="0.25">
      <c r="A120" s="14">
        <v>42514.361041666663</v>
      </c>
      <c r="B120" s="57" t="s">
        <v>111</v>
      </c>
      <c r="C120" s="57" t="s">
        <v>348</v>
      </c>
      <c r="D120" s="57">
        <v>900000</v>
      </c>
      <c r="E120" s="57" t="s">
        <v>203</v>
      </c>
    </row>
    <row r="121" spans="1:5" x14ac:dyDescent="0.25">
      <c r="A121" s="14">
        <v>42515.254282407404</v>
      </c>
      <c r="B121" s="57" t="s">
        <v>65</v>
      </c>
      <c r="C121" s="57" t="s">
        <v>349</v>
      </c>
      <c r="D121" s="57">
        <v>1430000</v>
      </c>
      <c r="E121" s="57" t="s">
        <v>109</v>
      </c>
    </row>
    <row r="122" spans="1:5" x14ac:dyDescent="0.25">
      <c r="A122" s="14">
        <v>42514.277673611112</v>
      </c>
      <c r="B122" s="57" t="s">
        <v>131</v>
      </c>
      <c r="C122" s="57" t="s">
        <v>209</v>
      </c>
      <c r="D122" s="57">
        <v>1290000</v>
      </c>
      <c r="E122" s="57" t="s">
        <v>129</v>
      </c>
    </row>
    <row r="123" spans="1:5" x14ac:dyDescent="0.25">
      <c r="A123" s="14">
        <v>42515.276701388888</v>
      </c>
      <c r="B123" s="57" t="s">
        <v>131</v>
      </c>
      <c r="C123" s="57" t="s">
        <v>350</v>
      </c>
      <c r="D123" s="57">
        <v>1230000</v>
      </c>
      <c r="E123" s="57" t="s">
        <v>307</v>
      </c>
    </row>
    <row r="124" spans="1:5" x14ac:dyDescent="0.25">
      <c r="A124" s="14">
        <v>42513.840937499997</v>
      </c>
      <c r="B124" s="57" t="s">
        <v>82</v>
      </c>
      <c r="C124" s="57" t="s">
        <v>211</v>
      </c>
      <c r="D124" s="57">
        <v>1280000</v>
      </c>
      <c r="E124" s="57" t="s">
        <v>63</v>
      </c>
    </row>
    <row r="125" spans="1:5" x14ac:dyDescent="0.25">
      <c r="A125" s="14">
        <v>42515.036273148151</v>
      </c>
      <c r="B125" s="57" t="s">
        <v>114</v>
      </c>
      <c r="C125" s="57" t="s">
        <v>290</v>
      </c>
      <c r="D125" s="57">
        <v>1180000</v>
      </c>
      <c r="E125" s="57" t="s">
        <v>294</v>
      </c>
    </row>
    <row r="126" spans="1:5" x14ac:dyDescent="0.25">
      <c r="A126" s="14">
        <v>42514.761006944442</v>
      </c>
      <c r="B126" s="57" t="s">
        <v>99</v>
      </c>
      <c r="C126" s="57" t="s">
        <v>300</v>
      </c>
      <c r="D126" s="57">
        <v>1750000</v>
      </c>
      <c r="E126" s="57" t="s">
        <v>91</v>
      </c>
    </row>
    <row r="127" spans="1:5" x14ac:dyDescent="0.25">
      <c r="A127" s="14">
        <v>42514.348611111112</v>
      </c>
      <c r="B127" s="57" t="s">
        <v>115</v>
      </c>
      <c r="C127" s="57" t="s">
        <v>330</v>
      </c>
      <c r="D127" s="57">
        <v>1260000</v>
      </c>
      <c r="E127" s="57" t="s">
        <v>181</v>
      </c>
    </row>
    <row r="128" spans="1:5" x14ac:dyDescent="0.25">
      <c r="A128" s="14">
        <v>42514.553078703706</v>
      </c>
      <c r="B128" s="57" t="s">
        <v>110</v>
      </c>
      <c r="C128" s="57" t="s">
        <v>351</v>
      </c>
      <c r="D128" s="57">
        <v>940000</v>
      </c>
      <c r="E128" s="57" t="s">
        <v>314</v>
      </c>
    </row>
    <row r="129" spans="1:5" x14ac:dyDescent="0.25">
      <c r="A129" s="14">
        <v>42514.381608796299</v>
      </c>
      <c r="B129" s="57" t="s">
        <v>130</v>
      </c>
      <c r="C129" s="57" t="s">
        <v>352</v>
      </c>
      <c r="D129" s="57">
        <v>1290000</v>
      </c>
      <c r="E129" s="57" t="s">
        <v>129</v>
      </c>
    </row>
    <row r="130" spans="1:5" x14ac:dyDescent="0.25">
      <c r="A130" s="14">
        <v>42514.546712962961</v>
      </c>
      <c r="B130" s="57" t="s">
        <v>121</v>
      </c>
      <c r="C130" s="57" t="s">
        <v>353</v>
      </c>
      <c r="D130" s="57">
        <v>1140000</v>
      </c>
      <c r="E130" s="57" t="s">
        <v>62</v>
      </c>
    </row>
    <row r="131" spans="1:5" x14ac:dyDescent="0.25">
      <c r="A131" s="14">
        <v>42514.960162037038</v>
      </c>
      <c r="B131" s="57" t="s">
        <v>121</v>
      </c>
      <c r="C131" s="57" t="s">
        <v>354</v>
      </c>
      <c r="D131" s="57">
        <v>1280000</v>
      </c>
      <c r="E131" s="57" t="s">
        <v>63</v>
      </c>
    </row>
    <row r="132" spans="1:5" x14ac:dyDescent="0.25">
      <c r="A132" s="14">
        <v>42514.392928240741</v>
      </c>
      <c r="B132" s="57" t="s">
        <v>112</v>
      </c>
      <c r="C132" s="57" t="s">
        <v>269</v>
      </c>
      <c r="D132" s="57">
        <v>900000</v>
      </c>
      <c r="E132" s="57" t="s">
        <v>203</v>
      </c>
    </row>
    <row r="133" spans="1:5" x14ac:dyDescent="0.25">
      <c r="A133" s="14">
        <v>42515.226793981485</v>
      </c>
      <c r="B133" s="57" t="s">
        <v>93</v>
      </c>
      <c r="C133" s="57" t="s">
        <v>355</v>
      </c>
      <c r="D133" s="57">
        <v>900000</v>
      </c>
      <c r="E133" s="57" t="s">
        <v>203</v>
      </c>
    </row>
    <row r="134" spans="1:5" x14ac:dyDescent="0.25">
      <c r="A134" s="14">
        <v>42514.349456018521</v>
      </c>
      <c r="B134" s="57" t="s">
        <v>202</v>
      </c>
      <c r="C134" s="57" t="s">
        <v>356</v>
      </c>
      <c r="D134" s="57">
        <v>1780000</v>
      </c>
      <c r="E134" s="57" t="s">
        <v>96</v>
      </c>
    </row>
    <row r="135" spans="1:5" x14ac:dyDescent="0.25">
      <c r="A135" s="14">
        <v>42515.234247685185</v>
      </c>
      <c r="B135" s="57" t="s">
        <v>130</v>
      </c>
      <c r="C135" s="57" t="s">
        <v>357</v>
      </c>
      <c r="D135" s="57">
        <v>1230000</v>
      </c>
      <c r="E135" s="57" t="s">
        <v>307</v>
      </c>
    </row>
    <row r="136" spans="1:5" x14ac:dyDescent="0.25">
      <c r="A136" s="14">
        <v>42514.159513888888</v>
      </c>
      <c r="B136" s="57" t="s">
        <v>101</v>
      </c>
      <c r="C136" s="57" t="s">
        <v>233</v>
      </c>
      <c r="D136" s="57">
        <v>1290000</v>
      </c>
      <c r="E136" s="57" t="s">
        <v>129</v>
      </c>
    </row>
    <row r="137" spans="1:5" x14ac:dyDescent="0.25">
      <c r="A137" s="14">
        <v>42514.181273148148</v>
      </c>
      <c r="B137" s="57" t="s">
        <v>173</v>
      </c>
      <c r="C137" s="57" t="s">
        <v>241</v>
      </c>
      <c r="D137" s="57">
        <v>1100000</v>
      </c>
      <c r="E137" s="57" t="s">
        <v>108</v>
      </c>
    </row>
    <row r="138" spans="1:5" x14ac:dyDescent="0.25">
      <c r="A138" s="14">
        <v>42515.256678240738</v>
      </c>
      <c r="B138" s="57" t="s">
        <v>94</v>
      </c>
      <c r="C138" s="57" t="s">
        <v>358</v>
      </c>
      <c r="D138" s="57">
        <v>900000</v>
      </c>
      <c r="E138" s="57" t="s">
        <v>203</v>
      </c>
    </row>
    <row r="139" spans="1:5" x14ac:dyDescent="0.25">
      <c r="A139" s="14">
        <v>42514.208101851851</v>
      </c>
      <c r="B139" s="57" t="s">
        <v>202</v>
      </c>
      <c r="C139" s="57" t="s">
        <v>242</v>
      </c>
      <c r="D139" s="57">
        <v>1780000</v>
      </c>
      <c r="E139" s="57" t="s">
        <v>96</v>
      </c>
    </row>
    <row r="140" spans="1:5" x14ac:dyDescent="0.25">
      <c r="A140" s="14">
        <v>42515.03833333333</v>
      </c>
      <c r="B140" s="57" t="s">
        <v>100</v>
      </c>
      <c r="C140" s="57" t="s">
        <v>303</v>
      </c>
      <c r="D140" s="57">
        <v>1750000</v>
      </c>
      <c r="E140" s="57" t="s">
        <v>91</v>
      </c>
    </row>
    <row r="141" spans="1:5" x14ac:dyDescent="0.25">
      <c r="A141" s="14">
        <v>42514.278194444443</v>
      </c>
      <c r="B141" s="57" t="s">
        <v>202</v>
      </c>
      <c r="C141" s="57" t="s">
        <v>243</v>
      </c>
      <c r="D141" s="57">
        <v>1780000</v>
      </c>
      <c r="E141" s="57" t="s">
        <v>96</v>
      </c>
    </row>
    <row r="142" spans="1:5" x14ac:dyDescent="0.25">
      <c r="A142" s="14">
        <v>42514.996493055558</v>
      </c>
      <c r="B142" s="57" t="s">
        <v>112</v>
      </c>
      <c r="C142" s="57" t="s">
        <v>359</v>
      </c>
      <c r="D142" s="57">
        <v>1240000</v>
      </c>
      <c r="E142" s="57" t="s">
        <v>293</v>
      </c>
    </row>
    <row r="143" spans="1:5" x14ac:dyDescent="0.25">
      <c r="A143" s="14">
        <v>42514.346099537041</v>
      </c>
      <c r="B143" s="57" t="s">
        <v>131</v>
      </c>
      <c r="C143" s="57" t="s">
        <v>360</v>
      </c>
      <c r="D143" s="57">
        <v>1290000</v>
      </c>
      <c r="E143" s="57" t="s">
        <v>129</v>
      </c>
    </row>
    <row r="144" spans="1:5" x14ac:dyDescent="0.25">
      <c r="A144" s="14">
        <v>42514.287662037037</v>
      </c>
      <c r="B144" s="57" t="s">
        <v>111</v>
      </c>
      <c r="C144" s="57" t="s">
        <v>234</v>
      </c>
      <c r="D144" s="57">
        <v>900000</v>
      </c>
      <c r="E144" s="57" t="s">
        <v>203</v>
      </c>
    </row>
    <row r="145" spans="1:5" x14ac:dyDescent="0.25">
      <c r="A145" s="14">
        <v>42515.17260416667</v>
      </c>
      <c r="B145" s="57" t="s">
        <v>103</v>
      </c>
      <c r="C145" s="57" t="s">
        <v>361</v>
      </c>
      <c r="D145" s="57">
        <v>1100000</v>
      </c>
      <c r="E145" s="57" t="s">
        <v>108</v>
      </c>
    </row>
    <row r="146" spans="1:5" x14ac:dyDescent="0.25">
      <c r="A146" s="14">
        <v>42515.248344907406</v>
      </c>
      <c r="B146" s="57" t="s">
        <v>103</v>
      </c>
      <c r="C146" s="57" t="s">
        <v>362</v>
      </c>
      <c r="D146" s="57">
        <v>1100000</v>
      </c>
      <c r="E146" s="57" t="s">
        <v>108</v>
      </c>
    </row>
    <row r="147" spans="1:5" x14ac:dyDescent="0.25">
      <c r="A147" s="14">
        <v>42515.181631944448</v>
      </c>
      <c r="B147" s="57" t="s">
        <v>101</v>
      </c>
      <c r="C147" s="57" t="s">
        <v>363</v>
      </c>
      <c r="D147" s="57">
        <v>1290000</v>
      </c>
      <c r="E147" s="57" t="s">
        <v>129</v>
      </c>
    </row>
    <row r="148" spans="1:5" x14ac:dyDescent="0.25">
      <c r="A148" s="14">
        <v>42515.153715277775</v>
      </c>
      <c r="B148" s="57" t="s">
        <v>93</v>
      </c>
      <c r="C148" s="57" t="s">
        <v>364</v>
      </c>
      <c r="D148" s="57">
        <v>1230000</v>
      </c>
      <c r="E148" s="57" t="s">
        <v>307</v>
      </c>
    </row>
    <row r="149" spans="1:5" x14ac:dyDescent="0.25">
      <c r="A149" s="14">
        <v>42513.807187500002</v>
      </c>
      <c r="B149" s="57" t="s">
        <v>81</v>
      </c>
      <c r="C149" s="57" t="s">
        <v>238</v>
      </c>
      <c r="D149" s="57">
        <v>1280000</v>
      </c>
      <c r="E149" s="57" t="s">
        <v>63</v>
      </c>
    </row>
    <row r="150" spans="1:5" x14ac:dyDescent="0.25">
      <c r="A150" s="14">
        <v>42515.132685185185</v>
      </c>
      <c r="B150" s="57" t="s">
        <v>82</v>
      </c>
      <c r="C150" s="57" t="s">
        <v>365</v>
      </c>
      <c r="D150" s="57">
        <v>1430000</v>
      </c>
      <c r="E150" s="57" t="s">
        <v>109</v>
      </c>
    </row>
    <row r="151" spans="1:5" x14ac:dyDescent="0.25">
      <c r="A151" s="14">
        <v>42514.851504629631</v>
      </c>
      <c r="B151" s="57" t="s">
        <v>115</v>
      </c>
      <c r="C151" s="57" t="s">
        <v>286</v>
      </c>
      <c r="D151" s="57">
        <v>1180000</v>
      </c>
      <c r="E151" s="57" t="s">
        <v>294</v>
      </c>
    </row>
    <row r="152" spans="1:5" x14ac:dyDescent="0.25">
      <c r="A152" s="14">
        <v>42514.808587962965</v>
      </c>
      <c r="B152" s="57" t="s">
        <v>112</v>
      </c>
      <c r="C152" s="57" t="s">
        <v>366</v>
      </c>
      <c r="D152" s="57">
        <v>1240000</v>
      </c>
      <c r="E152" s="57" t="s">
        <v>293</v>
      </c>
    </row>
    <row r="153" spans="1:5" x14ac:dyDescent="0.25">
      <c r="A153" s="14">
        <v>42515.266412037039</v>
      </c>
      <c r="B153" s="57" t="s">
        <v>202</v>
      </c>
      <c r="C153" s="57" t="s">
        <v>367</v>
      </c>
      <c r="D153" s="57">
        <v>1260000</v>
      </c>
      <c r="E153" s="57" t="s">
        <v>181</v>
      </c>
    </row>
    <row r="154" spans="1:5" x14ac:dyDescent="0.25">
      <c r="A154" s="14">
        <v>42514.768136574072</v>
      </c>
      <c r="B154" s="57" t="s">
        <v>202</v>
      </c>
      <c r="C154" s="57" t="s">
        <v>291</v>
      </c>
      <c r="D154" s="57">
        <v>1280000</v>
      </c>
      <c r="E154" s="57" t="s">
        <v>63</v>
      </c>
    </row>
    <row r="155" spans="1:5" x14ac:dyDescent="0.25">
      <c r="A155" s="14">
        <v>42513.863599537035</v>
      </c>
      <c r="B155" s="57" t="s">
        <v>192</v>
      </c>
      <c r="C155" s="57" t="s">
        <v>239</v>
      </c>
      <c r="D155" s="57">
        <v>1750000</v>
      </c>
      <c r="E155" s="57" t="s">
        <v>91</v>
      </c>
    </row>
    <row r="156" spans="1:5" x14ac:dyDescent="0.25">
      <c r="A156" s="14">
        <v>42514.518148148149</v>
      </c>
      <c r="B156" s="57" t="s">
        <v>172</v>
      </c>
      <c r="C156" s="57" t="s">
        <v>281</v>
      </c>
      <c r="D156" s="57">
        <v>1120000</v>
      </c>
      <c r="E156" s="57" t="s">
        <v>180</v>
      </c>
    </row>
    <row r="157" spans="1:5" x14ac:dyDescent="0.25">
      <c r="A157" s="14">
        <v>42514.41170138889</v>
      </c>
      <c r="B157" s="57" t="s">
        <v>110</v>
      </c>
      <c r="C157" s="57" t="s">
        <v>270</v>
      </c>
      <c r="D157" s="57">
        <v>1090000</v>
      </c>
      <c r="E157" s="57" t="s">
        <v>138</v>
      </c>
    </row>
    <row r="158" spans="1:5" x14ac:dyDescent="0.25">
      <c r="A158" s="14">
        <v>42514.989016203705</v>
      </c>
      <c r="B158" s="57" t="s">
        <v>121</v>
      </c>
      <c r="C158" s="57" t="s">
        <v>354</v>
      </c>
      <c r="D158" s="57">
        <v>1280000</v>
      </c>
      <c r="E158" s="57" t="s">
        <v>63</v>
      </c>
    </row>
    <row r="159" spans="1:5" x14ac:dyDescent="0.25">
      <c r="A159" s="14">
        <v>42514.47320601852</v>
      </c>
      <c r="B159" s="57" t="s">
        <v>121</v>
      </c>
      <c r="C159" s="57" t="s">
        <v>277</v>
      </c>
      <c r="D159" s="57">
        <v>1780000</v>
      </c>
      <c r="E159" s="57" t="s">
        <v>96</v>
      </c>
    </row>
    <row r="160" spans="1:5" x14ac:dyDescent="0.25">
      <c r="A160" s="14">
        <v>42514.838194444441</v>
      </c>
      <c r="B160" s="57" t="s">
        <v>111</v>
      </c>
      <c r="C160" s="57" t="s">
        <v>368</v>
      </c>
      <c r="D160" s="57">
        <v>1240000</v>
      </c>
      <c r="E160" s="57" t="s">
        <v>293</v>
      </c>
    </row>
    <row r="161" spans="1:5" x14ac:dyDescent="0.25">
      <c r="A161" s="14">
        <v>42514.997083333335</v>
      </c>
      <c r="B161" s="57" t="s">
        <v>112</v>
      </c>
      <c r="C161" s="57" t="s">
        <v>359</v>
      </c>
      <c r="D161" s="57">
        <v>1240000</v>
      </c>
      <c r="E161" s="57" t="s">
        <v>293</v>
      </c>
    </row>
    <row r="162" spans="1:5" x14ac:dyDescent="0.25">
      <c r="A162" s="14">
        <v>42514.796979166669</v>
      </c>
      <c r="B162" s="57" t="s">
        <v>115</v>
      </c>
      <c r="C162" s="57" t="s">
        <v>325</v>
      </c>
      <c r="D162" s="57">
        <v>1180000</v>
      </c>
      <c r="E162" s="57" t="s">
        <v>294</v>
      </c>
    </row>
    <row r="163" spans="1:5" x14ac:dyDescent="0.25">
      <c r="A163" s="14">
        <v>42515.096932870372</v>
      </c>
      <c r="B163" s="57" t="s">
        <v>121</v>
      </c>
      <c r="C163" s="57" t="s">
        <v>369</v>
      </c>
      <c r="D163" s="57">
        <v>1280000</v>
      </c>
      <c r="E163" s="57" t="s">
        <v>63</v>
      </c>
    </row>
    <row r="164" spans="1:5" x14ac:dyDescent="0.25">
      <c r="A164" s="14">
        <v>42514.771435185183</v>
      </c>
      <c r="B164" s="57" t="s">
        <v>202</v>
      </c>
      <c r="C164" s="57" t="s">
        <v>291</v>
      </c>
      <c r="D164" s="57">
        <v>1280000</v>
      </c>
      <c r="E164" s="57" t="s">
        <v>63</v>
      </c>
    </row>
    <row r="165" spans="1:5" x14ac:dyDescent="0.25">
      <c r="A165" s="14">
        <v>42514.152673611112</v>
      </c>
      <c r="B165" s="57" t="s">
        <v>101</v>
      </c>
      <c r="C165" s="57" t="s">
        <v>233</v>
      </c>
      <c r="D165" s="57">
        <v>1290000</v>
      </c>
      <c r="E165" s="57" t="s">
        <v>129</v>
      </c>
    </row>
    <row r="166" spans="1:5" x14ac:dyDescent="0.25">
      <c r="A166" s="14">
        <v>42514.608749999999</v>
      </c>
      <c r="B166" s="57" t="s">
        <v>204</v>
      </c>
      <c r="C166" s="57" t="s">
        <v>370</v>
      </c>
      <c r="D166" s="57">
        <v>1470000</v>
      </c>
      <c r="E166" s="57" t="s">
        <v>199</v>
      </c>
    </row>
    <row r="167" spans="1:5" x14ac:dyDescent="0.25">
      <c r="A167" s="14">
        <v>42514.248437499999</v>
      </c>
      <c r="B167" s="57" t="s">
        <v>112</v>
      </c>
      <c r="C167" s="57" t="s">
        <v>240</v>
      </c>
      <c r="D167" s="57">
        <v>900000</v>
      </c>
      <c r="E167" s="57" t="s">
        <v>203</v>
      </c>
    </row>
    <row r="168" spans="1:5" x14ac:dyDescent="0.25">
      <c r="A168" s="14">
        <v>42514.582766203705</v>
      </c>
      <c r="B168" s="57" t="s">
        <v>111</v>
      </c>
      <c r="C168" s="57" t="s">
        <v>371</v>
      </c>
      <c r="D168" s="57">
        <v>890000</v>
      </c>
      <c r="E168" s="57" t="s">
        <v>194</v>
      </c>
    </row>
    <row r="169" spans="1:5" x14ac:dyDescent="0.25">
      <c r="A169" s="14">
        <v>42514.535474537035</v>
      </c>
      <c r="B169" s="57" t="s">
        <v>204</v>
      </c>
      <c r="C169" s="57" t="s">
        <v>280</v>
      </c>
      <c r="D169" s="57">
        <v>1470000</v>
      </c>
      <c r="E169" s="57" t="s">
        <v>199</v>
      </c>
    </row>
    <row r="170" spans="1:5" x14ac:dyDescent="0.25">
      <c r="A170" s="14">
        <v>42514.477106481485</v>
      </c>
      <c r="B170" s="57" t="s">
        <v>173</v>
      </c>
      <c r="C170" s="57" t="s">
        <v>372</v>
      </c>
      <c r="D170" s="57">
        <v>1120000</v>
      </c>
      <c r="E170" s="57" t="s">
        <v>180</v>
      </c>
    </row>
    <row r="171" spans="1:5" x14ac:dyDescent="0.25">
      <c r="A171" s="14">
        <v>42514.540613425925</v>
      </c>
      <c r="B171" s="57" t="s">
        <v>112</v>
      </c>
      <c r="C171" s="57" t="s">
        <v>336</v>
      </c>
      <c r="D171" s="57">
        <v>890000</v>
      </c>
      <c r="E171" s="57" t="s">
        <v>194</v>
      </c>
    </row>
    <row r="172" spans="1:5" x14ac:dyDescent="0.25">
      <c r="A172" s="14">
        <v>42514.395891203705</v>
      </c>
      <c r="B172" s="57" t="s">
        <v>121</v>
      </c>
      <c r="C172" s="57" t="s">
        <v>373</v>
      </c>
      <c r="D172" s="57">
        <v>1480000</v>
      </c>
      <c r="E172" s="57" t="s">
        <v>113</v>
      </c>
    </row>
    <row r="173" spans="1:5" x14ac:dyDescent="0.25">
      <c r="A173" s="14">
        <v>42514.579594907409</v>
      </c>
      <c r="B173" s="57" t="s">
        <v>65</v>
      </c>
      <c r="C173" s="57" t="s">
        <v>283</v>
      </c>
      <c r="D173" s="57">
        <v>630000</v>
      </c>
      <c r="E173" s="57" t="b">
        <v>1</v>
      </c>
    </row>
    <row r="174" spans="1:5" x14ac:dyDescent="0.25">
      <c r="A174" s="14">
        <v>42515.247199074074</v>
      </c>
      <c r="B174" s="57" t="s">
        <v>103</v>
      </c>
      <c r="C174" s="57" t="s">
        <v>362</v>
      </c>
      <c r="D174" s="57">
        <v>1100000</v>
      </c>
      <c r="E174" s="57" t="s">
        <v>108</v>
      </c>
    </row>
    <row r="175" spans="1:5" x14ac:dyDescent="0.25">
      <c r="A175" s="14">
        <v>42514.769513888888</v>
      </c>
      <c r="B175" s="57" t="s">
        <v>202</v>
      </c>
      <c r="C175" s="57" t="s">
        <v>291</v>
      </c>
      <c r="D175" s="57">
        <v>1280000</v>
      </c>
      <c r="E175" s="57" t="s">
        <v>63</v>
      </c>
    </row>
    <row r="176" spans="1:5" x14ac:dyDescent="0.25">
      <c r="A176" s="14">
        <v>42515.168541666666</v>
      </c>
      <c r="B176" s="57" t="s">
        <v>65</v>
      </c>
      <c r="C176" s="57" t="s">
        <v>374</v>
      </c>
      <c r="D176" s="57">
        <v>1430000</v>
      </c>
      <c r="E176" s="57" t="s">
        <v>109</v>
      </c>
    </row>
    <row r="177" spans="1:5" x14ac:dyDescent="0.25">
      <c r="A177" s="14">
        <v>42515.20517361111</v>
      </c>
      <c r="B177" s="57" t="s">
        <v>82</v>
      </c>
      <c r="C177" s="57" t="s">
        <v>323</v>
      </c>
      <c r="D177" s="57">
        <v>1190000</v>
      </c>
      <c r="E177" s="57" t="s">
        <v>190</v>
      </c>
    </row>
    <row r="178" spans="1:5" x14ac:dyDescent="0.25">
      <c r="A178" s="14">
        <v>42514.746342592596</v>
      </c>
      <c r="B178" s="57" t="s">
        <v>112</v>
      </c>
      <c r="C178" s="57" t="s">
        <v>328</v>
      </c>
      <c r="D178" s="57">
        <v>1240000</v>
      </c>
      <c r="E178" s="57" t="s">
        <v>293</v>
      </c>
    </row>
    <row r="179" spans="1:5" x14ac:dyDescent="0.25">
      <c r="A179" s="14">
        <v>42513.926736111112</v>
      </c>
      <c r="B179" s="57" t="s">
        <v>82</v>
      </c>
      <c r="C179" s="57" t="s">
        <v>245</v>
      </c>
      <c r="D179" s="57">
        <v>1280000</v>
      </c>
      <c r="E179" s="57" t="s">
        <v>63</v>
      </c>
    </row>
    <row r="180" spans="1:5" x14ac:dyDescent="0.25">
      <c r="A180" s="14">
        <v>42514.451516203706</v>
      </c>
      <c r="B180" s="57" t="s">
        <v>114</v>
      </c>
      <c r="C180" s="57" t="s">
        <v>275</v>
      </c>
      <c r="D180" s="57">
        <v>1260000</v>
      </c>
      <c r="E180" s="57" t="s">
        <v>181</v>
      </c>
    </row>
    <row r="181" spans="1:5" x14ac:dyDescent="0.25">
      <c r="A181" s="14">
        <v>42513.972141203703</v>
      </c>
      <c r="B181" s="57" t="s">
        <v>81</v>
      </c>
      <c r="C181" s="57" t="s">
        <v>246</v>
      </c>
      <c r="D181" s="57">
        <v>1280000</v>
      </c>
      <c r="E181" s="57" t="s">
        <v>63</v>
      </c>
    </row>
    <row r="182" spans="1:5" x14ac:dyDescent="0.25">
      <c r="A182" s="14">
        <v>42514.361203703702</v>
      </c>
      <c r="B182" s="57" t="s">
        <v>118</v>
      </c>
      <c r="C182" s="57" t="s">
        <v>375</v>
      </c>
      <c r="D182" s="57">
        <v>1480000</v>
      </c>
      <c r="E182" s="57" t="s">
        <v>113</v>
      </c>
    </row>
    <row r="183" spans="1:5" x14ac:dyDescent="0.25">
      <c r="A183" s="14">
        <v>42514.739953703705</v>
      </c>
      <c r="B183" s="57" t="s">
        <v>115</v>
      </c>
      <c r="C183" s="57" t="s">
        <v>376</v>
      </c>
      <c r="D183" s="57">
        <v>1180000</v>
      </c>
      <c r="E183" s="57" t="s">
        <v>294</v>
      </c>
    </row>
    <row r="184" spans="1:5" x14ac:dyDescent="0.25">
      <c r="A184" s="14">
        <v>42514.303865740738</v>
      </c>
      <c r="B184" s="57" t="s">
        <v>114</v>
      </c>
      <c r="C184" s="57" t="s">
        <v>377</v>
      </c>
      <c r="D184" s="57">
        <v>1260000</v>
      </c>
      <c r="E184" s="57" t="s">
        <v>181</v>
      </c>
    </row>
    <row r="185" spans="1:5" x14ac:dyDescent="0.25">
      <c r="A185" s="14">
        <v>42514.766979166663</v>
      </c>
      <c r="B185" s="57" t="s">
        <v>114</v>
      </c>
      <c r="C185" s="57" t="s">
        <v>331</v>
      </c>
      <c r="D185" s="57">
        <v>1180000</v>
      </c>
      <c r="E185" s="57" t="s">
        <v>294</v>
      </c>
    </row>
    <row r="186" spans="1:5" x14ac:dyDescent="0.25">
      <c r="A186" s="14">
        <v>42515.267777777779</v>
      </c>
      <c r="B186" s="57" t="s">
        <v>202</v>
      </c>
      <c r="C186" s="57" t="s">
        <v>367</v>
      </c>
      <c r="D186" s="57">
        <v>1260000</v>
      </c>
      <c r="E186" s="57" t="s">
        <v>181</v>
      </c>
    </row>
    <row r="187" spans="1:5" x14ac:dyDescent="0.25">
      <c r="A187" s="14">
        <v>42514.870729166665</v>
      </c>
      <c r="B187" s="57" t="s">
        <v>112</v>
      </c>
      <c r="C187" s="57" t="s">
        <v>378</v>
      </c>
      <c r="D187" s="57">
        <v>1240000</v>
      </c>
      <c r="E187" s="57" t="s">
        <v>293</v>
      </c>
    </row>
    <row r="188" spans="1:5" x14ac:dyDescent="0.25">
      <c r="A188" s="14">
        <v>42515.07953703704</v>
      </c>
      <c r="B188" s="57" t="s">
        <v>121</v>
      </c>
      <c r="C188" s="57" t="s">
        <v>369</v>
      </c>
      <c r="D188" s="57">
        <v>1280000</v>
      </c>
      <c r="E188" s="57" t="s">
        <v>63</v>
      </c>
    </row>
    <row r="189" spans="1:5" x14ac:dyDescent="0.25">
      <c r="A189" s="14">
        <v>42515.192569444444</v>
      </c>
      <c r="B189" s="57" t="s">
        <v>202</v>
      </c>
      <c r="C189" s="57" t="s">
        <v>379</v>
      </c>
      <c r="D189" s="57">
        <v>1260000</v>
      </c>
      <c r="E189" s="57" t="s">
        <v>181</v>
      </c>
    </row>
    <row r="190" spans="1:5" x14ac:dyDescent="0.25">
      <c r="A190" s="14">
        <v>42514.429849537039</v>
      </c>
      <c r="B190" s="57" t="s">
        <v>111</v>
      </c>
      <c r="C190" s="57" t="s">
        <v>380</v>
      </c>
      <c r="D190" s="57">
        <v>900000</v>
      </c>
      <c r="E190" s="57" t="s">
        <v>203</v>
      </c>
    </row>
    <row r="191" spans="1:5" x14ac:dyDescent="0.25">
      <c r="A191" s="14">
        <v>42513.870011574072</v>
      </c>
      <c r="B191" s="57" t="s">
        <v>188</v>
      </c>
      <c r="C191" s="57" t="s">
        <v>244</v>
      </c>
      <c r="D191" s="57">
        <v>1800000</v>
      </c>
      <c r="E191" s="57" t="s">
        <v>88</v>
      </c>
    </row>
    <row r="192" spans="1:5" x14ac:dyDescent="0.25">
      <c r="A192" s="14">
        <v>42514.331342592595</v>
      </c>
      <c r="B192" s="57" t="s">
        <v>173</v>
      </c>
      <c r="C192" s="57" t="s">
        <v>381</v>
      </c>
      <c r="D192" s="57">
        <v>1100000</v>
      </c>
      <c r="E192" s="57" t="s">
        <v>108</v>
      </c>
    </row>
    <row r="193" spans="1:5" x14ac:dyDescent="0.25">
      <c r="A193" s="14">
        <v>42514.324293981481</v>
      </c>
      <c r="B193" s="57" t="s">
        <v>121</v>
      </c>
      <c r="C193" s="57" t="s">
        <v>266</v>
      </c>
      <c r="D193" s="57">
        <v>1480000</v>
      </c>
      <c r="E193" s="57" t="s">
        <v>113</v>
      </c>
    </row>
    <row r="194" spans="1:5" x14ac:dyDescent="0.25">
      <c r="A194" s="14">
        <v>42515.083460648151</v>
      </c>
      <c r="B194" s="57" t="s">
        <v>111</v>
      </c>
      <c r="C194" s="57" t="s">
        <v>344</v>
      </c>
      <c r="D194" s="57">
        <v>1240000</v>
      </c>
      <c r="E194" s="57" t="s">
        <v>293</v>
      </c>
    </row>
    <row r="195" spans="1:5" x14ac:dyDescent="0.25">
      <c r="A195" s="14">
        <v>42514.372453703705</v>
      </c>
      <c r="B195" s="57" t="s">
        <v>101</v>
      </c>
      <c r="C195" s="57" t="s">
        <v>382</v>
      </c>
      <c r="D195" s="57">
        <v>1090000</v>
      </c>
      <c r="E195" s="57" t="s">
        <v>138</v>
      </c>
    </row>
    <row r="196" spans="1:5" x14ac:dyDescent="0.25">
      <c r="A196" s="14">
        <v>42514.801979166667</v>
      </c>
      <c r="B196" s="57" t="s">
        <v>204</v>
      </c>
      <c r="C196" s="57" t="s">
        <v>383</v>
      </c>
      <c r="D196" s="57">
        <v>1280000</v>
      </c>
      <c r="E196" s="57" t="s">
        <v>63</v>
      </c>
    </row>
    <row r="197" spans="1:5" x14ac:dyDescent="0.25">
      <c r="A197" s="14">
        <v>42514.435034722221</v>
      </c>
      <c r="B197" s="57" t="s">
        <v>118</v>
      </c>
      <c r="C197" s="57" t="s">
        <v>272</v>
      </c>
      <c r="D197" s="57">
        <v>1780000</v>
      </c>
      <c r="E197" s="57" t="s">
        <v>96</v>
      </c>
    </row>
    <row r="198" spans="1:5" x14ac:dyDescent="0.25">
      <c r="A198" s="14">
        <v>42514.648368055554</v>
      </c>
      <c r="B198" s="57" t="s">
        <v>100</v>
      </c>
      <c r="C198" s="57" t="s">
        <v>384</v>
      </c>
      <c r="D198" s="57">
        <v>1510000</v>
      </c>
      <c r="E198" s="57" t="s">
        <v>183</v>
      </c>
    </row>
    <row r="199" spans="1:5" x14ac:dyDescent="0.25">
      <c r="A199" s="14">
        <v>42514.51699074074</v>
      </c>
      <c r="B199" s="57" t="s">
        <v>118</v>
      </c>
      <c r="C199" s="57" t="s">
        <v>297</v>
      </c>
      <c r="D199" s="57">
        <v>1140000</v>
      </c>
      <c r="E199" s="57" t="s">
        <v>62</v>
      </c>
    </row>
    <row r="200" spans="1:5" x14ac:dyDescent="0.25">
      <c r="A200" s="14">
        <v>42514.588773148149</v>
      </c>
      <c r="B200" s="57" t="s">
        <v>101</v>
      </c>
      <c r="C200" s="57" t="s">
        <v>385</v>
      </c>
      <c r="D200" s="57">
        <v>940000</v>
      </c>
      <c r="E200" s="57" t="s">
        <v>314</v>
      </c>
    </row>
    <row r="201" spans="1:5" x14ac:dyDescent="0.25">
      <c r="A201" s="14">
        <v>42514.593182870369</v>
      </c>
      <c r="B201" s="57" t="s">
        <v>172</v>
      </c>
      <c r="C201" s="57" t="s">
        <v>285</v>
      </c>
      <c r="D201" s="57">
        <v>1120000</v>
      </c>
      <c r="E201" s="57" t="s">
        <v>180</v>
      </c>
    </row>
    <row r="202" spans="1:5" x14ac:dyDescent="0.25">
      <c r="A202" s="14">
        <v>42514.533622685187</v>
      </c>
      <c r="B202" s="57" t="s">
        <v>172</v>
      </c>
      <c r="C202" s="57" t="s">
        <v>281</v>
      </c>
      <c r="D202" s="57">
        <v>1120000</v>
      </c>
      <c r="E202" s="57" t="s">
        <v>180</v>
      </c>
    </row>
    <row r="203" spans="1:5" x14ac:dyDescent="0.25">
      <c r="A203" s="14">
        <v>42514.765613425923</v>
      </c>
      <c r="B203" s="57" t="s">
        <v>99</v>
      </c>
      <c r="C203" s="57" t="s">
        <v>300</v>
      </c>
      <c r="D203" s="57">
        <v>1750000</v>
      </c>
      <c r="E203" s="57" t="s">
        <v>91</v>
      </c>
    </row>
    <row r="204" spans="1:5" x14ac:dyDescent="0.25">
      <c r="A204" s="14">
        <v>42514.254270833335</v>
      </c>
      <c r="B204" s="57" t="s">
        <v>121</v>
      </c>
      <c r="C204" s="57" t="s">
        <v>235</v>
      </c>
      <c r="D204" s="57">
        <v>1480000</v>
      </c>
      <c r="E204" s="57" t="s">
        <v>113</v>
      </c>
    </row>
    <row r="205" spans="1:5" x14ac:dyDescent="0.25">
      <c r="A205" s="14">
        <v>42514.228912037041</v>
      </c>
      <c r="B205" s="57" t="s">
        <v>101</v>
      </c>
      <c r="C205" s="57" t="s">
        <v>247</v>
      </c>
      <c r="D205" s="57">
        <v>1090000</v>
      </c>
      <c r="E205" s="57" t="s">
        <v>138</v>
      </c>
    </row>
    <row r="206" spans="1:5" x14ac:dyDescent="0.25">
      <c r="A206" s="14">
        <v>42514.232951388891</v>
      </c>
      <c r="B206" s="57" t="s">
        <v>130</v>
      </c>
      <c r="C206" s="57" t="s">
        <v>236</v>
      </c>
      <c r="D206" s="57">
        <v>1290000</v>
      </c>
      <c r="E206" s="57" t="s">
        <v>129</v>
      </c>
    </row>
    <row r="207" spans="1:5" x14ac:dyDescent="0.25">
      <c r="A207" s="14">
        <v>42514.32136574074</v>
      </c>
      <c r="B207" s="57" t="s">
        <v>112</v>
      </c>
      <c r="C207" s="57" t="s">
        <v>265</v>
      </c>
      <c r="D207" s="57">
        <v>900000</v>
      </c>
      <c r="E207" s="57" t="s">
        <v>203</v>
      </c>
    </row>
    <row r="208" spans="1:5" x14ac:dyDescent="0.25">
      <c r="A208" s="14">
        <v>42514.005486111113</v>
      </c>
      <c r="B208" s="57" t="s">
        <v>115</v>
      </c>
      <c r="C208" s="57" t="s">
        <v>215</v>
      </c>
      <c r="D208" s="57">
        <v>970000</v>
      </c>
      <c r="E208" s="57" t="s">
        <v>139</v>
      </c>
    </row>
    <row r="209" spans="1:5" x14ac:dyDescent="0.25">
      <c r="A209" s="14">
        <v>42514.552534722221</v>
      </c>
      <c r="B209" s="57" t="s">
        <v>173</v>
      </c>
      <c r="C209" s="57" t="s">
        <v>282</v>
      </c>
      <c r="D209" s="57">
        <v>1120000</v>
      </c>
      <c r="E209" s="57" t="s">
        <v>180</v>
      </c>
    </row>
    <row r="210" spans="1:5" x14ac:dyDescent="0.25">
      <c r="A210" s="14">
        <v>42514.765775462962</v>
      </c>
      <c r="B210" s="57" t="s">
        <v>202</v>
      </c>
      <c r="C210" s="57" t="s">
        <v>291</v>
      </c>
      <c r="D210" s="57">
        <v>1280000</v>
      </c>
      <c r="E210" s="57" t="s">
        <v>63</v>
      </c>
    </row>
    <row r="211" spans="1:5" x14ac:dyDescent="0.25">
      <c r="A211" s="14">
        <v>42514.875462962962</v>
      </c>
      <c r="B211" s="57" t="s">
        <v>114</v>
      </c>
      <c r="C211" s="57" t="s">
        <v>288</v>
      </c>
      <c r="D211" s="57">
        <v>1180000</v>
      </c>
      <c r="E211" s="57" t="s">
        <v>294</v>
      </c>
    </row>
    <row r="212" spans="1:5" x14ac:dyDescent="0.25">
      <c r="A212" s="14">
        <v>42514.505879629629</v>
      </c>
      <c r="B212" s="57" t="s">
        <v>111</v>
      </c>
      <c r="C212" s="57" t="s">
        <v>336</v>
      </c>
      <c r="D212" s="57">
        <v>890000</v>
      </c>
      <c r="E212" s="57" t="s">
        <v>194</v>
      </c>
    </row>
    <row r="213" spans="1:5" x14ac:dyDescent="0.25">
      <c r="A213" s="14">
        <v>42514.897002314814</v>
      </c>
      <c r="B213" s="57" t="s">
        <v>111</v>
      </c>
      <c r="C213" s="57" t="s">
        <v>386</v>
      </c>
      <c r="D213" s="57">
        <v>1240000</v>
      </c>
      <c r="E213" s="57" t="s">
        <v>293</v>
      </c>
    </row>
    <row r="214" spans="1:5" x14ac:dyDescent="0.25">
      <c r="A214" s="14">
        <v>42515.225312499999</v>
      </c>
      <c r="B214" s="57" t="s">
        <v>110</v>
      </c>
      <c r="C214" s="57" t="s">
        <v>387</v>
      </c>
      <c r="D214" s="57">
        <v>1290000</v>
      </c>
      <c r="E214" s="57" t="s">
        <v>129</v>
      </c>
    </row>
    <row r="215" spans="1:5" x14ac:dyDescent="0.25">
      <c r="A215" s="14">
        <v>42514.277673611112</v>
      </c>
      <c r="B215" t="s">
        <v>131</v>
      </c>
      <c r="C215" t="s">
        <v>209</v>
      </c>
      <c r="D215">
        <v>1290000</v>
      </c>
      <c r="E215" t="s">
        <v>129</v>
      </c>
    </row>
    <row r="216" spans="1:5" x14ac:dyDescent="0.25">
      <c r="A216" s="14">
        <v>42515.276701388888</v>
      </c>
      <c r="B216" t="s">
        <v>131</v>
      </c>
      <c r="C216" t="s">
        <v>350</v>
      </c>
      <c r="D216">
        <v>1230000</v>
      </c>
      <c r="E216" t="s">
        <v>307</v>
      </c>
    </row>
    <row r="217" spans="1:5" x14ac:dyDescent="0.25">
      <c r="A217" s="14">
        <v>42513.840937499997</v>
      </c>
      <c r="B217" t="s">
        <v>82</v>
      </c>
      <c r="C217" t="s">
        <v>211</v>
      </c>
      <c r="D217">
        <v>1280000</v>
      </c>
      <c r="E217" t="s">
        <v>63</v>
      </c>
    </row>
    <row r="218" spans="1:5" x14ac:dyDescent="0.25">
      <c r="A218" s="14">
        <v>42515.036273148151</v>
      </c>
      <c r="B218" t="s">
        <v>114</v>
      </c>
      <c r="C218" t="s">
        <v>290</v>
      </c>
      <c r="D218">
        <v>1180000</v>
      </c>
      <c r="E218" t="s">
        <v>294</v>
      </c>
    </row>
    <row r="219" spans="1:5" x14ac:dyDescent="0.25">
      <c r="A219" s="14">
        <v>42514.761006944442</v>
      </c>
      <c r="B219" t="s">
        <v>99</v>
      </c>
      <c r="C219" t="s">
        <v>300</v>
      </c>
      <c r="D219">
        <v>1750000</v>
      </c>
      <c r="E219" t="s">
        <v>91</v>
      </c>
    </row>
    <row r="220" spans="1:5" x14ac:dyDescent="0.25">
      <c r="A220" s="14">
        <v>42514.348611111112</v>
      </c>
      <c r="B220" t="s">
        <v>115</v>
      </c>
      <c r="C220" t="s">
        <v>330</v>
      </c>
      <c r="D220">
        <v>1260000</v>
      </c>
      <c r="E220" t="s">
        <v>181</v>
      </c>
    </row>
    <row r="221" spans="1:5" x14ac:dyDescent="0.25">
      <c r="A221" s="14">
        <v>42514.553078703706</v>
      </c>
      <c r="B221" t="s">
        <v>110</v>
      </c>
      <c r="C221" t="s">
        <v>351</v>
      </c>
      <c r="D221">
        <v>940000</v>
      </c>
      <c r="E221" t="s">
        <v>314</v>
      </c>
    </row>
    <row r="222" spans="1:5" x14ac:dyDescent="0.25">
      <c r="A222" s="14">
        <v>42514.381608796299</v>
      </c>
      <c r="B222" t="s">
        <v>130</v>
      </c>
      <c r="C222" t="s">
        <v>352</v>
      </c>
      <c r="D222">
        <v>1290000</v>
      </c>
      <c r="E222" t="s">
        <v>129</v>
      </c>
    </row>
    <row r="223" spans="1:5" x14ac:dyDescent="0.25">
      <c r="A223" s="14">
        <v>42514.546712962961</v>
      </c>
      <c r="B223" t="s">
        <v>121</v>
      </c>
      <c r="C223" t="s">
        <v>353</v>
      </c>
      <c r="D223">
        <v>1140000</v>
      </c>
      <c r="E223" t="s">
        <v>62</v>
      </c>
    </row>
    <row r="224" spans="1:5" x14ac:dyDescent="0.25">
      <c r="A224" s="14">
        <v>42514.960162037038</v>
      </c>
      <c r="B224" t="s">
        <v>121</v>
      </c>
      <c r="C224" t="s">
        <v>354</v>
      </c>
      <c r="D224">
        <v>1280000</v>
      </c>
      <c r="E224" t="s">
        <v>63</v>
      </c>
    </row>
    <row r="225" spans="1:5" x14ac:dyDescent="0.25">
      <c r="A225" s="14">
        <v>42514.392928240741</v>
      </c>
      <c r="B225" t="s">
        <v>112</v>
      </c>
      <c r="C225" t="s">
        <v>269</v>
      </c>
      <c r="D225">
        <v>900000</v>
      </c>
      <c r="E225" t="s">
        <v>203</v>
      </c>
    </row>
    <row r="226" spans="1:5" x14ac:dyDescent="0.25">
      <c r="A226" s="14">
        <v>42515.226793981485</v>
      </c>
      <c r="B226" t="s">
        <v>93</v>
      </c>
      <c r="C226" t="s">
        <v>355</v>
      </c>
      <c r="D226">
        <v>900000</v>
      </c>
      <c r="E226" t="s">
        <v>203</v>
      </c>
    </row>
    <row r="227" spans="1:5" x14ac:dyDescent="0.25">
      <c r="A227" s="14">
        <v>42514.349456018521</v>
      </c>
      <c r="B227" t="s">
        <v>202</v>
      </c>
      <c r="C227" t="s">
        <v>356</v>
      </c>
      <c r="D227">
        <v>1780000</v>
      </c>
      <c r="E227" t="s">
        <v>96</v>
      </c>
    </row>
    <row r="228" spans="1:5" x14ac:dyDescent="0.25">
      <c r="A228" s="14">
        <v>42515.234247685185</v>
      </c>
      <c r="B228" t="s">
        <v>130</v>
      </c>
      <c r="C228" t="s">
        <v>357</v>
      </c>
      <c r="D228">
        <v>1230000</v>
      </c>
      <c r="E228" t="s">
        <v>307</v>
      </c>
    </row>
    <row r="229" spans="1:5" x14ac:dyDescent="0.25">
      <c r="A229" s="14">
        <v>42514.159513888888</v>
      </c>
      <c r="B229" t="s">
        <v>101</v>
      </c>
      <c r="C229" t="s">
        <v>233</v>
      </c>
      <c r="D229">
        <v>1290000</v>
      </c>
      <c r="E229" t="s">
        <v>129</v>
      </c>
    </row>
    <row r="230" spans="1:5" x14ac:dyDescent="0.25">
      <c r="A230" s="14">
        <v>42514.181273148148</v>
      </c>
      <c r="B230" t="s">
        <v>173</v>
      </c>
      <c r="C230" t="s">
        <v>241</v>
      </c>
      <c r="D230">
        <v>1100000</v>
      </c>
      <c r="E230" t="s">
        <v>108</v>
      </c>
    </row>
    <row r="231" spans="1:5" x14ac:dyDescent="0.25">
      <c r="A231" s="14">
        <v>42515.256678240738</v>
      </c>
      <c r="B231" t="s">
        <v>94</v>
      </c>
      <c r="C231" t="s">
        <v>358</v>
      </c>
      <c r="D231">
        <v>900000</v>
      </c>
      <c r="E231" t="s">
        <v>203</v>
      </c>
    </row>
    <row r="232" spans="1:5" x14ac:dyDescent="0.25">
      <c r="A232" s="14">
        <v>42514.208101851851</v>
      </c>
      <c r="B232" t="s">
        <v>202</v>
      </c>
      <c r="C232" t="s">
        <v>242</v>
      </c>
      <c r="D232">
        <v>1780000</v>
      </c>
      <c r="E232" t="s">
        <v>96</v>
      </c>
    </row>
    <row r="233" spans="1:5" x14ac:dyDescent="0.25">
      <c r="A233" s="14">
        <v>42515.03833333333</v>
      </c>
      <c r="B233" t="s">
        <v>100</v>
      </c>
      <c r="C233" t="s">
        <v>303</v>
      </c>
      <c r="D233">
        <v>1750000</v>
      </c>
      <c r="E233" t="s">
        <v>91</v>
      </c>
    </row>
    <row r="234" spans="1:5" x14ac:dyDescent="0.25">
      <c r="A234" s="14">
        <v>42514.278194444443</v>
      </c>
      <c r="B234" t="s">
        <v>202</v>
      </c>
      <c r="C234" t="s">
        <v>243</v>
      </c>
      <c r="D234">
        <v>1780000</v>
      </c>
      <c r="E234" t="s">
        <v>96</v>
      </c>
    </row>
    <row r="235" spans="1:5" x14ac:dyDescent="0.25">
      <c r="A235" s="14">
        <v>42514.996493055558</v>
      </c>
      <c r="B235" t="s">
        <v>112</v>
      </c>
      <c r="C235" t="s">
        <v>359</v>
      </c>
      <c r="D235">
        <v>1240000</v>
      </c>
      <c r="E235" t="s">
        <v>293</v>
      </c>
    </row>
    <row r="236" spans="1:5" x14ac:dyDescent="0.25">
      <c r="A236" s="14">
        <v>42514.346099537041</v>
      </c>
      <c r="B236" t="s">
        <v>131</v>
      </c>
      <c r="C236" t="s">
        <v>360</v>
      </c>
      <c r="D236">
        <v>1290000</v>
      </c>
      <c r="E236" t="s">
        <v>129</v>
      </c>
    </row>
    <row r="237" spans="1:5" x14ac:dyDescent="0.25">
      <c r="A237" s="14">
        <v>42514.287662037037</v>
      </c>
      <c r="B237" t="s">
        <v>111</v>
      </c>
      <c r="C237" t="s">
        <v>234</v>
      </c>
      <c r="D237">
        <v>900000</v>
      </c>
      <c r="E237" t="s">
        <v>203</v>
      </c>
    </row>
    <row r="238" spans="1:5" x14ac:dyDescent="0.25">
      <c r="A238" s="14">
        <v>42515.17260416667</v>
      </c>
      <c r="B238" t="s">
        <v>103</v>
      </c>
      <c r="C238" t="s">
        <v>361</v>
      </c>
      <c r="D238">
        <v>1100000</v>
      </c>
      <c r="E238" t="s">
        <v>108</v>
      </c>
    </row>
    <row r="239" spans="1:5" x14ac:dyDescent="0.25">
      <c r="A239" s="14">
        <v>42515.248344907406</v>
      </c>
      <c r="B239" t="s">
        <v>103</v>
      </c>
      <c r="C239" t="s">
        <v>362</v>
      </c>
      <c r="D239">
        <v>1100000</v>
      </c>
      <c r="E239" t="s">
        <v>108</v>
      </c>
    </row>
    <row r="240" spans="1:5" x14ac:dyDescent="0.25">
      <c r="A240" s="14">
        <v>42515.181631944448</v>
      </c>
      <c r="B240" t="s">
        <v>101</v>
      </c>
      <c r="C240" t="s">
        <v>363</v>
      </c>
      <c r="D240">
        <v>1290000</v>
      </c>
      <c r="E240" t="s">
        <v>129</v>
      </c>
    </row>
    <row r="241" spans="1:5" x14ac:dyDescent="0.25">
      <c r="A241" s="14">
        <v>42515.153715277775</v>
      </c>
      <c r="B241" t="s">
        <v>93</v>
      </c>
      <c r="C241" t="s">
        <v>364</v>
      </c>
      <c r="D241">
        <v>1230000</v>
      </c>
      <c r="E241" t="s">
        <v>307</v>
      </c>
    </row>
    <row r="242" spans="1:5" x14ac:dyDescent="0.25">
      <c r="A242" s="14">
        <v>42513.807187500002</v>
      </c>
      <c r="B242" t="s">
        <v>81</v>
      </c>
      <c r="C242" t="s">
        <v>238</v>
      </c>
      <c r="D242">
        <v>1280000</v>
      </c>
      <c r="E242" t="s">
        <v>63</v>
      </c>
    </row>
    <row r="243" spans="1:5" x14ac:dyDescent="0.25">
      <c r="A243" s="14">
        <v>42515.132685185185</v>
      </c>
      <c r="B243" t="s">
        <v>82</v>
      </c>
      <c r="C243" t="s">
        <v>365</v>
      </c>
      <c r="D243">
        <v>1430000</v>
      </c>
      <c r="E243" t="s">
        <v>109</v>
      </c>
    </row>
    <row r="244" spans="1:5" x14ac:dyDescent="0.25">
      <c r="A244" s="14">
        <v>42514.851504629631</v>
      </c>
      <c r="B244" t="s">
        <v>115</v>
      </c>
      <c r="C244" t="s">
        <v>286</v>
      </c>
      <c r="D244">
        <v>1180000</v>
      </c>
      <c r="E244" t="s">
        <v>294</v>
      </c>
    </row>
    <row r="245" spans="1:5" x14ac:dyDescent="0.25">
      <c r="A245" s="14">
        <v>42514.808587962965</v>
      </c>
      <c r="B245" t="s">
        <v>112</v>
      </c>
      <c r="C245" t="s">
        <v>366</v>
      </c>
      <c r="D245">
        <v>1240000</v>
      </c>
      <c r="E245" t="s">
        <v>293</v>
      </c>
    </row>
    <row r="246" spans="1:5" x14ac:dyDescent="0.25">
      <c r="A246" s="14">
        <v>42515.266412037039</v>
      </c>
      <c r="B246" t="s">
        <v>202</v>
      </c>
      <c r="C246" t="s">
        <v>367</v>
      </c>
      <c r="D246">
        <v>1260000</v>
      </c>
      <c r="E246" t="s">
        <v>181</v>
      </c>
    </row>
    <row r="247" spans="1:5" x14ac:dyDescent="0.25">
      <c r="A247" s="14">
        <v>42514.768136574072</v>
      </c>
      <c r="B247" t="s">
        <v>202</v>
      </c>
      <c r="C247" t="s">
        <v>291</v>
      </c>
      <c r="D247">
        <v>1280000</v>
      </c>
      <c r="E247" t="s">
        <v>63</v>
      </c>
    </row>
    <row r="248" spans="1:5" x14ac:dyDescent="0.25">
      <c r="A248" s="14">
        <v>42513.863599537035</v>
      </c>
      <c r="B248" t="s">
        <v>192</v>
      </c>
      <c r="C248" t="s">
        <v>239</v>
      </c>
      <c r="D248">
        <v>1750000</v>
      </c>
      <c r="E248" t="s">
        <v>91</v>
      </c>
    </row>
    <row r="249" spans="1:5" x14ac:dyDescent="0.25">
      <c r="A249" s="14">
        <v>42514.518148148149</v>
      </c>
      <c r="B249" t="s">
        <v>172</v>
      </c>
      <c r="C249" t="s">
        <v>281</v>
      </c>
      <c r="D249">
        <v>1120000</v>
      </c>
      <c r="E249" t="s">
        <v>180</v>
      </c>
    </row>
    <row r="250" spans="1:5" x14ac:dyDescent="0.25">
      <c r="A250" s="14">
        <v>42514.41170138889</v>
      </c>
      <c r="B250" t="s">
        <v>110</v>
      </c>
      <c r="C250" t="s">
        <v>270</v>
      </c>
      <c r="D250">
        <v>1090000</v>
      </c>
      <c r="E250" t="s">
        <v>138</v>
      </c>
    </row>
    <row r="251" spans="1:5" x14ac:dyDescent="0.25">
      <c r="A251" s="14">
        <v>42514.989016203705</v>
      </c>
      <c r="B251" t="s">
        <v>121</v>
      </c>
      <c r="C251" t="s">
        <v>354</v>
      </c>
      <c r="D251">
        <v>1280000</v>
      </c>
      <c r="E251" t="s">
        <v>63</v>
      </c>
    </row>
    <row r="252" spans="1:5" x14ac:dyDescent="0.25">
      <c r="A252" s="14">
        <v>42514.47320601852</v>
      </c>
      <c r="B252" t="s">
        <v>121</v>
      </c>
      <c r="C252" t="s">
        <v>277</v>
      </c>
      <c r="D252">
        <v>1780000</v>
      </c>
      <c r="E252" t="s">
        <v>96</v>
      </c>
    </row>
    <row r="253" spans="1:5" x14ac:dyDescent="0.25">
      <c r="A253" s="14">
        <v>42514.838194444441</v>
      </c>
      <c r="B253" t="s">
        <v>111</v>
      </c>
      <c r="C253" t="s">
        <v>368</v>
      </c>
      <c r="D253">
        <v>1240000</v>
      </c>
      <c r="E253" t="s">
        <v>293</v>
      </c>
    </row>
    <row r="254" spans="1:5" x14ac:dyDescent="0.25">
      <c r="A254" s="14">
        <v>42514.997083333335</v>
      </c>
      <c r="B254" t="s">
        <v>112</v>
      </c>
      <c r="C254" t="s">
        <v>359</v>
      </c>
      <c r="D254">
        <v>1240000</v>
      </c>
      <c r="E254" t="s">
        <v>293</v>
      </c>
    </row>
    <row r="255" spans="1:5" x14ac:dyDescent="0.25">
      <c r="A255" s="14">
        <v>42514.796979166669</v>
      </c>
      <c r="B255" t="s">
        <v>115</v>
      </c>
      <c r="C255" t="s">
        <v>325</v>
      </c>
      <c r="D255">
        <v>1180000</v>
      </c>
      <c r="E255" t="s">
        <v>294</v>
      </c>
    </row>
    <row r="256" spans="1:5" x14ac:dyDescent="0.25">
      <c r="A256" s="14">
        <v>42515.096932870372</v>
      </c>
      <c r="B256" t="s">
        <v>121</v>
      </c>
      <c r="C256" t="s">
        <v>369</v>
      </c>
      <c r="D256">
        <v>1280000</v>
      </c>
      <c r="E256" t="s">
        <v>63</v>
      </c>
    </row>
    <row r="257" spans="1:5" x14ac:dyDescent="0.25">
      <c r="A257" s="14">
        <v>42514.771435185183</v>
      </c>
      <c r="B257" t="s">
        <v>202</v>
      </c>
      <c r="C257" t="s">
        <v>291</v>
      </c>
      <c r="D257">
        <v>1280000</v>
      </c>
      <c r="E257" t="s">
        <v>63</v>
      </c>
    </row>
    <row r="258" spans="1:5" x14ac:dyDescent="0.25">
      <c r="A258" s="14">
        <v>42514.152673611112</v>
      </c>
      <c r="B258" t="s">
        <v>101</v>
      </c>
      <c r="C258" t="s">
        <v>233</v>
      </c>
      <c r="D258">
        <v>1290000</v>
      </c>
      <c r="E258" t="s">
        <v>129</v>
      </c>
    </row>
    <row r="259" spans="1:5" x14ac:dyDescent="0.25">
      <c r="A259" s="14">
        <v>42514.608749999999</v>
      </c>
      <c r="B259" t="s">
        <v>204</v>
      </c>
      <c r="C259" t="s">
        <v>370</v>
      </c>
      <c r="D259">
        <v>1470000</v>
      </c>
      <c r="E259" t="s">
        <v>199</v>
      </c>
    </row>
    <row r="260" spans="1:5" x14ac:dyDescent="0.25">
      <c r="A260" s="14">
        <v>42514.248437499999</v>
      </c>
      <c r="B260" t="s">
        <v>112</v>
      </c>
      <c r="C260" t="s">
        <v>240</v>
      </c>
      <c r="D260">
        <v>900000</v>
      </c>
      <c r="E260" t="s">
        <v>203</v>
      </c>
    </row>
    <row r="261" spans="1:5" x14ac:dyDescent="0.25">
      <c r="A261" s="14">
        <v>42514.582766203705</v>
      </c>
      <c r="B261" t="s">
        <v>111</v>
      </c>
      <c r="C261" t="s">
        <v>371</v>
      </c>
      <c r="D261">
        <v>890000</v>
      </c>
      <c r="E261" t="s">
        <v>194</v>
      </c>
    </row>
    <row r="262" spans="1:5" x14ac:dyDescent="0.25">
      <c r="A262" s="14">
        <v>42514.535474537035</v>
      </c>
      <c r="B262" t="s">
        <v>204</v>
      </c>
      <c r="C262" t="s">
        <v>280</v>
      </c>
      <c r="D262">
        <v>1470000</v>
      </c>
      <c r="E262" t="s">
        <v>199</v>
      </c>
    </row>
    <row r="263" spans="1:5" x14ac:dyDescent="0.25">
      <c r="A263" s="14">
        <v>42514.477106481485</v>
      </c>
      <c r="B263" t="s">
        <v>173</v>
      </c>
      <c r="C263" t="s">
        <v>372</v>
      </c>
      <c r="D263">
        <v>1120000</v>
      </c>
      <c r="E263" t="s">
        <v>180</v>
      </c>
    </row>
    <row r="264" spans="1:5" x14ac:dyDescent="0.25">
      <c r="A264" s="14">
        <v>42514.540613425925</v>
      </c>
      <c r="B264" t="s">
        <v>112</v>
      </c>
      <c r="C264" t="s">
        <v>336</v>
      </c>
      <c r="D264">
        <v>890000</v>
      </c>
      <c r="E264" t="s">
        <v>194</v>
      </c>
    </row>
    <row r="265" spans="1:5" x14ac:dyDescent="0.25">
      <c r="A265" s="14">
        <v>42514.395891203705</v>
      </c>
      <c r="B265" t="s">
        <v>121</v>
      </c>
      <c r="C265" t="s">
        <v>373</v>
      </c>
      <c r="D265">
        <v>1480000</v>
      </c>
      <c r="E265" t="s">
        <v>113</v>
      </c>
    </row>
    <row r="266" spans="1:5" x14ac:dyDescent="0.25">
      <c r="A266" s="14">
        <v>42514.579594907409</v>
      </c>
      <c r="B266" t="s">
        <v>65</v>
      </c>
      <c r="C266" t="s">
        <v>283</v>
      </c>
      <c r="D266">
        <v>630000</v>
      </c>
      <c r="E266" t="b">
        <v>1</v>
      </c>
    </row>
    <row r="267" spans="1:5" x14ac:dyDescent="0.25">
      <c r="A267" s="14">
        <v>42515.247199074074</v>
      </c>
      <c r="B267" t="s">
        <v>103</v>
      </c>
      <c r="C267" t="s">
        <v>362</v>
      </c>
      <c r="D267">
        <v>1100000</v>
      </c>
      <c r="E267" t="s">
        <v>108</v>
      </c>
    </row>
    <row r="268" spans="1:5" x14ac:dyDescent="0.25">
      <c r="A268" s="14">
        <v>42514.769513888888</v>
      </c>
      <c r="B268" t="s">
        <v>202</v>
      </c>
      <c r="C268" t="s">
        <v>291</v>
      </c>
      <c r="D268">
        <v>1280000</v>
      </c>
      <c r="E268" t="s">
        <v>63</v>
      </c>
    </row>
    <row r="269" spans="1:5" x14ac:dyDescent="0.25">
      <c r="A269" s="14">
        <v>42515.168541666666</v>
      </c>
      <c r="B269" t="s">
        <v>65</v>
      </c>
      <c r="C269" t="s">
        <v>374</v>
      </c>
      <c r="D269">
        <v>1430000</v>
      </c>
      <c r="E269" t="s">
        <v>109</v>
      </c>
    </row>
    <row r="270" spans="1:5" x14ac:dyDescent="0.25">
      <c r="A270" s="14">
        <v>42515.20517361111</v>
      </c>
      <c r="B270" t="s">
        <v>82</v>
      </c>
      <c r="C270" t="s">
        <v>323</v>
      </c>
      <c r="D270">
        <v>1190000</v>
      </c>
      <c r="E270" t="s">
        <v>190</v>
      </c>
    </row>
    <row r="271" spans="1:5" x14ac:dyDescent="0.25">
      <c r="A271" s="14">
        <v>42514.746342592596</v>
      </c>
      <c r="B271" t="s">
        <v>112</v>
      </c>
      <c r="C271" t="s">
        <v>328</v>
      </c>
      <c r="D271">
        <v>1240000</v>
      </c>
      <c r="E271" t="s">
        <v>293</v>
      </c>
    </row>
    <row r="272" spans="1:5" x14ac:dyDescent="0.25">
      <c r="A272" s="14">
        <v>42513.926736111112</v>
      </c>
      <c r="B272" t="s">
        <v>82</v>
      </c>
      <c r="C272" t="s">
        <v>245</v>
      </c>
      <c r="D272">
        <v>1280000</v>
      </c>
      <c r="E272" t="s">
        <v>63</v>
      </c>
    </row>
    <row r="273" spans="1:5" x14ac:dyDescent="0.25">
      <c r="A273" s="14">
        <v>42514.451516203706</v>
      </c>
      <c r="B273" t="s">
        <v>114</v>
      </c>
      <c r="C273" t="s">
        <v>275</v>
      </c>
      <c r="D273">
        <v>1260000</v>
      </c>
      <c r="E273" t="s">
        <v>181</v>
      </c>
    </row>
    <row r="274" spans="1:5" x14ac:dyDescent="0.25">
      <c r="A274" s="14">
        <v>42513.972141203703</v>
      </c>
      <c r="B274" t="s">
        <v>81</v>
      </c>
      <c r="C274" t="s">
        <v>246</v>
      </c>
      <c r="D274">
        <v>1280000</v>
      </c>
      <c r="E274" t="s">
        <v>63</v>
      </c>
    </row>
    <row r="275" spans="1:5" x14ac:dyDescent="0.25">
      <c r="A275" s="14">
        <v>42514.361203703702</v>
      </c>
      <c r="B275" t="s">
        <v>118</v>
      </c>
      <c r="C275" t="s">
        <v>375</v>
      </c>
      <c r="D275">
        <v>1480000</v>
      </c>
      <c r="E275" t="s">
        <v>113</v>
      </c>
    </row>
    <row r="276" spans="1:5" x14ac:dyDescent="0.25">
      <c r="A276" s="14">
        <v>42514.739953703705</v>
      </c>
      <c r="B276" t="s">
        <v>115</v>
      </c>
      <c r="C276" t="s">
        <v>376</v>
      </c>
      <c r="D276">
        <v>1180000</v>
      </c>
      <c r="E276" t="s">
        <v>294</v>
      </c>
    </row>
    <row r="277" spans="1:5" x14ac:dyDescent="0.25">
      <c r="A277" s="14">
        <v>42514.303865740738</v>
      </c>
      <c r="B277" t="s">
        <v>114</v>
      </c>
      <c r="C277" t="s">
        <v>377</v>
      </c>
      <c r="D277">
        <v>1260000</v>
      </c>
      <c r="E277" t="s">
        <v>181</v>
      </c>
    </row>
    <row r="278" spans="1:5" x14ac:dyDescent="0.25">
      <c r="A278" s="14">
        <v>42514.766979166663</v>
      </c>
      <c r="B278" t="s">
        <v>114</v>
      </c>
      <c r="C278" t="s">
        <v>331</v>
      </c>
      <c r="D278">
        <v>1180000</v>
      </c>
      <c r="E278" t="s">
        <v>294</v>
      </c>
    </row>
    <row r="279" spans="1:5" x14ac:dyDescent="0.25">
      <c r="A279" s="14">
        <v>42515.267777777779</v>
      </c>
      <c r="B279" t="s">
        <v>202</v>
      </c>
      <c r="C279" t="s">
        <v>367</v>
      </c>
      <c r="D279">
        <v>1260000</v>
      </c>
      <c r="E279" t="s">
        <v>181</v>
      </c>
    </row>
    <row r="280" spans="1:5" x14ac:dyDescent="0.25">
      <c r="A280" s="14">
        <v>42514.870729166665</v>
      </c>
      <c r="B280" t="s">
        <v>112</v>
      </c>
      <c r="C280" t="s">
        <v>378</v>
      </c>
      <c r="D280">
        <v>1240000</v>
      </c>
      <c r="E280" t="s">
        <v>293</v>
      </c>
    </row>
    <row r="281" spans="1:5" x14ac:dyDescent="0.25">
      <c r="A281" s="14">
        <v>42515.07953703704</v>
      </c>
      <c r="B281" t="s">
        <v>121</v>
      </c>
      <c r="C281" t="s">
        <v>369</v>
      </c>
      <c r="D281">
        <v>1280000</v>
      </c>
      <c r="E281" t="s">
        <v>63</v>
      </c>
    </row>
    <row r="282" spans="1:5" x14ac:dyDescent="0.25">
      <c r="A282" s="14">
        <v>42515.192569444444</v>
      </c>
      <c r="B282" t="s">
        <v>202</v>
      </c>
      <c r="C282" t="s">
        <v>379</v>
      </c>
      <c r="D282">
        <v>1260000</v>
      </c>
      <c r="E282" t="s">
        <v>181</v>
      </c>
    </row>
    <row r="283" spans="1:5" x14ac:dyDescent="0.25">
      <c r="A283" s="14">
        <v>42514.429849537039</v>
      </c>
      <c r="B283" t="s">
        <v>111</v>
      </c>
      <c r="C283" t="s">
        <v>380</v>
      </c>
      <c r="D283">
        <v>900000</v>
      </c>
      <c r="E283" t="s">
        <v>203</v>
      </c>
    </row>
    <row r="284" spans="1:5" x14ac:dyDescent="0.25">
      <c r="A284" s="14">
        <v>42513.870011574072</v>
      </c>
      <c r="B284" t="s">
        <v>188</v>
      </c>
      <c r="C284" t="s">
        <v>244</v>
      </c>
      <c r="D284">
        <v>1800000</v>
      </c>
      <c r="E284" t="s">
        <v>88</v>
      </c>
    </row>
    <row r="285" spans="1:5" x14ac:dyDescent="0.25">
      <c r="A285" s="14">
        <v>42514.331342592595</v>
      </c>
      <c r="B285" t="s">
        <v>173</v>
      </c>
      <c r="C285" t="s">
        <v>381</v>
      </c>
      <c r="D285">
        <v>1100000</v>
      </c>
      <c r="E285" t="s">
        <v>108</v>
      </c>
    </row>
    <row r="286" spans="1:5" x14ac:dyDescent="0.25">
      <c r="A286" s="14">
        <v>42514.324293981481</v>
      </c>
      <c r="B286" t="s">
        <v>121</v>
      </c>
      <c r="C286" t="s">
        <v>266</v>
      </c>
      <c r="D286">
        <v>1480000</v>
      </c>
      <c r="E286" t="s">
        <v>113</v>
      </c>
    </row>
    <row r="287" spans="1:5" x14ac:dyDescent="0.25">
      <c r="A287" s="14">
        <v>42515.083460648151</v>
      </c>
      <c r="B287" t="s">
        <v>111</v>
      </c>
      <c r="C287" t="s">
        <v>344</v>
      </c>
      <c r="D287">
        <v>1240000</v>
      </c>
      <c r="E287" t="s">
        <v>293</v>
      </c>
    </row>
    <row r="288" spans="1:5" x14ac:dyDescent="0.25">
      <c r="A288" s="14">
        <v>42514.372453703705</v>
      </c>
      <c r="B288" t="s">
        <v>101</v>
      </c>
      <c r="C288" t="s">
        <v>382</v>
      </c>
      <c r="D288">
        <v>1090000</v>
      </c>
      <c r="E288" t="s">
        <v>138</v>
      </c>
    </row>
    <row r="289" spans="1:5" x14ac:dyDescent="0.25">
      <c r="A289" s="14">
        <v>42514.801979166667</v>
      </c>
      <c r="B289" t="s">
        <v>204</v>
      </c>
      <c r="C289" t="s">
        <v>383</v>
      </c>
      <c r="D289">
        <v>1280000</v>
      </c>
      <c r="E289" t="s">
        <v>63</v>
      </c>
    </row>
    <row r="290" spans="1:5" x14ac:dyDescent="0.25">
      <c r="A290" s="14">
        <v>42514.435034722221</v>
      </c>
      <c r="B290" t="s">
        <v>118</v>
      </c>
      <c r="C290" t="s">
        <v>272</v>
      </c>
      <c r="D290">
        <v>1780000</v>
      </c>
      <c r="E290" t="s">
        <v>96</v>
      </c>
    </row>
    <row r="291" spans="1:5" x14ac:dyDescent="0.25">
      <c r="A291" s="14">
        <v>42514.648368055554</v>
      </c>
      <c r="B291" t="s">
        <v>100</v>
      </c>
      <c r="C291" t="s">
        <v>384</v>
      </c>
      <c r="D291">
        <v>1510000</v>
      </c>
      <c r="E291" t="s">
        <v>183</v>
      </c>
    </row>
    <row r="292" spans="1:5" x14ac:dyDescent="0.25">
      <c r="A292" s="14">
        <v>42514.51699074074</v>
      </c>
      <c r="B292" t="s">
        <v>118</v>
      </c>
      <c r="C292" t="s">
        <v>297</v>
      </c>
      <c r="D292">
        <v>1140000</v>
      </c>
      <c r="E292" t="s">
        <v>62</v>
      </c>
    </row>
    <row r="293" spans="1:5" x14ac:dyDescent="0.25">
      <c r="A293" s="14">
        <v>42514.588773148149</v>
      </c>
      <c r="B293" t="s">
        <v>101</v>
      </c>
      <c r="C293" t="s">
        <v>385</v>
      </c>
      <c r="D293">
        <v>940000</v>
      </c>
      <c r="E293" t="s">
        <v>314</v>
      </c>
    </row>
    <row r="294" spans="1:5" x14ac:dyDescent="0.25">
      <c r="A294" s="14">
        <v>42514.593182870369</v>
      </c>
      <c r="B294" t="s">
        <v>172</v>
      </c>
      <c r="C294" t="s">
        <v>285</v>
      </c>
      <c r="D294">
        <v>1120000</v>
      </c>
      <c r="E294" t="s">
        <v>180</v>
      </c>
    </row>
    <row r="295" spans="1:5" x14ac:dyDescent="0.25">
      <c r="A295" s="14">
        <v>42514.533622685187</v>
      </c>
      <c r="B295" t="s">
        <v>172</v>
      </c>
      <c r="C295" t="s">
        <v>281</v>
      </c>
      <c r="D295">
        <v>1120000</v>
      </c>
      <c r="E295" t="s">
        <v>180</v>
      </c>
    </row>
    <row r="296" spans="1:5" x14ac:dyDescent="0.25">
      <c r="A296" s="14">
        <v>42514.765613425923</v>
      </c>
      <c r="B296" t="s">
        <v>99</v>
      </c>
      <c r="C296" t="s">
        <v>300</v>
      </c>
      <c r="D296">
        <v>1750000</v>
      </c>
      <c r="E296" t="s">
        <v>91</v>
      </c>
    </row>
    <row r="297" spans="1:5" x14ac:dyDescent="0.25">
      <c r="A297" s="14">
        <v>42514.254270833335</v>
      </c>
      <c r="B297" t="s">
        <v>121</v>
      </c>
      <c r="C297" t="s">
        <v>235</v>
      </c>
      <c r="D297">
        <v>1480000</v>
      </c>
      <c r="E297" t="s">
        <v>113</v>
      </c>
    </row>
    <row r="298" spans="1:5" x14ac:dyDescent="0.25">
      <c r="A298" s="14">
        <v>42514.228912037041</v>
      </c>
      <c r="B298" t="s">
        <v>101</v>
      </c>
      <c r="C298" t="s">
        <v>247</v>
      </c>
      <c r="D298">
        <v>1090000</v>
      </c>
      <c r="E298" t="s">
        <v>138</v>
      </c>
    </row>
    <row r="299" spans="1:5" x14ac:dyDescent="0.25">
      <c r="A299" s="14">
        <v>42514.232951388891</v>
      </c>
      <c r="B299" t="s">
        <v>130</v>
      </c>
      <c r="C299" t="s">
        <v>236</v>
      </c>
      <c r="D299">
        <v>1290000</v>
      </c>
      <c r="E299" t="s">
        <v>129</v>
      </c>
    </row>
    <row r="300" spans="1:5" x14ac:dyDescent="0.25">
      <c r="A300" s="14">
        <v>42514.32136574074</v>
      </c>
      <c r="B300" t="s">
        <v>112</v>
      </c>
      <c r="C300" t="s">
        <v>265</v>
      </c>
      <c r="D300">
        <v>900000</v>
      </c>
      <c r="E300" t="s">
        <v>203</v>
      </c>
    </row>
    <row r="301" spans="1:5" x14ac:dyDescent="0.25">
      <c r="A301" s="14">
        <v>42514.005486111113</v>
      </c>
      <c r="B301" t="s">
        <v>115</v>
      </c>
      <c r="C301" t="s">
        <v>215</v>
      </c>
      <c r="D301">
        <v>970000</v>
      </c>
      <c r="E301" t="s">
        <v>139</v>
      </c>
    </row>
    <row r="302" spans="1:5" x14ac:dyDescent="0.25">
      <c r="A302" s="14">
        <v>42514.552534722221</v>
      </c>
      <c r="B302" t="s">
        <v>173</v>
      </c>
      <c r="C302" t="s">
        <v>282</v>
      </c>
      <c r="D302">
        <v>1120000</v>
      </c>
      <c r="E302" t="s">
        <v>180</v>
      </c>
    </row>
    <row r="303" spans="1:5" x14ac:dyDescent="0.25">
      <c r="A303" s="14">
        <v>42514.765775462962</v>
      </c>
      <c r="B303" t="s">
        <v>202</v>
      </c>
      <c r="C303" t="s">
        <v>291</v>
      </c>
      <c r="D303">
        <v>1280000</v>
      </c>
      <c r="E303" t="s">
        <v>63</v>
      </c>
    </row>
    <row r="304" spans="1:5" x14ac:dyDescent="0.25">
      <c r="A304" s="14">
        <v>42514.875462962962</v>
      </c>
      <c r="B304" t="s">
        <v>114</v>
      </c>
      <c r="C304" t="s">
        <v>288</v>
      </c>
      <c r="D304">
        <v>1180000</v>
      </c>
      <c r="E304" t="s">
        <v>294</v>
      </c>
    </row>
    <row r="305" spans="1:5" x14ac:dyDescent="0.25">
      <c r="A305" s="14">
        <v>42514.505879629629</v>
      </c>
      <c r="B305" t="s">
        <v>111</v>
      </c>
      <c r="C305" t="s">
        <v>336</v>
      </c>
      <c r="D305">
        <v>890000</v>
      </c>
      <c r="E305" t="s">
        <v>194</v>
      </c>
    </row>
    <row r="306" spans="1:5" x14ac:dyDescent="0.25">
      <c r="A306" s="14">
        <v>42514.897002314814</v>
      </c>
      <c r="B306" t="s">
        <v>111</v>
      </c>
      <c r="C306" t="s">
        <v>386</v>
      </c>
      <c r="D306">
        <v>1240000</v>
      </c>
      <c r="E306" t="s">
        <v>293</v>
      </c>
    </row>
    <row r="307" spans="1:5" x14ac:dyDescent="0.25">
      <c r="A307" s="14">
        <v>42515.225312499999</v>
      </c>
      <c r="B307" t="s">
        <v>110</v>
      </c>
      <c r="C307" t="s">
        <v>387</v>
      </c>
      <c r="D307">
        <v>1290000</v>
      </c>
      <c r="E307" t="s">
        <v>129</v>
      </c>
    </row>
    <row r="308" spans="1:5" x14ac:dyDescent="0.25">
      <c r="A308" s="14">
        <v>42510.181030092594</v>
      </c>
      <c r="B308" t="s">
        <v>118</v>
      </c>
      <c r="C308" t="s">
        <v>153</v>
      </c>
      <c r="D308">
        <v>1110000</v>
      </c>
      <c r="E308" t="s">
        <v>107</v>
      </c>
    </row>
    <row r="309" spans="1:5" x14ac:dyDescent="0.25">
      <c r="A309" s="14">
        <v>42509.56449074074</v>
      </c>
      <c r="B309" t="s">
        <v>93</v>
      </c>
      <c r="C309" t="s">
        <v>154</v>
      </c>
      <c r="D309">
        <v>880000</v>
      </c>
      <c r="E309" t="s">
        <v>95</v>
      </c>
    </row>
    <row r="310" spans="1:5" x14ac:dyDescent="0.25">
      <c r="A310" s="14">
        <v>42510.206967592596</v>
      </c>
      <c r="B310" t="s">
        <v>130</v>
      </c>
      <c r="C310" t="s">
        <v>155</v>
      </c>
      <c r="D310">
        <v>1760000</v>
      </c>
      <c r="E310" t="s">
        <v>122</v>
      </c>
    </row>
    <row r="311" spans="1:5" x14ac:dyDescent="0.25">
      <c r="A311" s="14">
        <v>42509.544525462959</v>
      </c>
      <c r="B311" t="s">
        <v>103</v>
      </c>
      <c r="C311" t="s">
        <v>144</v>
      </c>
      <c r="D311">
        <v>1280000</v>
      </c>
      <c r="E311" t="s">
        <v>63</v>
      </c>
    </row>
    <row r="312" spans="1:5" x14ac:dyDescent="0.25">
      <c r="A312" s="14">
        <v>42509.743738425925</v>
      </c>
      <c r="B312" t="s">
        <v>121</v>
      </c>
      <c r="C312" t="s">
        <v>147</v>
      </c>
      <c r="D312">
        <v>1140000</v>
      </c>
      <c r="E312" t="s">
        <v>62</v>
      </c>
    </row>
    <row r="313" spans="1:5" x14ac:dyDescent="0.25">
      <c r="A313" s="14">
        <v>42509.509895833333</v>
      </c>
      <c r="B313" t="s">
        <v>101</v>
      </c>
      <c r="C313" t="s">
        <v>156</v>
      </c>
      <c r="D313">
        <v>1770000</v>
      </c>
      <c r="E313" t="s">
        <v>87</v>
      </c>
    </row>
    <row r="314" spans="1:5" x14ac:dyDescent="0.25">
      <c r="A314" s="14">
        <v>42509.783726851849</v>
      </c>
      <c r="B314" t="s">
        <v>110</v>
      </c>
      <c r="C314" t="s">
        <v>150</v>
      </c>
      <c r="D314">
        <v>1770000</v>
      </c>
      <c r="E314" t="s">
        <v>87</v>
      </c>
    </row>
    <row r="315" spans="1:5" x14ac:dyDescent="0.25">
      <c r="A315" s="14">
        <v>42509.483263888891</v>
      </c>
      <c r="B315" t="s">
        <v>115</v>
      </c>
      <c r="C315" t="s">
        <v>157</v>
      </c>
      <c r="D315">
        <v>1780000</v>
      </c>
      <c r="E315" t="s">
        <v>96</v>
      </c>
    </row>
    <row r="316" spans="1:5" x14ac:dyDescent="0.25">
      <c r="A316" s="14">
        <v>42509.894861111112</v>
      </c>
      <c r="B316" t="s">
        <v>112</v>
      </c>
      <c r="C316" t="s">
        <v>158</v>
      </c>
      <c r="D316">
        <v>1820000</v>
      </c>
      <c r="E316" t="s">
        <v>120</v>
      </c>
    </row>
    <row r="317" spans="1:5" x14ac:dyDescent="0.25">
      <c r="A317" s="14">
        <v>42509.014467592591</v>
      </c>
      <c r="B317" t="s">
        <v>114</v>
      </c>
      <c r="C317" t="s">
        <v>137</v>
      </c>
      <c r="D317">
        <v>1820000</v>
      </c>
      <c r="E317" t="s">
        <v>120</v>
      </c>
    </row>
    <row r="318" spans="1:5" x14ac:dyDescent="0.25">
      <c r="A318" s="14">
        <v>42509.930706018517</v>
      </c>
      <c r="B318" t="s">
        <v>111</v>
      </c>
      <c r="C318" t="s">
        <v>159</v>
      </c>
      <c r="D318">
        <v>1820000</v>
      </c>
      <c r="E318" t="s">
        <v>120</v>
      </c>
    </row>
    <row r="319" spans="1:5" x14ac:dyDescent="0.25">
      <c r="A319" s="14">
        <v>42510.193611111114</v>
      </c>
      <c r="B319" t="s">
        <v>100</v>
      </c>
      <c r="C319" t="s">
        <v>148</v>
      </c>
      <c r="D319">
        <v>1480000</v>
      </c>
      <c r="E319" t="s">
        <v>113</v>
      </c>
    </row>
    <row r="320" spans="1:5" x14ac:dyDescent="0.25">
      <c r="A320" s="14">
        <v>42510.233148148145</v>
      </c>
      <c r="B320" t="s">
        <v>99</v>
      </c>
      <c r="C320" t="s">
        <v>160</v>
      </c>
      <c r="D320">
        <v>1480000</v>
      </c>
      <c r="E320" t="s">
        <v>113</v>
      </c>
    </row>
    <row r="321" spans="1:5" x14ac:dyDescent="0.25">
      <c r="A321" s="14">
        <v>42509.720069444447</v>
      </c>
      <c r="B321" t="s">
        <v>121</v>
      </c>
      <c r="C321" t="s">
        <v>147</v>
      </c>
      <c r="D321">
        <v>1140000</v>
      </c>
      <c r="E321" t="s">
        <v>62</v>
      </c>
    </row>
    <row r="322" spans="1:5" x14ac:dyDescent="0.25">
      <c r="A322" s="14">
        <v>42509.702534722222</v>
      </c>
      <c r="B322" t="s">
        <v>111</v>
      </c>
      <c r="C322" t="s">
        <v>151</v>
      </c>
      <c r="D322">
        <v>1780000</v>
      </c>
      <c r="E322" t="s">
        <v>96</v>
      </c>
    </row>
    <row r="323" spans="1:5" x14ac:dyDescent="0.25">
      <c r="A323" s="14">
        <v>42509.681979166664</v>
      </c>
      <c r="B323" t="s">
        <v>94</v>
      </c>
      <c r="C323" t="s">
        <v>161</v>
      </c>
      <c r="D323">
        <v>880000</v>
      </c>
      <c r="E323" t="s">
        <v>95</v>
      </c>
    </row>
    <row r="324" spans="1:5" x14ac:dyDescent="0.25">
      <c r="A324" s="14">
        <v>42509.766018518516</v>
      </c>
      <c r="B324" t="s">
        <v>100</v>
      </c>
      <c r="C324" t="s">
        <v>146</v>
      </c>
      <c r="D324">
        <v>1290000</v>
      </c>
      <c r="E324" t="s">
        <v>129</v>
      </c>
    </row>
    <row r="325" spans="1:5" x14ac:dyDescent="0.25">
      <c r="A325" s="14">
        <v>42509.565706018519</v>
      </c>
      <c r="B325" t="s">
        <v>93</v>
      </c>
      <c r="C325" t="s">
        <v>154</v>
      </c>
      <c r="D325">
        <v>880000</v>
      </c>
      <c r="E325" t="s">
        <v>95</v>
      </c>
    </row>
    <row r="326" spans="1:5" x14ac:dyDescent="0.25">
      <c r="A326" s="14">
        <v>42509.791203703702</v>
      </c>
      <c r="B326" t="s">
        <v>121</v>
      </c>
      <c r="C326" t="s">
        <v>162</v>
      </c>
      <c r="D326">
        <v>1840000</v>
      </c>
      <c r="E326" t="s">
        <v>145</v>
      </c>
    </row>
    <row r="327" spans="1:5" x14ac:dyDescent="0.25">
      <c r="A327" s="14">
        <v>42509.528067129628</v>
      </c>
      <c r="B327" t="s">
        <v>118</v>
      </c>
      <c r="C327" t="s">
        <v>149</v>
      </c>
      <c r="D327">
        <v>1140000</v>
      </c>
      <c r="E327" t="s">
        <v>62</v>
      </c>
    </row>
    <row r="328" spans="1:5" x14ac:dyDescent="0.25">
      <c r="A328" s="14">
        <v>42509.792337962965</v>
      </c>
      <c r="B328" t="s">
        <v>121</v>
      </c>
      <c r="C328" t="s">
        <v>162</v>
      </c>
      <c r="D328">
        <v>1840000</v>
      </c>
      <c r="E328" t="s">
        <v>145</v>
      </c>
    </row>
    <row r="329" spans="1:5" x14ac:dyDescent="0.25">
      <c r="A329" s="14">
        <v>42509.226018518515</v>
      </c>
      <c r="B329" t="s">
        <v>94</v>
      </c>
      <c r="C329" t="s">
        <v>140</v>
      </c>
      <c r="D329">
        <v>1760000</v>
      </c>
      <c r="E329" t="s">
        <v>122</v>
      </c>
    </row>
    <row r="330" spans="1:5" x14ac:dyDescent="0.25">
      <c r="A330" s="14">
        <v>42510.254224537035</v>
      </c>
      <c r="B330" t="s">
        <v>81</v>
      </c>
      <c r="C330" t="s">
        <v>163</v>
      </c>
      <c r="D330">
        <v>1430000</v>
      </c>
      <c r="E330" t="s">
        <v>109</v>
      </c>
    </row>
    <row r="331" spans="1:5" x14ac:dyDescent="0.25">
      <c r="A331" s="14">
        <v>42509.20952546296</v>
      </c>
      <c r="B331" t="s">
        <v>101</v>
      </c>
      <c r="C331" t="s">
        <v>141</v>
      </c>
      <c r="D331">
        <v>1300000</v>
      </c>
      <c r="E331" t="s">
        <v>97</v>
      </c>
    </row>
    <row r="332" spans="1:5" x14ac:dyDescent="0.25">
      <c r="A332" s="14">
        <v>42509.715451388889</v>
      </c>
      <c r="B332" t="s">
        <v>93</v>
      </c>
      <c r="C332" t="s">
        <v>164</v>
      </c>
      <c r="D332">
        <v>1830000</v>
      </c>
      <c r="E332" t="s">
        <v>119</v>
      </c>
    </row>
    <row r="333" spans="1:5" x14ac:dyDescent="0.25">
      <c r="A333" s="14">
        <v>42508.994432870371</v>
      </c>
      <c r="B333" t="s">
        <v>131</v>
      </c>
      <c r="C333" t="s">
        <v>136</v>
      </c>
      <c r="D333">
        <v>1280000</v>
      </c>
      <c r="E333" t="s">
        <v>63</v>
      </c>
    </row>
    <row r="334" spans="1:5" x14ac:dyDescent="0.25">
      <c r="A334" s="14">
        <v>42509.772881944446</v>
      </c>
      <c r="B334" t="s">
        <v>103</v>
      </c>
      <c r="C334" t="s">
        <v>152</v>
      </c>
      <c r="D334">
        <v>1810000</v>
      </c>
      <c r="E334" t="s">
        <v>128</v>
      </c>
    </row>
    <row r="335" spans="1:5" x14ac:dyDescent="0.25">
      <c r="A335" s="14">
        <v>42508.93136574074</v>
      </c>
      <c r="B335" t="s">
        <v>114</v>
      </c>
      <c r="C335" t="s">
        <v>135</v>
      </c>
      <c r="D335">
        <v>1820000</v>
      </c>
      <c r="E335" t="s">
        <v>120</v>
      </c>
    </row>
    <row r="336" spans="1:5" x14ac:dyDescent="0.25">
      <c r="A336" s="14">
        <v>42509.789884259262</v>
      </c>
      <c r="B336" t="s">
        <v>121</v>
      </c>
      <c r="C336" t="s">
        <v>162</v>
      </c>
      <c r="D336">
        <v>1840000</v>
      </c>
      <c r="E336" t="s">
        <v>145</v>
      </c>
    </row>
    <row r="337" spans="1:5" x14ac:dyDescent="0.25">
      <c r="A337" s="14">
        <v>42508.848796296297</v>
      </c>
      <c r="B337" t="s">
        <v>64</v>
      </c>
      <c r="C337" t="s">
        <v>134</v>
      </c>
      <c r="D337">
        <v>1810000</v>
      </c>
      <c r="E337" t="s">
        <v>128</v>
      </c>
    </row>
    <row r="338" spans="1:5" x14ac:dyDescent="0.25">
      <c r="A338" s="14">
        <v>42509.809479166666</v>
      </c>
      <c r="B338" t="s">
        <v>112</v>
      </c>
      <c r="C338" t="s">
        <v>165</v>
      </c>
      <c r="D338">
        <v>1820000</v>
      </c>
      <c r="E338" t="s">
        <v>120</v>
      </c>
    </row>
    <row r="339" spans="1:5" x14ac:dyDescent="0.25">
      <c r="A339" s="14">
        <v>42508.785601851851</v>
      </c>
      <c r="B339" t="s">
        <v>130</v>
      </c>
      <c r="C339" t="s">
        <v>133</v>
      </c>
      <c r="D339">
        <v>1280000</v>
      </c>
      <c r="E339" t="s">
        <v>63</v>
      </c>
    </row>
    <row r="340" spans="1:5" x14ac:dyDescent="0.25">
      <c r="A340" s="14">
        <v>42509.848854166667</v>
      </c>
      <c r="B340" t="s">
        <v>115</v>
      </c>
      <c r="C340" t="s">
        <v>166</v>
      </c>
      <c r="D340">
        <v>1810000</v>
      </c>
      <c r="E340" t="s">
        <v>128</v>
      </c>
    </row>
    <row r="341" spans="1:5" x14ac:dyDescent="0.25">
      <c r="A341" s="14">
        <v>42509.412430555552</v>
      </c>
      <c r="B341" t="s">
        <v>115</v>
      </c>
      <c r="C341" t="s">
        <v>167</v>
      </c>
      <c r="D341">
        <v>1800000</v>
      </c>
      <c r="E341" t="s">
        <v>88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42514</v>
      </c>
      <c r="B2" s="10"/>
      <c r="C2" s="37">
        <v>50</v>
      </c>
      <c r="F2" t="s">
        <v>78</v>
      </c>
    </row>
    <row r="3" spans="1:6" x14ac:dyDescent="0.25">
      <c r="F3" t="s">
        <v>79</v>
      </c>
    </row>
    <row r="4" spans="1:6" x14ac:dyDescent="0.25">
      <c r="F4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2016-05-25T17:37:40Z</dcterms:modified>
</cp:coreProperties>
</file>