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NWGL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  <externalReference r:id="rId8"/>
  </externalReferences>
  <definedNames>
    <definedName name="_xlnm._FilterDatabase" localSheetId="1" hidden="1">Enforcements!$A$6:$N$13</definedName>
    <definedName name="_xlnm._FilterDatabase" localSheetId="2" hidden="1">'Missing Trips'!$A$2:$G$2</definedName>
    <definedName name="_xlnm._FilterDatabase" localSheetId="0" hidden="1">'Train Runs'!$A$12:$AC$12</definedName>
    <definedName name="_xlnm._FilterDatabase" localSheetId="3" hidden="1">'Trips&amp;Operators'!$A$1:$E$211</definedName>
    <definedName name="Denver_Train_Runs_04122016" localSheetId="0">'Train Runs'!$A$12:$J$12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L44" i="1"/>
  <c r="M44" i="1"/>
  <c r="N44" i="1"/>
  <c r="T44" i="1"/>
  <c r="V44" i="1"/>
  <c r="X44" i="1"/>
  <c r="Y44" i="1"/>
  <c r="U44" i="1" s="1"/>
  <c r="S44" i="1" s="1"/>
  <c r="Z44" i="1"/>
  <c r="AA44" i="1" s="1"/>
  <c r="W44" i="1" s="1"/>
  <c r="AB44" i="1"/>
  <c r="AC44" i="1"/>
  <c r="K45" i="1"/>
  <c r="L45" i="1"/>
  <c r="M45" i="1"/>
  <c r="N45" i="1"/>
  <c r="T45" i="1"/>
  <c r="U45" i="1"/>
  <c r="S45" i="1" s="1"/>
  <c r="V45" i="1"/>
  <c r="X45" i="1"/>
  <c r="Y45" i="1"/>
  <c r="Z45" i="1"/>
  <c r="AA45" i="1" s="1"/>
  <c r="W45" i="1" s="1"/>
  <c r="AB45" i="1"/>
  <c r="AC45" i="1"/>
  <c r="K46" i="1"/>
  <c r="L46" i="1"/>
  <c r="M46" i="1"/>
  <c r="N46" i="1"/>
  <c r="T46" i="1"/>
  <c r="V46" i="1"/>
  <c r="X46" i="1"/>
  <c r="Y46" i="1"/>
  <c r="U46" i="1" s="1"/>
  <c r="S46" i="1" s="1"/>
  <c r="Z46" i="1"/>
  <c r="AA46" i="1"/>
  <c r="W46" i="1" s="1"/>
  <c r="AB46" i="1"/>
  <c r="AC46" i="1"/>
  <c r="K47" i="1"/>
  <c r="L47" i="1"/>
  <c r="M47" i="1"/>
  <c r="N47" i="1" s="1"/>
  <c r="T47" i="1"/>
  <c r="V47" i="1"/>
  <c r="X47" i="1"/>
  <c r="Y47" i="1"/>
  <c r="U47" i="1" s="1"/>
  <c r="S47" i="1" s="1"/>
  <c r="Z47" i="1"/>
  <c r="AA47" i="1" s="1"/>
  <c r="W47" i="1" s="1"/>
  <c r="AB47" i="1"/>
  <c r="AC47" i="1"/>
  <c r="K48" i="1"/>
  <c r="L48" i="1"/>
  <c r="M48" i="1"/>
  <c r="N48" i="1"/>
  <c r="T48" i="1"/>
  <c r="V48" i="1"/>
  <c r="X48" i="1"/>
  <c r="Y48" i="1"/>
  <c r="U48" i="1" s="1"/>
  <c r="S48" i="1" s="1"/>
  <c r="Z48" i="1"/>
  <c r="AA48" i="1" s="1"/>
  <c r="W48" i="1" s="1"/>
  <c r="AB48" i="1"/>
  <c r="AC48" i="1"/>
  <c r="K49" i="1"/>
  <c r="L49" i="1"/>
  <c r="M49" i="1"/>
  <c r="N49" i="1" s="1"/>
  <c r="T49" i="1"/>
  <c r="V49" i="1"/>
  <c r="X49" i="1"/>
  <c r="Y49" i="1"/>
  <c r="U49" i="1" s="1"/>
  <c r="S49" i="1" s="1"/>
  <c r="Z49" i="1"/>
  <c r="AB49" i="1"/>
  <c r="AC49" i="1"/>
  <c r="K50" i="1"/>
  <c r="L50" i="1"/>
  <c r="M50" i="1"/>
  <c r="N50" i="1"/>
  <c r="T50" i="1"/>
  <c r="V50" i="1"/>
  <c r="X50" i="1"/>
  <c r="Y50" i="1"/>
  <c r="U50" i="1" s="1"/>
  <c r="S50" i="1" s="1"/>
  <c r="Z50" i="1"/>
  <c r="AA50" i="1" s="1"/>
  <c r="W50" i="1" s="1"/>
  <c r="AB50" i="1"/>
  <c r="AC50" i="1"/>
  <c r="K51" i="1"/>
  <c r="L51" i="1"/>
  <c r="M51" i="1"/>
  <c r="N51" i="1" s="1"/>
  <c r="T51" i="1"/>
  <c r="V51" i="1"/>
  <c r="X51" i="1"/>
  <c r="Y51" i="1"/>
  <c r="U51" i="1" s="1"/>
  <c r="S51" i="1" s="1"/>
  <c r="Z51" i="1"/>
  <c r="AA51" i="1"/>
  <c r="W51" i="1" s="1"/>
  <c r="AB51" i="1"/>
  <c r="AC51" i="1"/>
  <c r="K52" i="1"/>
  <c r="L52" i="1"/>
  <c r="M52" i="1"/>
  <c r="N52" i="1" s="1"/>
  <c r="T52" i="1"/>
  <c r="V52" i="1"/>
  <c r="X52" i="1"/>
  <c r="Y52" i="1"/>
  <c r="U52" i="1" s="1"/>
  <c r="S52" i="1" s="1"/>
  <c r="Z52" i="1"/>
  <c r="AA52" i="1" s="1"/>
  <c r="W52" i="1" s="1"/>
  <c r="AB52" i="1"/>
  <c r="AC52" i="1"/>
  <c r="K53" i="1"/>
  <c r="L53" i="1"/>
  <c r="M53" i="1"/>
  <c r="N53" i="1"/>
  <c r="T53" i="1"/>
  <c r="U53" i="1"/>
  <c r="S53" i="1" s="1"/>
  <c r="V53" i="1"/>
  <c r="X53" i="1"/>
  <c r="Y53" i="1"/>
  <c r="Z53" i="1"/>
  <c r="AA53" i="1" s="1"/>
  <c r="W53" i="1" s="1"/>
  <c r="AB53" i="1"/>
  <c r="AC53" i="1"/>
  <c r="K54" i="1"/>
  <c r="L54" i="1"/>
  <c r="M54" i="1"/>
  <c r="N54" i="1" s="1"/>
  <c r="T54" i="1"/>
  <c r="V54" i="1"/>
  <c r="X54" i="1"/>
  <c r="Y54" i="1"/>
  <c r="U54" i="1" s="1"/>
  <c r="S54" i="1" s="1"/>
  <c r="Z54" i="1"/>
  <c r="AA54" i="1"/>
  <c r="W54" i="1" s="1"/>
  <c r="AB54" i="1"/>
  <c r="AC54" i="1"/>
  <c r="K55" i="1"/>
  <c r="L55" i="1"/>
  <c r="M55" i="1"/>
  <c r="N55" i="1" s="1"/>
  <c r="T55" i="1"/>
  <c r="V55" i="1"/>
  <c r="X55" i="1"/>
  <c r="Y55" i="1"/>
  <c r="U55" i="1" s="1"/>
  <c r="S55" i="1" s="1"/>
  <c r="Z55" i="1"/>
  <c r="AA55" i="1" s="1"/>
  <c r="W55" i="1" s="1"/>
  <c r="AB55" i="1"/>
  <c r="AC55" i="1"/>
  <c r="K56" i="1"/>
  <c r="L56" i="1"/>
  <c r="M56" i="1"/>
  <c r="N56" i="1"/>
  <c r="T56" i="1"/>
  <c r="V56" i="1"/>
  <c r="X56" i="1"/>
  <c r="Y56" i="1"/>
  <c r="U56" i="1" s="1"/>
  <c r="S56" i="1" s="1"/>
  <c r="Z56" i="1"/>
  <c r="AA56" i="1" s="1"/>
  <c r="W56" i="1" s="1"/>
  <c r="AB56" i="1"/>
  <c r="AC56" i="1"/>
  <c r="K57" i="1"/>
  <c r="L57" i="1"/>
  <c r="M57" i="1"/>
  <c r="N57" i="1" s="1"/>
  <c r="T57" i="1"/>
  <c r="V57" i="1"/>
  <c r="X57" i="1"/>
  <c r="Y57" i="1"/>
  <c r="U57" i="1" s="1"/>
  <c r="S57" i="1" s="1"/>
  <c r="Z57" i="1"/>
  <c r="AB57" i="1"/>
  <c r="AC57" i="1"/>
  <c r="K58" i="1"/>
  <c r="L58" i="1"/>
  <c r="M58" i="1"/>
  <c r="N58" i="1"/>
  <c r="T58" i="1"/>
  <c r="V58" i="1"/>
  <c r="X58" i="1"/>
  <c r="Y58" i="1"/>
  <c r="U58" i="1" s="1"/>
  <c r="S58" i="1" s="1"/>
  <c r="Z58" i="1"/>
  <c r="AA58" i="1" s="1"/>
  <c r="W58" i="1" s="1"/>
  <c r="AB58" i="1"/>
  <c r="AC58" i="1"/>
  <c r="K59" i="1"/>
  <c r="L59" i="1"/>
  <c r="M59" i="1"/>
  <c r="N59" i="1" s="1"/>
  <c r="T59" i="1"/>
  <c r="V59" i="1"/>
  <c r="X59" i="1"/>
  <c r="Y59" i="1"/>
  <c r="U59" i="1" s="1"/>
  <c r="S59" i="1" s="1"/>
  <c r="Z59" i="1"/>
  <c r="AA59" i="1"/>
  <c r="W59" i="1" s="1"/>
  <c r="AB59" i="1"/>
  <c r="AC59" i="1"/>
  <c r="K60" i="1"/>
  <c r="L60" i="1"/>
  <c r="M60" i="1"/>
  <c r="N60" i="1" s="1"/>
  <c r="T60" i="1"/>
  <c r="V60" i="1"/>
  <c r="X60" i="1"/>
  <c r="Y60" i="1"/>
  <c r="U60" i="1" s="1"/>
  <c r="S60" i="1" s="1"/>
  <c r="Z60" i="1"/>
  <c r="AA60" i="1" s="1"/>
  <c r="W60" i="1" s="1"/>
  <c r="AB60" i="1"/>
  <c r="AC60" i="1"/>
  <c r="K61" i="1"/>
  <c r="L61" i="1"/>
  <c r="M61" i="1"/>
  <c r="N61" i="1"/>
  <c r="T61" i="1"/>
  <c r="U61" i="1"/>
  <c r="S61" i="1" s="1"/>
  <c r="V61" i="1"/>
  <c r="X61" i="1"/>
  <c r="Y61" i="1"/>
  <c r="Z61" i="1"/>
  <c r="AA61" i="1" s="1"/>
  <c r="W61" i="1" s="1"/>
  <c r="AB61" i="1"/>
  <c r="AC61" i="1"/>
  <c r="K62" i="1"/>
  <c r="L62" i="1"/>
  <c r="M62" i="1"/>
  <c r="N62" i="1" s="1"/>
  <c r="T62" i="1"/>
  <c r="V62" i="1"/>
  <c r="X62" i="1"/>
  <c r="Y62" i="1"/>
  <c r="U62" i="1" s="1"/>
  <c r="S62" i="1" s="1"/>
  <c r="Z62" i="1"/>
  <c r="AA62" i="1"/>
  <c r="W62" i="1" s="1"/>
  <c r="AB62" i="1"/>
  <c r="AC62" i="1"/>
  <c r="AA57" i="1" l="1"/>
  <c r="W57" i="1" s="1"/>
  <c r="AA49" i="1"/>
  <c r="W49" i="1" s="1"/>
  <c r="M14" i="5"/>
  <c r="M13" i="5"/>
  <c r="M12" i="5"/>
  <c r="M11" i="5"/>
  <c r="M10" i="5"/>
  <c r="M9" i="5"/>
  <c r="M8" i="5"/>
  <c r="M7" i="5"/>
  <c r="M6" i="5"/>
  <c r="M5" i="5"/>
  <c r="M4" i="5"/>
  <c r="M3" i="5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A1" i="6"/>
  <c r="Q55" i="3"/>
  <c r="P55" i="3"/>
  <c r="L55" i="3"/>
  <c r="Q54" i="3"/>
  <c r="P54" i="3"/>
  <c r="L54" i="3"/>
  <c r="Q53" i="3"/>
  <c r="P53" i="3"/>
  <c r="L53" i="3"/>
  <c r="Q52" i="3"/>
  <c r="P52" i="3"/>
  <c r="L52" i="3"/>
  <c r="Q51" i="3"/>
  <c r="P51" i="3"/>
  <c r="L51" i="3"/>
  <c r="Q50" i="3"/>
  <c r="P50" i="3"/>
  <c r="L50" i="3"/>
  <c r="Q49" i="3"/>
  <c r="P49" i="3"/>
  <c r="L49" i="3"/>
  <c r="Q48" i="3"/>
  <c r="P48" i="3"/>
  <c r="L48" i="3"/>
  <c r="Q47" i="3"/>
  <c r="P47" i="3"/>
  <c r="L47" i="3"/>
  <c r="Q46" i="3"/>
  <c r="P46" i="3"/>
  <c r="L46" i="3"/>
  <c r="Q45" i="3"/>
  <c r="P45" i="3"/>
  <c r="L45" i="3"/>
  <c r="Q44" i="3"/>
  <c r="P44" i="3"/>
  <c r="L44" i="3"/>
  <c r="Q43" i="3"/>
  <c r="P43" i="3"/>
  <c r="L43" i="3"/>
  <c r="Q42" i="3"/>
  <c r="P42" i="3"/>
  <c r="L42" i="3"/>
  <c r="Q41" i="3"/>
  <c r="P41" i="3"/>
  <c r="L41" i="3"/>
  <c r="Q40" i="3"/>
  <c r="P40" i="3"/>
  <c r="L40" i="3"/>
  <c r="Q39" i="3"/>
  <c r="P39" i="3"/>
  <c r="L39" i="3"/>
  <c r="Q38" i="3"/>
  <c r="P38" i="3"/>
  <c r="L38" i="3"/>
  <c r="Q37" i="3"/>
  <c r="P37" i="3"/>
  <c r="L37" i="3"/>
  <c r="Q36" i="3"/>
  <c r="P36" i="3"/>
  <c r="L36" i="3"/>
  <c r="Q35" i="3"/>
  <c r="P35" i="3"/>
  <c r="L35" i="3"/>
  <c r="Q34" i="3"/>
  <c r="P34" i="3"/>
  <c r="L34" i="3"/>
  <c r="Q33" i="3"/>
  <c r="P33" i="3"/>
  <c r="L33" i="3"/>
  <c r="Q32" i="3"/>
  <c r="P32" i="3"/>
  <c r="L32" i="3"/>
  <c r="Q31" i="3"/>
  <c r="P31" i="3"/>
  <c r="L31" i="3"/>
  <c r="Q30" i="3"/>
  <c r="P30" i="3"/>
  <c r="L30" i="3"/>
  <c r="Q29" i="3"/>
  <c r="P29" i="3"/>
  <c r="L29" i="3"/>
  <c r="Q28" i="3"/>
  <c r="P28" i="3"/>
  <c r="L28" i="3"/>
  <c r="Q27" i="3"/>
  <c r="P27" i="3"/>
  <c r="L27" i="3"/>
  <c r="Q26" i="3"/>
  <c r="P26" i="3"/>
  <c r="L26" i="3"/>
  <c r="Q25" i="3"/>
  <c r="P25" i="3"/>
  <c r="L25" i="3"/>
  <c r="Q24" i="3"/>
  <c r="P24" i="3"/>
  <c r="L24" i="3"/>
  <c r="Q23" i="3"/>
  <c r="P23" i="3"/>
  <c r="L23" i="3"/>
  <c r="Q22" i="3"/>
  <c r="P22" i="3"/>
  <c r="L22" i="3"/>
  <c r="Q21" i="3"/>
  <c r="P21" i="3"/>
  <c r="L21" i="3"/>
  <c r="Q20" i="3"/>
  <c r="P20" i="3"/>
  <c r="L20" i="3"/>
  <c r="Q19" i="3"/>
  <c r="P19" i="3"/>
  <c r="L19" i="3"/>
  <c r="Q18" i="3"/>
  <c r="P18" i="3"/>
  <c r="L18" i="3"/>
  <c r="Q17" i="3"/>
  <c r="P17" i="3"/>
  <c r="L17" i="3"/>
  <c r="Q16" i="3"/>
  <c r="P16" i="3"/>
  <c r="L16" i="3"/>
  <c r="Q15" i="3"/>
  <c r="P15" i="3"/>
  <c r="L15" i="3"/>
  <c r="Q14" i="3"/>
  <c r="P14" i="3"/>
  <c r="L14" i="3"/>
  <c r="Q13" i="3"/>
  <c r="P13" i="3"/>
  <c r="L13" i="3"/>
  <c r="Q12" i="3"/>
  <c r="P12" i="3"/>
  <c r="L12" i="3"/>
  <c r="Q11" i="3"/>
  <c r="P11" i="3"/>
  <c r="L11" i="3"/>
  <c r="Q10" i="3"/>
  <c r="P10" i="3"/>
  <c r="L10" i="3"/>
  <c r="Q9" i="3"/>
  <c r="P9" i="3"/>
  <c r="L9" i="3"/>
  <c r="Q8" i="3"/>
  <c r="P8" i="3"/>
  <c r="L8" i="3"/>
  <c r="Q7" i="3"/>
  <c r="P7" i="3"/>
  <c r="L7" i="3"/>
  <c r="A5" i="3"/>
  <c r="M3" i="3"/>
  <c r="M2" i="3"/>
  <c r="AC43" i="1"/>
  <c r="AB43" i="1"/>
  <c r="Z43" i="1"/>
  <c r="Y43" i="1"/>
  <c r="U43" i="1" s="1"/>
  <c r="S43" i="1" s="1"/>
  <c r="X43" i="1"/>
  <c r="V43" i="1"/>
  <c r="T43" i="1"/>
  <c r="M43" i="1"/>
  <c r="N43" i="1" s="1"/>
  <c r="L43" i="1"/>
  <c r="K43" i="1"/>
  <c r="AC42" i="1"/>
  <c r="AB42" i="1"/>
  <c r="Z42" i="1"/>
  <c r="AA42" i="1" s="1"/>
  <c r="W42" i="1" s="1"/>
  <c r="Y42" i="1"/>
  <c r="U42" i="1" s="1"/>
  <c r="S42" i="1" s="1"/>
  <c r="X42" i="1"/>
  <c r="V42" i="1"/>
  <c r="T42" i="1"/>
  <c r="M42" i="1"/>
  <c r="N42" i="1" s="1"/>
  <c r="L42" i="1"/>
  <c r="K42" i="1"/>
  <c r="AC41" i="1"/>
  <c r="AB41" i="1"/>
  <c r="Z41" i="1"/>
  <c r="Y41" i="1"/>
  <c r="X41" i="1"/>
  <c r="V41" i="1"/>
  <c r="T41" i="1"/>
  <c r="M41" i="1"/>
  <c r="N41" i="1" s="1"/>
  <c r="L41" i="1"/>
  <c r="K41" i="1"/>
  <c r="AC40" i="1"/>
  <c r="AB40" i="1"/>
  <c r="Z40" i="1"/>
  <c r="Y40" i="1"/>
  <c r="X40" i="1"/>
  <c r="V40" i="1"/>
  <c r="T40" i="1"/>
  <c r="N40" i="1"/>
  <c r="M40" i="1"/>
  <c r="L40" i="1"/>
  <c r="K40" i="1"/>
  <c r="AC39" i="1"/>
  <c r="AB39" i="1"/>
  <c r="Z39" i="1"/>
  <c r="Y39" i="1"/>
  <c r="X39" i="1"/>
  <c r="V39" i="1"/>
  <c r="U39" i="1"/>
  <c r="S39" i="1" s="1"/>
  <c r="T39" i="1"/>
  <c r="M39" i="1"/>
  <c r="N39" i="1" s="1"/>
  <c r="L39" i="1"/>
  <c r="K39" i="1"/>
  <c r="AC38" i="1"/>
  <c r="AB38" i="1"/>
  <c r="Z38" i="1"/>
  <c r="Y38" i="1"/>
  <c r="U38" i="1" s="1"/>
  <c r="S38" i="1" s="1"/>
  <c r="X38" i="1"/>
  <c r="V38" i="1"/>
  <c r="T38" i="1"/>
  <c r="N38" i="1"/>
  <c r="M38" i="1"/>
  <c r="L38" i="1"/>
  <c r="K38" i="1"/>
  <c r="AC37" i="1"/>
  <c r="AB37" i="1"/>
  <c r="Z37" i="1"/>
  <c r="Y37" i="1"/>
  <c r="X37" i="1"/>
  <c r="V37" i="1"/>
  <c r="U37" i="1"/>
  <c r="T37" i="1"/>
  <c r="S37" i="1"/>
  <c r="M37" i="1"/>
  <c r="N37" i="1" s="1"/>
  <c r="L37" i="1"/>
  <c r="K37" i="1"/>
  <c r="AC36" i="1"/>
  <c r="AB36" i="1"/>
  <c r="Z36" i="1"/>
  <c r="Y36" i="1"/>
  <c r="X36" i="1"/>
  <c r="V36" i="1"/>
  <c r="U36" i="1"/>
  <c r="S36" i="1" s="1"/>
  <c r="T36" i="1"/>
  <c r="M36" i="1"/>
  <c r="N36" i="1" s="1"/>
  <c r="L36" i="1"/>
  <c r="K36" i="1"/>
  <c r="AC35" i="1"/>
  <c r="AB35" i="1"/>
  <c r="Z35" i="1"/>
  <c r="Y35" i="1"/>
  <c r="X35" i="1"/>
  <c r="V35" i="1"/>
  <c r="U35" i="1"/>
  <c r="S35" i="1" s="1"/>
  <c r="T35" i="1"/>
  <c r="M35" i="1"/>
  <c r="N35" i="1" s="1"/>
  <c r="L35" i="1"/>
  <c r="K35" i="1"/>
  <c r="AC34" i="1"/>
  <c r="AB34" i="1"/>
  <c r="Z34" i="1"/>
  <c r="Y34" i="1"/>
  <c r="U34" i="1" s="1"/>
  <c r="S34" i="1" s="1"/>
  <c r="X34" i="1"/>
  <c r="V34" i="1"/>
  <c r="T34" i="1"/>
  <c r="M34" i="1"/>
  <c r="N34" i="1" s="1"/>
  <c r="L34" i="1"/>
  <c r="K34" i="1"/>
  <c r="AC33" i="1"/>
  <c r="AB33" i="1"/>
  <c r="Z33" i="1"/>
  <c r="Y33" i="1"/>
  <c r="U33" i="1" s="1"/>
  <c r="S33" i="1" s="1"/>
  <c r="X33" i="1"/>
  <c r="V33" i="1"/>
  <c r="T33" i="1"/>
  <c r="M33" i="1"/>
  <c r="N33" i="1" s="1"/>
  <c r="L33" i="1"/>
  <c r="K33" i="1"/>
  <c r="AC32" i="1"/>
  <c r="AB32" i="1"/>
  <c r="Z32" i="1"/>
  <c r="Y32" i="1"/>
  <c r="X32" i="1"/>
  <c r="V32" i="1"/>
  <c r="U32" i="1"/>
  <c r="S32" i="1" s="1"/>
  <c r="T32" i="1"/>
  <c r="M32" i="1"/>
  <c r="N32" i="1" s="1"/>
  <c r="L32" i="1"/>
  <c r="K32" i="1"/>
  <c r="AC31" i="1"/>
  <c r="AB31" i="1"/>
  <c r="Z31" i="1"/>
  <c r="Y31" i="1"/>
  <c r="X31" i="1"/>
  <c r="V31" i="1"/>
  <c r="U31" i="1"/>
  <c r="S31" i="1" s="1"/>
  <c r="T31" i="1"/>
  <c r="M31" i="1"/>
  <c r="N31" i="1" s="1"/>
  <c r="L31" i="1"/>
  <c r="K31" i="1"/>
  <c r="AC30" i="1"/>
  <c r="AB30" i="1"/>
  <c r="Z30" i="1"/>
  <c r="Y30" i="1"/>
  <c r="U30" i="1" s="1"/>
  <c r="S30" i="1" s="1"/>
  <c r="X30" i="1"/>
  <c r="V30" i="1"/>
  <c r="T30" i="1"/>
  <c r="M30" i="1"/>
  <c r="N30" i="1" s="1"/>
  <c r="L30" i="1"/>
  <c r="K30" i="1"/>
  <c r="AC29" i="1"/>
  <c r="AB29" i="1"/>
  <c r="Z29" i="1"/>
  <c r="Y29" i="1"/>
  <c r="U29" i="1" s="1"/>
  <c r="S29" i="1" s="1"/>
  <c r="X29" i="1"/>
  <c r="V29" i="1"/>
  <c r="T29" i="1"/>
  <c r="M29" i="1"/>
  <c r="N29" i="1" s="1"/>
  <c r="L29" i="1"/>
  <c r="K29" i="1"/>
  <c r="AC28" i="1"/>
  <c r="AB28" i="1"/>
  <c r="Z28" i="1"/>
  <c r="Y28" i="1"/>
  <c r="U28" i="1" s="1"/>
  <c r="S28" i="1" s="1"/>
  <c r="X28" i="1"/>
  <c r="V28" i="1"/>
  <c r="T28" i="1"/>
  <c r="M28" i="1"/>
  <c r="N28" i="1" s="1"/>
  <c r="L28" i="1"/>
  <c r="K28" i="1"/>
  <c r="AC27" i="1"/>
  <c r="AB27" i="1"/>
  <c r="Z27" i="1"/>
  <c r="AA27" i="1" s="1"/>
  <c r="W27" i="1" s="1"/>
  <c r="Y27" i="1"/>
  <c r="X27" i="1"/>
  <c r="V27" i="1"/>
  <c r="T27" i="1"/>
  <c r="M27" i="1"/>
  <c r="N27" i="1" s="1"/>
  <c r="L27" i="1"/>
  <c r="K27" i="1"/>
  <c r="AC26" i="1"/>
  <c r="AB26" i="1"/>
  <c r="Z26" i="1"/>
  <c r="Y26" i="1"/>
  <c r="X26" i="1"/>
  <c r="V26" i="1"/>
  <c r="U26" i="1"/>
  <c r="S26" i="1" s="1"/>
  <c r="T26" i="1"/>
  <c r="M26" i="1"/>
  <c r="N26" i="1" s="1"/>
  <c r="L26" i="1"/>
  <c r="K26" i="1"/>
  <c r="AC25" i="1"/>
  <c r="AB25" i="1"/>
  <c r="Z25" i="1"/>
  <c r="Y25" i="1"/>
  <c r="U25" i="1" s="1"/>
  <c r="S25" i="1" s="1"/>
  <c r="X25" i="1"/>
  <c r="V25" i="1"/>
  <c r="T25" i="1"/>
  <c r="M25" i="1"/>
  <c r="N25" i="1" s="1"/>
  <c r="L25" i="1"/>
  <c r="K25" i="1"/>
  <c r="AC24" i="1"/>
  <c r="AB24" i="1"/>
  <c r="Z24" i="1"/>
  <c r="Y24" i="1"/>
  <c r="X24" i="1"/>
  <c r="V24" i="1"/>
  <c r="U24" i="1"/>
  <c r="S24" i="1" s="1"/>
  <c r="T24" i="1"/>
  <c r="M24" i="1"/>
  <c r="N24" i="1" s="1"/>
  <c r="L24" i="1"/>
  <c r="K24" i="1"/>
  <c r="AC23" i="1"/>
  <c r="AB23" i="1"/>
  <c r="Z23" i="1"/>
  <c r="Y23" i="1"/>
  <c r="U23" i="1" s="1"/>
  <c r="S23" i="1" s="1"/>
  <c r="X23" i="1"/>
  <c r="V23" i="1"/>
  <c r="T23" i="1"/>
  <c r="M23" i="1"/>
  <c r="N23" i="1" s="1"/>
  <c r="L23" i="1"/>
  <c r="K23" i="1"/>
  <c r="AC22" i="1"/>
  <c r="AB22" i="1"/>
  <c r="Z22" i="1"/>
  <c r="Y22" i="1"/>
  <c r="U22" i="1" s="1"/>
  <c r="S22" i="1" s="1"/>
  <c r="X22" i="1"/>
  <c r="V22" i="1"/>
  <c r="T22" i="1"/>
  <c r="M22" i="1"/>
  <c r="N22" i="1" s="1"/>
  <c r="L22" i="1"/>
  <c r="K22" i="1"/>
  <c r="AC21" i="1"/>
  <c r="AB21" i="1"/>
  <c r="Z21" i="1"/>
  <c r="Y21" i="1"/>
  <c r="X21" i="1"/>
  <c r="V21" i="1"/>
  <c r="U21" i="1"/>
  <c r="S21" i="1" s="1"/>
  <c r="T21" i="1"/>
  <c r="M21" i="1"/>
  <c r="N21" i="1" s="1"/>
  <c r="L21" i="1"/>
  <c r="K21" i="1"/>
  <c r="AC20" i="1"/>
  <c r="AB20" i="1"/>
  <c r="Z20" i="1"/>
  <c r="Y20" i="1"/>
  <c r="U20" i="1" s="1"/>
  <c r="S20" i="1" s="1"/>
  <c r="X20" i="1"/>
  <c r="V20" i="1"/>
  <c r="T20" i="1"/>
  <c r="M20" i="1"/>
  <c r="N20" i="1" s="1"/>
  <c r="L20" i="1"/>
  <c r="K20" i="1"/>
  <c r="AC19" i="1"/>
  <c r="AB19" i="1"/>
  <c r="Z19" i="1"/>
  <c r="Y19" i="1"/>
  <c r="X19" i="1"/>
  <c r="V19" i="1"/>
  <c r="U19" i="1"/>
  <c r="S19" i="1" s="1"/>
  <c r="T19" i="1"/>
  <c r="M19" i="1"/>
  <c r="N19" i="1" s="1"/>
  <c r="L19" i="1"/>
  <c r="K19" i="1"/>
  <c r="AC18" i="1"/>
  <c r="AB18" i="1"/>
  <c r="Z18" i="1"/>
  <c r="Y18" i="1"/>
  <c r="U18" i="1" s="1"/>
  <c r="S18" i="1" s="1"/>
  <c r="X18" i="1"/>
  <c r="V18" i="1"/>
  <c r="T18" i="1"/>
  <c r="M18" i="1"/>
  <c r="N18" i="1" s="1"/>
  <c r="L18" i="1"/>
  <c r="K18" i="1"/>
  <c r="AC17" i="1"/>
  <c r="AB17" i="1"/>
  <c r="Z17" i="1"/>
  <c r="Y17" i="1"/>
  <c r="U17" i="1" s="1"/>
  <c r="S17" i="1" s="1"/>
  <c r="X17" i="1"/>
  <c r="V17" i="1"/>
  <c r="T17" i="1"/>
  <c r="M17" i="1"/>
  <c r="N17" i="1" s="1"/>
  <c r="L17" i="1"/>
  <c r="K17" i="1"/>
  <c r="AC16" i="1"/>
  <c r="AB16" i="1"/>
  <c r="Z16" i="1"/>
  <c r="Y16" i="1"/>
  <c r="U16" i="1" s="1"/>
  <c r="S16" i="1" s="1"/>
  <c r="X16" i="1"/>
  <c r="V16" i="1"/>
  <c r="T16" i="1"/>
  <c r="M16" i="1"/>
  <c r="N16" i="1" s="1"/>
  <c r="L16" i="1"/>
  <c r="K16" i="1"/>
  <c r="AC15" i="1"/>
  <c r="AB15" i="1"/>
  <c r="Z15" i="1"/>
  <c r="Y15" i="1"/>
  <c r="U15" i="1" s="1"/>
  <c r="S15" i="1" s="1"/>
  <c r="X15" i="1"/>
  <c r="V15" i="1"/>
  <c r="T15" i="1"/>
  <c r="M15" i="1"/>
  <c r="N15" i="1" s="1"/>
  <c r="L15" i="1"/>
  <c r="K15" i="1"/>
  <c r="AC14" i="1"/>
  <c r="AB14" i="1"/>
  <c r="Z14" i="1"/>
  <c r="Y14" i="1"/>
  <c r="X14" i="1"/>
  <c r="V14" i="1"/>
  <c r="U14" i="1"/>
  <c r="S14" i="1" s="1"/>
  <c r="T14" i="1"/>
  <c r="M14" i="1"/>
  <c r="N14" i="1" s="1"/>
  <c r="L14" i="1"/>
  <c r="K14" i="1"/>
  <c r="AC13" i="1"/>
  <c r="AB13" i="1"/>
  <c r="Z13" i="1"/>
  <c r="Y13" i="1"/>
  <c r="X13" i="1"/>
  <c r="V13" i="1"/>
  <c r="T13" i="1"/>
  <c r="M13" i="1"/>
  <c r="N13" i="1" s="1"/>
  <c r="L13" i="1"/>
  <c r="K13" i="1"/>
  <c r="A11" i="1"/>
  <c r="O8" i="1"/>
  <c r="N8" i="1"/>
  <c r="M8" i="1"/>
  <c r="J7" i="1"/>
  <c r="O6" i="1"/>
  <c r="N6" i="1"/>
  <c r="M6" i="1"/>
  <c r="J6" i="1"/>
  <c r="I2" i="1"/>
  <c r="U13" i="1" l="1"/>
  <c r="S13" i="1" s="1"/>
  <c r="AA21" i="1"/>
  <c r="W21" i="1" s="1"/>
  <c r="AA26" i="1"/>
  <c r="W26" i="1" s="1"/>
  <c r="U40" i="1"/>
  <c r="S40" i="1" s="1"/>
  <c r="AA14" i="1"/>
  <c r="W14" i="1" s="1"/>
  <c r="AA29" i="1"/>
  <c r="W29" i="1" s="1"/>
  <c r="AA32" i="1"/>
  <c r="W32" i="1" s="1"/>
  <c r="U27" i="1"/>
  <c r="S27" i="1" s="1"/>
  <c r="AA36" i="1"/>
  <c r="W36" i="1" s="1"/>
  <c r="AA34" i="1"/>
  <c r="W34" i="1" s="1"/>
  <c r="AA41" i="1"/>
  <c r="W41" i="1" s="1"/>
  <c r="AA39" i="1"/>
  <c r="W39" i="1" s="1"/>
  <c r="AA33" i="1"/>
  <c r="W33" i="1" s="1"/>
  <c r="AA18" i="1"/>
  <c r="W18" i="1" s="1"/>
  <c r="AA31" i="1"/>
  <c r="W31" i="1" s="1"/>
  <c r="AA16" i="1"/>
  <c r="W16" i="1" s="1"/>
  <c r="AA17" i="1"/>
  <c r="W17" i="1" s="1"/>
  <c r="AA30" i="1"/>
  <c r="W30" i="1" s="1"/>
  <c r="AA37" i="1"/>
  <c r="W37" i="1" s="1"/>
  <c r="AA22" i="1"/>
  <c r="W22" i="1" s="1"/>
  <c r="AA20" i="1"/>
  <c r="W20" i="1" s="1"/>
  <c r="AA13" i="1"/>
  <c r="W13" i="1" s="1"/>
  <c r="AA25" i="1"/>
  <c r="W25" i="1" s="1"/>
  <c r="AA23" i="1"/>
  <c r="W23" i="1" s="1"/>
  <c r="AA40" i="1"/>
  <c r="W40" i="1" s="1"/>
  <c r="AA15" i="1"/>
  <c r="W15" i="1" s="1"/>
  <c r="AA28" i="1"/>
  <c r="W28" i="1" s="1"/>
  <c r="AA38" i="1"/>
  <c r="W38" i="1" s="1"/>
  <c r="AA35" i="1"/>
  <c r="W35" i="1" s="1"/>
  <c r="AA24" i="1"/>
  <c r="W24" i="1" s="1"/>
  <c r="AA19" i="1"/>
  <c r="W19" i="1" s="1"/>
  <c r="AA43" i="1"/>
  <c r="W43" i="1" s="1"/>
  <c r="M5" i="1"/>
  <c r="J4" i="1"/>
  <c r="J5" i="1"/>
  <c r="O5" i="1"/>
  <c r="N5" i="1"/>
  <c r="J8" i="1"/>
  <c r="U41" i="1"/>
  <c r="S41" i="1" s="1"/>
  <c r="J9" i="1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<sst xmlns="http://schemas.openxmlformats.org/spreadsheetml/2006/main" count="1528" uniqueCount="429">
  <si>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</si>
  <si>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</si>
  <si>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</si>
  <si>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</si>
  <si>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</si>
  <si>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</si>
  <si>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</si>
  <si>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</si>
  <si>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</si>
  <si>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</si>
  <si>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</si>
  <si>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</si>
  <si>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</si>
  <si>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</si>
  <si>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</si>
  <si>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</si>
  <si>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</si>
  <si>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</si>
  <si>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</si>
  <si>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</si>
  <si>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</si>
  <si>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</si>
  <si>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</si>
  <si>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</si>
  <si>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</si>
  <si>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</si>
  <si>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</si>
  <si>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</si>
  <si>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</si>
  <si>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</si>
  <si>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</si>
  <si>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</si>
  <si>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</si>
  <si>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</si>
  <si>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</si>
  <si>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</si>
  <si>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</si>
  <si>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</si>
  <si>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</si>
  <si>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</si>
  <si>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</si>
  <si>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</si>
  <si>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</si>
  <si>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</si>
  <si>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</si>
  <si>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</si>
  <si>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</si>
  <si>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</si>
  <si>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</si>
  <si>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</si>
  <si>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</si>
  <si>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</si>
  <si>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</si>
  <si>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</si>
  <si>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</si>
  <si>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</si>
  <si>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PERMANENT SPEED RESTRICTION</t>
  </si>
  <si>
    <t>Speed (6)</t>
  </si>
  <si>
    <t>DE.1.0.6.0</t>
  </si>
  <si>
    <t>baselines:</t>
  </si>
  <si>
    <t>sunday - thu - 144/day</t>
  </si>
  <si>
    <t>fri-sat - 146/day</t>
  </si>
  <si>
    <t>Married Pair</t>
  </si>
  <si>
    <t>rtdc.l.rtdc.4032:itc</t>
  </si>
  <si>
    <t>Kibana URL</t>
  </si>
  <si>
    <t>rtdc.l.rtdc.4019:itc</t>
  </si>
  <si>
    <t>rtdc.l.rtdc.4020:itc</t>
  </si>
  <si>
    <t>rtdc.l.rtdc.4018:itc</t>
  </si>
  <si>
    <t>rtdc.l.rtdc.4017:itc</t>
  </si>
  <si>
    <t>YOUNG</t>
  </si>
  <si>
    <t>STORY</t>
  </si>
  <si>
    <t>rtdc.l.rtdc.4008:itc</t>
  </si>
  <si>
    <t>rtdc.l.rtdc.4030:itc</t>
  </si>
  <si>
    <t>rtdc.l.rtdc.4007:itc</t>
  </si>
  <si>
    <t>rtdc.l.rtdc.4031:itc</t>
  </si>
  <si>
    <t>ROCHA</t>
  </si>
  <si>
    <t>GOODNIGHT</t>
  </si>
  <si>
    <t>rtdc.l.rtdc.4029:itc</t>
  </si>
  <si>
    <t>Possible Explanation</t>
  </si>
  <si>
    <t>Recorded Operator</t>
  </si>
  <si>
    <t>Trip ID</t>
  </si>
  <si>
    <t># Of Times Offered</t>
  </si>
  <si>
    <t>Loco</t>
  </si>
  <si>
    <t>rtdc.l.rtdc.4041:itc</t>
  </si>
  <si>
    <t>rtdc.l.rtdc.4042:itc</t>
  </si>
  <si>
    <t>MAELZER</t>
  </si>
  <si>
    <t>Recorded Loco</t>
  </si>
  <si>
    <t>Recorded time</t>
  </si>
  <si>
    <t>COOLAHAN</t>
  </si>
  <si>
    <t>Xing Completion Percentage</t>
  </si>
  <si>
    <t>MOSES</t>
  </si>
  <si>
    <t>DE LA ROSA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</si>
  <si>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</si>
  <si>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</si>
  <si>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</si>
  <si>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</si>
  <si>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</si>
  <si>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</si>
  <si>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</si>
  <si>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</si>
  <si>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</si>
  <si>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</si>
  <si>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</si>
  <si>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</si>
  <si>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</si>
  <si>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</si>
  <si>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</si>
  <si>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</si>
  <si>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</si>
  <si>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</si>
  <si>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</si>
  <si>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rtdc.l.rtdc.4028:itc</t>
  </si>
  <si>
    <t>DAVIS</t>
  </si>
  <si>
    <t>KILLION</t>
  </si>
  <si>
    <t>STARKS</t>
  </si>
  <si>
    <t>ADANE</t>
  </si>
  <si>
    <t>rtdc.l.rtdc.4027:itc</t>
  </si>
  <si>
    <t>N</t>
  </si>
  <si>
    <t>Possible System Enforcement</t>
  </si>
  <si>
    <t>Training enforcement</t>
  </si>
  <si>
    <t>300:58587</t>
  </si>
  <si>
    <t>300:58594</t>
  </si>
  <si>
    <t>204:734</t>
  </si>
  <si>
    <t>204:1030</t>
  </si>
  <si>
    <t>300:58901</t>
  </si>
  <si>
    <t>204:999</t>
  </si>
  <si>
    <t>300:58909</t>
  </si>
  <si>
    <t>204:1002</t>
  </si>
  <si>
    <t>204:715</t>
  </si>
  <si>
    <t>300:58577</t>
  </si>
  <si>
    <t>rtdc.l.rtdc.4055:itc</t>
  </si>
  <si>
    <t>rtdc.l.rtdc.4056:itc</t>
  </si>
  <si>
    <t>SWITCH UNKNOWN</t>
  </si>
  <si>
    <t>Track device (7)</t>
  </si>
  <si>
    <t>rtdc.l.rtdc.4010:itc</t>
  </si>
  <si>
    <t>MAYBERRY</t>
  </si>
  <si>
    <t>SANTIZO</t>
  </si>
  <si>
    <t>rtdc.l.rtdc.4039:itc</t>
  </si>
  <si>
    <t>rtdc.l.rtdc.4040:itc</t>
  </si>
  <si>
    <t>STEWART</t>
  </si>
  <si>
    <t>STRICKLAND</t>
  </si>
  <si>
    <t>YORK</t>
  </si>
  <si>
    <t>rtdc.l.rtdc.4009:itc</t>
  </si>
  <si>
    <t>801-23</t>
  </si>
  <si>
    <t>807-23</t>
  </si>
  <si>
    <t>809-23</t>
  </si>
  <si>
    <t>UNHEALTHY CROSSING</t>
  </si>
  <si>
    <t>Other (9)</t>
  </si>
  <si>
    <t>810-23</t>
  </si>
  <si>
    <t>813-23</t>
  </si>
  <si>
    <t>817-23</t>
  </si>
  <si>
    <t>819-23</t>
  </si>
  <si>
    <t>820-23</t>
  </si>
  <si>
    <t>SIGNAL</t>
  </si>
  <si>
    <t>Signal based authority (5)</t>
  </si>
  <si>
    <t>826-23</t>
  </si>
  <si>
    <t>827-23</t>
  </si>
  <si>
    <t>828-23</t>
  </si>
  <si>
    <t>830-23</t>
  </si>
  <si>
    <t>831-23</t>
  </si>
  <si>
    <t>832-23</t>
  </si>
  <si>
    <t>833-23</t>
  </si>
  <si>
    <t>834-23</t>
  </si>
  <si>
    <t>835-23</t>
  </si>
  <si>
    <t>836-23</t>
  </si>
  <si>
    <t>837-23</t>
  </si>
  <si>
    <t>838-23</t>
  </si>
  <si>
    <t>839-23</t>
  </si>
  <si>
    <t>843-23</t>
  </si>
  <si>
    <t>844-23</t>
  </si>
  <si>
    <t>845-23</t>
  </si>
  <si>
    <t>847-23</t>
  </si>
  <si>
    <t>901-23</t>
  </si>
  <si>
    <t>SWITCH ALIGNMENT</t>
  </si>
  <si>
    <t>908-23</t>
  </si>
  <si>
    <t>102-23</t>
  </si>
  <si>
    <t>CANFIELD</t>
  </si>
  <si>
    <t>818-23</t>
  </si>
  <si>
    <t>NELSON</t>
  </si>
  <si>
    <t>rtdc.l.rtdc.4013:itc</t>
  </si>
  <si>
    <t>164-23</t>
  </si>
  <si>
    <t>158-23</t>
  </si>
  <si>
    <t>175-23</t>
  </si>
  <si>
    <t>176-23</t>
  </si>
  <si>
    <t>rtdc.l.rtdc.4038:itc</t>
  </si>
  <si>
    <t>183-23</t>
  </si>
  <si>
    <t>178-23</t>
  </si>
  <si>
    <t>161-23</t>
  </si>
  <si>
    <t>829-23</t>
  </si>
  <si>
    <t>159-23</t>
  </si>
  <si>
    <t>MALAVE</t>
  </si>
  <si>
    <t>201-23</t>
  </si>
  <si>
    <t>150-23</t>
  </si>
  <si>
    <t>rtdc.l.rtdc.4037:itc</t>
  </si>
  <si>
    <t>198-23</t>
  </si>
  <si>
    <t>149-23</t>
  </si>
  <si>
    <t>209-23</t>
  </si>
  <si>
    <t>BRUDER</t>
  </si>
  <si>
    <t>147-23</t>
  </si>
  <si>
    <t>208-23</t>
  </si>
  <si>
    <t>139-23</t>
  </si>
  <si>
    <t>215-23</t>
  </si>
  <si>
    <t>135-23</t>
  </si>
  <si>
    <t>217-23</t>
  </si>
  <si>
    <t>BEAM</t>
  </si>
  <si>
    <t>106-23</t>
  </si>
  <si>
    <t>224-23</t>
  </si>
  <si>
    <t>138-23</t>
  </si>
  <si>
    <t>231-23</t>
  </si>
  <si>
    <t>rtdc.l.rtdc.4014:itc</t>
  </si>
  <si>
    <t>129-23</t>
  </si>
  <si>
    <t>234-23</t>
  </si>
  <si>
    <t>124-23</t>
  </si>
  <si>
    <t>107-23</t>
  </si>
  <si>
    <t>114-23</t>
  </si>
  <si>
    <t>120-23</t>
  </si>
  <si>
    <t>800-23</t>
  </si>
  <si>
    <t>210-23</t>
  </si>
  <si>
    <t>125-23</t>
  </si>
  <si>
    <t>163-23</t>
  </si>
  <si>
    <t>804-23</t>
  </si>
  <si>
    <t>156-23</t>
  </si>
  <si>
    <t>104-23</t>
  </si>
  <si>
    <t>803-23</t>
  </si>
  <si>
    <t>242-23</t>
  </si>
  <si>
    <t>806-23</t>
  </si>
  <si>
    <t>179-23</t>
  </si>
  <si>
    <t>113-23</t>
  </si>
  <si>
    <t>153-23</t>
  </si>
  <si>
    <t>117-23</t>
  </si>
  <si>
    <t>226-23</t>
  </si>
  <si>
    <t>814-23</t>
  </si>
  <si>
    <t>842-23</t>
  </si>
  <si>
    <t>166-23</t>
  </si>
  <si>
    <t>187-23</t>
  </si>
  <si>
    <t>BARTELL</t>
  </si>
  <si>
    <t>170-23</t>
  </si>
  <si>
    <t>823-23</t>
  </si>
  <si>
    <t>136-23</t>
  </si>
  <si>
    <t>207-23</t>
  </si>
  <si>
    <t>220-23</t>
  </si>
  <si>
    <t>203-23</t>
  </si>
  <si>
    <t>225-23</t>
  </si>
  <si>
    <t>182-23</t>
  </si>
  <si>
    <t>228-23</t>
  </si>
  <si>
    <t>232-23</t>
  </si>
  <si>
    <t>230-23</t>
  </si>
  <si>
    <t>206-23</t>
  </si>
  <si>
    <t>141-23</t>
  </si>
  <si>
    <t>186-23</t>
  </si>
  <si>
    <t>143-23</t>
  </si>
  <si>
    <t>244-23</t>
  </si>
  <si>
    <t>145-23</t>
  </si>
  <si>
    <t>165-23</t>
  </si>
  <si>
    <t>142-23</t>
  </si>
  <si>
    <t>185-23</t>
  </si>
  <si>
    <t>238-23</t>
  </si>
  <si>
    <t>184-23</t>
  </si>
  <si>
    <t>227-23</t>
  </si>
  <si>
    <t>200-23</t>
  </si>
  <si>
    <t>229-23</t>
  </si>
  <si>
    <t>202-23</t>
  </si>
  <si>
    <t>GOODNIGHT-23</t>
  </si>
  <si>
    <t>211-23</t>
  </si>
  <si>
    <t>233-23</t>
  </si>
  <si>
    <t>205-23</t>
  </si>
  <si>
    <t>144-23</t>
  </si>
  <si>
    <t>193-23</t>
  </si>
  <si>
    <t>815-23</t>
  </si>
  <si>
    <t>189-23</t>
  </si>
  <si>
    <t>128-23</t>
  </si>
  <si>
    <t>192-23</t>
  </si>
  <si>
    <t>108-23</t>
  </si>
  <si>
    <t>213-23</t>
  </si>
  <si>
    <t>126-23</t>
  </si>
  <si>
    <t>841-23</t>
  </si>
  <si>
    <t>105-23</t>
  </si>
  <si>
    <t>812-23</t>
  </si>
  <si>
    <t>154-23</t>
  </si>
  <si>
    <t>115-23</t>
  </si>
  <si>
    <t>111-23</t>
  </si>
  <si>
    <t>821-23</t>
  </si>
  <si>
    <t>112-23</t>
  </si>
  <si>
    <t>195-23</t>
  </si>
  <si>
    <t>197-23</t>
  </si>
  <si>
    <t>133-23</t>
  </si>
  <si>
    <t>216-23</t>
  </si>
  <si>
    <t>118-23</t>
  </si>
  <si>
    <t>241-23</t>
  </si>
  <si>
    <t>239-23</t>
  </si>
  <si>
    <t>110-23</t>
  </si>
  <si>
    <t>116-23</t>
  </si>
  <si>
    <t>218-23</t>
  </si>
  <si>
    <t>122-23</t>
  </si>
  <si>
    <t>190-23</t>
  </si>
  <si>
    <t>132-23</t>
  </si>
  <si>
    <t>236-23</t>
  </si>
  <si>
    <t>103-23</t>
  </si>
  <si>
    <t>119-23</t>
  </si>
  <si>
    <t>840-23</t>
  </si>
  <si>
    <t>121-23</t>
  </si>
  <si>
    <t>219-23</t>
  </si>
  <si>
    <t>123-23</t>
  </si>
  <si>
    <t>148-23</t>
  </si>
  <si>
    <t>196-23</t>
  </si>
  <si>
    <t>109-23</t>
  </si>
  <si>
    <t>194-23</t>
  </si>
  <si>
    <t>805-23</t>
  </si>
  <si>
    <t>824-23</t>
  </si>
  <si>
    <t>134-23</t>
  </si>
  <si>
    <t>240-23</t>
  </si>
  <si>
    <t>903-23</t>
  </si>
  <si>
    <t>140-23</t>
  </si>
  <si>
    <t>221-23</t>
  </si>
  <si>
    <t>146-23</t>
  </si>
  <si>
    <t>214-23</t>
  </si>
  <si>
    <t>155-23</t>
  </si>
  <si>
    <t>816-23</t>
  </si>
  <si>
    <t>152-23</t>
  </si>
  <si>
    <t>171-23</t>
  </si>
  <si>
    <t>160-23</t>
  </si>
  <si>
    <t>162-23</t>
  </si>
  <si>
    <t>157-23</t>
  </si>
  <si>
    <t>137-23</t>
  </si>
  <si>
    <t>180-23</t>
  </si>
  <si>
    <t>802-23</t>
  </si>
  <si>
    <t>199-23</t>
  </si>
  <si>
    <t>808-23</t>
  </si>
  <si>
    <t>204-23</t>
  </si>
  <si>
    <t>101-23</t>
  </si>
  <si>
    <t>169-23</t>
  </si>
  <si>
    <t>151-23</t>
  </si>
  <si>
    <t>174-23</t>
  </si>
  <si>
    <t>127-23</t>
  </si>
  <si>
    <t>191-23</t>
  </si>
  <si>
    <t>188-23</t>
  </si>
  <si>
    <t>172-23</t>
  </si>
  <si>
    <t>181-23</t>
  </si>
  <si>
    <t>906-23</t>
  </si>
  <si>
    <t>822-23</t>
  </si>
  <si>
    <t>223-23</t>
  </si>
  <si>
    <t>177-23</t>
  </si>
  <si>
    <t>222-23</t>
  </si>
  <si>
    <t>235-23</t>
  </si>
  <si>
    <t>130-23</t>
  </si>
  <si>
    <t>237-23</t>
  </si>
  <si>
    <t>131-23</t>
  </si>
  <si>
    <t>243-23</t>
  </si>
  <si>
    <t>173-23</t>
  </si>
  <si>
    <t>300:58534</t>
  </si>
  <si>
    <t>204:635</t>
  </si>
  <si>
    <t>204:932</t>
  </si>
  <si>
    <t>300:58961</t>
  </si>
  <si>
    <t>300:58643</t>
  </si>
  <si>
    <t>204:643</t>
  </si>
  <si>
    <t>204:1209</t>
  </si>
  <si>
    <t>300:58943</t>
  </si>
  <si>
    <t>300:58626</t>
  </si>
  <si>
    <t>204:908</t>
  </si>
  <si>
    <t>300:58700</t>
  </si>
  <si>
    <t>204:1217</t>
  </si>
  <si>
    <t>300:58879</t>
  </si>
  <si>
    <t>300:58559</t>
  </si>
  <si>
    <t>300:53984</t>
  </si>
  <si>
    <t>204:887</t>
  </si>
  <si>
    <t>300:58963</t>
  </si>
  <si>
    <t>300:58653</t>
  </si>
  <si>
    <t>204:661</t>
  </si>
  <si>
    <t>300:58568</t>
  </si>
  <si>
    <t>300:56031</t>
  </si>
  <si>
    <t>204:1104</t>
  </si>
  <si>
    <t>300:58929</t>
  </si>
  <si>
    <t>204:1210</t>
  </si>
  <si>
    <t>300:29682</t>
  </si>
  <si>
    <t>300:58619</t>
  </si>
  <si>
    <t>204:939</t>
  </si>
  <si>
    <t>204:1224</t>
  </si>
  <si>
    <t>300:58890</t>
  </si>
  <si>
    <t>300:58570</t>
  </si>
  <si>
    <t>204:927</t>
  </si>
  <si>
    <t>204:1219</t>
  </si>
  <si>
    <t>300:58867</t>
  </si>
  <si>
    <t>300:58547</t>
  </si>
  <si>
    <t>204:789</t>
  </si>
  <si>
    <t>300:58611</t>
  </si>
  <si>
    <t>204:916</t>
  </si>
  <si>
    <t>204:1212</t>
  </si>
  <si>
    <t>300:58871</t>
  </si>
  <si>
    <t>300:58564</t>
  </si>
  <si>
    <t>204:906</t>
  </si>
  <si>
    <t>204:1200</t>
  </si>
  <si>
    <t>300:58858</t>
  </si>
  <si>
    <t>300:58542</t>
  </si>
  <si>
    <t>204:925</t>
  </si>
  <si>
    <t>204:717</t>
  </si>
  <si>
    <t>204:874</t>
  </si>
  <si>
    <t>300:58931</t>
  </si>
  <si>
    <t>300:58617</t>
  </si>
  <si>
    <t>204:612</t>
  </si>
  <si>
    <t>300:58907</t>
  </si>
  <si>
    <t>300:58585</t>
  </si>
  <si>
    <t>204:787</t>
  </si>
  <si>
    <t>204:899</t>
  </si>
  <si>
    <t>300:58613</t>
  </si>
  <si>
    <t>204:750</t>
  </si>
  <si>
    <t>204:1062</t>
  </si>
  <si>
    <t>300:58600</t>
  </si>
  <si>
    <t>204:694</t>
  </si>
  <si>
    <t>204:1076</t>
  </si>
  <si>
    <t>204:822</t>
  </si>
  <si>
    <t>204:983</t>
  </si>
  <si>
    <t>300:58589</t>
  </si>
  <si>
    <t>204:894</t>
  </si>
  <si>
    <t>300:58899</t>
  </si>
  <si>
    <t>300:58572</t>
  </si>
  <si>
    <t>204:719</t>
  </si>
  <si>
    <t>300:22453</t>
  </si>
  <si>
    <t>204:664</t>
  </si>
  <si>
    <t>204:1007</t>
  </si>
  <si>
    <t>204:964</t>
  </si>
  <si>
    <t>300:58897</t>
  </si>
  <si>
    <t>300:28981</t>
  </si>
  <si>
    <t>300:58848</t>
  </si>
  <si>
    <t>204:936</t>
  </si>
  <si>
    <t>300:24224</t>
  </si>
  <si>
    <t>300:28786</t>
  </si>
  <si>
    <t>300:22981</t>
  </si>
  <si>
    <t>204:232982</t>
  </si>
  <si>
    <t>204:571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</si>
</sst>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2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AppData/Roaming/Microsoft/Excel/Train%20Runs%20and%20Enforcements%202016-06-23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153">
          <cell r="A153" t="str">
            <v>239-22</v>
          </cell>
        </row>
        <row r="154">
          <cell r="A154" t="str">
            <v>240-22</v>
          </cell>
        </row>
        <row r="155">
          <cell r="A155" t="str">
            <v>241-22</v>
          </cell>
        </row>
        <row r="156">
          <cell r="A156" t="str">
            <v>242-22</v>
          </cell>
        </row>
      </sheetData>
      <sheetData sheetId="1">
        <row r="7">
          <cell r="C7" t="str">
            <v>132-22</v>
          </cell>
          <cell r="D7" t="str">
            <v>Predictive Enforcement (2)</v>
          </cell>
          <cell r="E7" t="str">
            <v>GRADE CROSSING</v>
          </cell>
          <cell r="F7">
            <v>150</v>
          </cell>
          <cell r="G7">
            <v>165</v>
          </cell>
          <cell r="H7">
            <v>63583</v>
          </cell>
          <cell r="I7" t="str">
            <v>Bulletin (2)</v>
          </cell>
          <cell r="J7">
            <v>63309</v>
          </cell>
        </row>
        <row r="8">
          <cell r="C8" t="str">
            <v>171-22</v>
          </cell>
          <cell r="D8" t="str">
            <v>Predictive Enforcement (2)</v>
          </cell>
          <cell r="E8" t="str">
            <v>GRADE CROSSING</v>
          </cell>
          <cell r="F8">
            <v>0</v>
          </cell>
          <cell r="G8">
            <v>296</v>
          </cell>
          <cell r="H8">
            <v>61483</v>
          </cell>
          <cell r="I8" t="str">
            <v>Bulletin (2)</v>
          </cell>
          <cell r="J8">
            <v>63068</v>
          </cell>
        </row>
        <row r="9">
          <cell r="C9" t="str">
            <v>206-22</v>
          </cell>
          <cell r="D9" t="str">
            <v>Predictive Enforcement (2)</v>
          </cell>
          <cell r="E9" t="str">
            <v>GRADE CROSSING</v>
          </cell>
          <cell r="F9">
            <v>60</v>
          </cell>
          <cell r="G9">
            <v>140</v>
          </cell>
          <cell r="H9">
            <v>63864</v>
          </cell>
          <cell r="I9" t="str">
            <v>Bulletin (2)</v>
          </cell>
          <cell r="J9">
            <v>63309</v>
          </cell>
        </row>
        <row r="10">
          <cell r="C10" t="str">
            <v>206-22</v>
          </cell>
          <cell r="D10" t="str">
            <v>Predictive Enforcement (2)</v>
          </cell>
          <cell r="E10" t="str">
            <v>GRADE CROSSING</v>
          </cell>
          <cell r="F10">
            <v>0</v>
          </cell>
          <cell r="G10">
            <v>19</v>
          </cell>
          <cell r="H10">
            <v>31070</v>
          </cell>
          <cell r="I10" t="str">
            <v>Bulletin (2)</v>
          </cell>
          <cell r="J10">
            <v>30970</v>
          </cell>
        </row>
        <row r="11">
          <cell r="C11" t="str">
            <v>208-22</v>
          </cell>
          <cell r="D11" t="str">
            <v>Predictive Enforcement (2)</v>
          </cell>
          <cell r="E11" t="str">
            <v>GRADE CROSSING</v>
          </cell>
          <cell r="F11">
            <v>0</v>
          </cell>
          <cell r="G11">
            <v>142</v>
          </cell>
          <cell r="H11">
            <v>31613</v>
          </cell>
          <cell r="I11" t="str">
            <v>Bulletin (2)</v>
          </cell>
          <cell r="J11">
            <v>30970</v>
          </cell>
        </row>
        <row r="12">
          <cell r="C12" t="str">
            <v>233-22</v>
          </cell>
          <cell r="D12" t="str">
            <v>Predictive Enforcement (2)</v>
          </cell>
          <cell r="E12" t="str">
            <v>GRADE CROSSING</v>
          </cell>
          <cell r="F12">
            <v>570</v>
          </cell>
          <cell r="G12">
            <v>632</v>
          </cell>
          <cell r="H12">
            <v>108421</v>
          </cell>
          <cell r="I12" t="str">
            <v>Bulletin (2)</v>
          </cell>
          <cell r="J12">
            <v>108954</v>
          </cell>
        </row>
        <row r="13">
          <cell r="C13" t="str">
            <v>132-22</v>
          </cell>
          <cell r="D13" t="str">
            <v>Predictive Enforcement (2)</v>
          </cell>
          <cell r="E13" t="str">
            <v>PERMANENT SPEED RESTRICTION</v>
          </cell>
          <cell r="F13">
            <v>650</v>
          </cell>
          <cell r="G13">
            <v>832</v>
          </cell>
          <cell r="H13">
            <v>46370</v>
          </cell>
          <cell r="I13" t="str">
            <v>Speed (6)</v>
          </cell>
          <cell r="J13">
            <v>42793</v>
          </cell>
        </row>
        <row r="14">
          <cell r="C14" t="str">
            <v>134-22</v>
          </cell>
          <cell r="D14" t="str">
            <v>Predictive Enforcement (2)</v>
          </cell>
          <cell r="E14" t="str">
            <v>PERMANENT SPEED RESTRICTION</v>
          </cell>
          <cell r="F14">
            <v>150</v>
          </cell>
          <cell r="G14">
            <v>227</v>
          </cell>
          <cell r="H14">
            <v>230011</v>
          </cell>
          <cell r="I14" t="str">
            <v>Speed (6)</v>
          </cell>
          <cell r="J14">
            <v>229055</v>
          </cell>
        </row>
        <row r="15">
          <cell r="C15" t="str">
            <v>146-22</v>
          </cell>
          <cell r="D15" t="str">
            <v>Predictive Enforcement (2)</v>
          </cell>
          <cell r="E15" t="str">
            <v>PERMANENT SPEED RESTRICTION</v>
          </cell>
          <cell r="F15">
            <v>400</v>
          </cell>
          <cell r="G15">
            <v>411</v>
          </cell>
          <cell r="H15">
            <v>120138</v>
          </cell>
          <cell r="I15" t="str">
            <v>Speed (6)</v>
          </cell>
          <cell r="J15">
            <v>119716</v>
          </cell>
        </row>
        <row r="16">
          <cell r="C16" t="str">
            <v>146-22</v>
          </cell>
          <cell r="D16" t="str">
            <v>Predictive Enforcement (2)</v>
          </cell>
          <cell r="E16" t="str">
            <v>PERMANENT SPEED RESTRICTION</v>
          </cell>
          <cell r="F16">
            <v>450</v>
          </cell>
          <cell r="G16">
            <v>464</v>
          </cell>
          <cell r="H16">
            <v>111234</v>
          </cell>
          <cell r="I16" t="str">
            <v>Speed (6)</v>
          </cell>
          <cell r="J16">
            <v>110617</v>
          </cell>
        </row>
        <row r="17">
          <cell r="C17" t="str">
            <v>146-22</v>
          </cell>
          <cell r="D17" t="str">
            <v>Predictive Enforcement (2)</v>
          </cell>
          <cell r="E17" t="str">
            <v>PERMANENT SPEED RESTRICTION</v>
          </cell>
          <cell r="F17">
            <v>300</v>
          </cell>
          <cell r="G17">
            <v>359</v>
          </cell>
          <cell r="H17">
            <v>22691</v>
          </cell>
          <cell r="I17" t="str">
            <v>Speed (6)</v>
          </cell>
          <cell r="J17">
            <v>21848</v>
          </cell>
        </row>
        <row r="18">
          <cell r="C18" t="str">
            <v>196-22</v>
          </cell>
          <cell r="D18" t="str">
            <v>Predictive Enforcement (2)</v>
          </cell>
          <cell r="E18" t="str">
            <v>PERMANENT SPEED RESTRICTION</v>
          </cell>
          <cell r="F18">
            <v>400</v>
          </cell>
          <cell r="G18">
            <v>426</v>
          </cell>
          <cell r="H18">
            <v>120498</v>
          </cell>
          <cell r="I18" t="str">
            <v>Speed (6)</v>
          </cell>
          <cell r="J18">
            <v>119716</v>
          </cell>
        </row>
        <row r="19">
          <cell r="C19" t="str">
            <v>199-22</v>
          </cell>
          <cell r="D19" t="str">
            <v>Predictive Enforcement (2)</v>
          </cell>
          <cell r="E19" t="str">
            <v>PERMANENT SPEED RESTRICTION</v>
          </cell>
          <cell r="F19">
            <v>300</v>
          </cell>
          <cell r="G19">
            <v>254</v>
          </cell>
          <cell r="H19">
            <v>19710</v>
          </cell>
          <cell r="I19" t="str">
            <v>Speed (6)</v>
          </cell>
          <cell r="J19">
            <v>20338</v>
          </cell>
        </row>
        <row r="20">
          <cell r="C20" t="str">
            <v>208-22</v>
          </cell>
          <cell r="D20" t="str">
            <v>Reactive Enforcement (3)</v>
          </cell>
          <cell r="E20" t="str">
            <v>PERMANENT SPEED RESTRICTION</v>
          </cell>
          <cell r="F20">
            <v>350</v>
          </cell>
          <cell r="G20">
            <v>400</v>
          </cell>
          <cell r="H20">
            <v>224572</v>
          </cell>
          <cell r="I20" t="str">
            <v>Speed (6)</v>
          </cell>
          <cell r="J20">
            <v>228668</v>
          </cell>
        </row>
        <row r="21">
          <cell r="C21" t="str">
            <v>218-22</v>
          </cell>
          <cell r="D21" t="str">
            <v>Predictive Enforcement (2)</v>
          </cell>
          <cell r="E21" t="str">
            <v>PERMANENT SPEED RESTRICTION</v>
          </cell>
          <cell r="F21">
            <v>200</v>
          </cell>
          <cell r="G21">
            <v>150</v>
          </cell>
          <cell r="H21">
            <v>30845</v>
          </cell>
          <cell r="I21" t="str">
            <v>Speed (6)</v>
          </cell>
          <cell r="J21">
            <v>30562</v>
          </cell>
        </row>
        <row r="22">
          <cell r="C22" t="str">
            <v>221-22</v>
          </cell>
          <cell r="D22" t="str">
            <v>Reactive Enforcement (3)</v>
          </cell>
          <cell r="E22" t="str">
            <v>PERMANENT SPEED RESTRICTION</v>
          </cell>
          <cell r="F22">
            <v>600</v>
          </cell>
          <cell r="G22">
            <v>651</v>
          </cell>
          <cell r="H22">
            <v>186350</v>
          </cell>
          <cell r="I22" t="str">
            <v>Speed (6)</v>
          </cell>
          <cell r="J22">
            <v>183829</v>
          </cell>
        </row>
        <row r="23">
          <cell r="C23" t="str">
            <v>223-22</v>
          </cell>
          <cell r="D23" t="str">
            <v>Predictive Enforcement (2)</v>
          </cell>
          <cell r="E23" t="str">
            <v>PERMANENT SPEED RESTRICTION</v>
          </cell>
          <cell r="F23">
            <v>150</v>
          </cell>
          <cell r="G23">
            <v>125</v>
          </cell>
          <cell r="H23">
            <v>231767</v>
          </cell>
          <cell r="I23" t="str">
            <v>Speed (6)</v>
          </cell>
          <cell r="J23">
            <v>232080</v>
          </cell>
        </row>
        <row r="24">
          <cell r="C24" t="str">
            <v>240-22</v>
          </cell>
          <cell r="D24" t="str">
            <v>Predictive Enforcement (2)</v>
          </cell>
          <cell r="E24" t="str">
            <v>PERMANENT SPEED RESTRICTION</v>
          </cell>
          <cell r="F24">
            <v>150</v>
          </cell>
          <cell r="G24">
            <v>209</v>
          </cell>
          <cell r="H24">
            <v>229710</v>
          </cell>
          <cell r="I24" t="str">
            <v>Speed (6)</v>
          </cell>
          <cell r="J24">
            <v>229055</v>
          </cell>
        </row>
        <row r="25">
          <cell r="C25" t="str">
            <v>240-22</v>
          </cell>
          <cell r="D25" t="str">
            <v>Predictive Enforcement (2)</v>
          </cell>
          <cell r="E25" t="str">
            <v>PERMANENT SPEED RESTRICTION</v>
          </cell>
          <cell r="F25">
            <v>300</v>
          </cell>
          <cell r="G25">
            <v>339</v>
          </cell>
          <cell r="H25">
            <v>22357</v>
          </cell>
          <cell r="I25" t="str">
            <v>Speed (6)</v>
          </cell>
          <cell r="J25">
            <v>21848</v>
          </cell>
        </row>
        <row r="26">
          <cell r="C26" t="str">
            <v>242-22</v>
          </cell>
          <cell r="D26" t="str">
            <v>Reactive Enforcement (3)</v>
          </cell>
          <cell r="E26" t="str">
            <v>PERMANENT SPEED RESTRICTION</v>
          </cell>
          <cell r="F26">
            <v>350</v>
          </cell>
          <cell r="G26">
            <v>402</v>
          </cell>
          <cell r="H26">
            <v>226001</v>
          </cell>
          <cell r="I26" t="str">
            <v>Speed (6)</v>
          </cell>
          <cell r="J26">
            <v>228668</v>
          </cell>
        </row>
        <row r="27">
          <cell r="C27" t="str">
            <v>801-22</v>
          </cell>
          <cell r="D27" t="str">
            <v>Predictive Enforcement (2)</v>
          </cell>
          <cell r="E27" t="str">
            <v>PERMANENT SPEED RESTRICTION</v>
          </cell>
          <cell r="F27">
            <v>300</v>
          </cell>
          <cell r="G27">
            <v>322</v>
          </cell>
          <cell r="H27">
            <v>40455</v>
          </cell>
          <cell r="I27" t="str">
            <v>Speed (6)</v>
          </cell>
          <cell r="J27">
            <v>40977</v>
          </cell>
        </row>
        <row r="28">
          <cell r="C28" t="str">
            <v>802-22</v>
          </cell>
          <cell r="D28" t="str">
            <v>Reactive Enforcement (3)</v>
          </cell>
          <cell r="E28" t="str">
            <v>PERMANENT SPEED RESTRICTION</v>
          </cell>
          <cell r="F28">
            <v>150</v>
          </cell>
          <cell r="G28">
            <v>203</v>
          </cell>
          <cell r="H28">
            <v>56934</v>
          </cell>
          <cell r="I28" t="str">
            <v>Speed (6)</v>
          </cell>
          <cell r="J28">
            <v>59050</v>
          </cell>
        </row>
        <row r="29">
          <cell r="C29" t="str">
            <v>807-22</v>
          </cell>
          <cell r="D29" t="str">
            <v>Predictive Enforcement (2)</v>
          </cell>
          <cell r="E29" t="str">
            <v>PERMANENT SPEED RESTRICTION</v>
          </cell>
          <cell r="F29">
            <v>300</v>
          </cell>
          <cell r="G29">
            <v>361</v>
          </cell>
          <cell r="H29">
            <v>19468</v>
          </cell>
          <cell r="I29" t="str">
            <v>Speed (6)</v>
          </cell>
          <cell r="J29">
            <v>21314</v>
          </cell>
        </row>
        <row r="30">
          <cell r="C30" t="str">
            <v>823-22</v>
          </cell>
          <cell r="D30" t="str">
            <v>Predictive Enforcement (2)</v>
          </cell>
          <cell r="E30" t="str">
            <v>PERMANENT SPEED RESTRICTION</v>
          </cell>
          <cell r="F30">
            <v>600</v>
          </cell>
          <cell r="G30">
            <v>631</v>
          </cell>
          <cell r="H30">
            <v>29547</v>
          </cell>
          <cell r="I30" t="str">
            <v>Speed (6)</v>
          </cell>
          <cell r="J30">
            <v>30578</v>
          </cell>
        </row>
        <row r="31">
          <cell r="C31" t="str">
            <v>123-22</v>
          </cell>
          <cell r="D31" t="str">
            <v>Predictive Enforcement (2)</v>
          </cell>
          <cell r="E31" t="str">
            <v>SIGNAL</v>
          </cell>
          <cell r="F31">
            <v>0</v>
          </cell>
          <cell r="G31">
            <v>580</v>
          </cell>
          <cell r="H31">
            <v>91176</v>
          </cell>
          <cell r="I31" t="str">
            <v>Signal based authority (5)</v>
          </cell>
          <cell r="J31">
            <v>95978</v>
          </cell>
        </row>
        <row r="32">
          <cell r="C32" t="str">
            <v>180-22</v>
          </cell>
          <cell r="D32" t="str">
            <v>Predictive Enforcement (2)</v>
          </cell>
          <cell r="E32" t="str">
            <v>SIGNAL</v>
          </cell>
          <cell r="F32">
            <v>0</v>
          </cell>
          <cell r="G32">
            <v>779</v>
          </cell>
          <cell r="H32">
            <v>203679</v>
          </cell>
          <cell r="I32" t="str">
            <v>Signal based authority (5)</v>
          </cell>
          <cell r="J32">
            <v>198256</v>
          </cell>
        </row>
        <row r="33">
          <cell r="C33" t="str">
            <v>187-22</v>
          </cell>
          <cell r="D33" t="str">
            <v>Predictive Enforcement (2)</v>
          </cell>
          <cell r="E33" t="str">
            <v>SIGNAL</v>
          </cell>
          <cell r="F33">
            <v>0</v>
          </cell>
          <cell r="G33">
            <v>25</v>
          </cell>
          <cell r="H33">
            <v>1624</v>
          </cell>
          <cell r="I33" t="str">
            <v>Signal based authority (5)</v>
          </cell>
          <cell r="J33">
            <v>1692</v>
          </cell>
        </row>
        <row r="34">
          <cell r="C34" t="str">
            <v>184-22</v>
          </cell>
          <cell r="D34" t="str">
            <v>Predictive Enforcement (2)</v>
          </cell>
          <cell r="E34" t="str">
            <v>SWITCH UNKNOWN</v>
          </cell>
          <cell r="F34">
            <v>0</v>
          </cell>
          <cell r="G34">
            <v>452</v>
          </cell>
          <cell r="H34">
            <v>58798</v>
          </cell>
          <cell r="I34" t="str">
            <v>Track device (7)</v>
          </cell>
          <cell r="J34">
            <v>57801</v>
          </cell>
        </row>
        <row r="35">
          <cell r="C35" t="str">
            <v>821-22</v>
          </cell>
          <cell r="D35" t="str">
            <v>Predictive Enforcement (2)</v>
          </cell>
          <cell r="E35" t="str">
            <v>SWITCH UNKNOWN</v>
          </cell>
          <cell r="F35">
            <v>0</v>
          </cell>
          <cell r="G35">
            <v>254</v>
          </cell>
          <cell r="H35">
            <v>22397</v>
          </cell>
          <cell r="I35" t="str">
            <v>Track device (7)</v>
          </cell>
          <cell r="J35">
            <v>23574</v>
          </cell>
        </row>
        <row r="36">
          <cell r="C36" t="str">
            <v>169-22</v>
          </cell>
          <cell r="D36" t="str">
            <v>Predictive Enforcement (2)</v>
          </cell>
          <cell r="E36" t="str">
            <v>SIGNAL</v>
          </cell>
          <cell r="F36">
            <v>0</v>
          </cell>
          <cell r="G36">
            <v>376</v>
          </cell>
          <cell r="H36">
            <v>8962</v>
          </cell>
          <cell r="I36" t="str">
            <v>Signal based authority (5)</v>
          </cell>
          <cell r="J36">
            <v>10800</v>
          </cell>
        </row>
        <row r="37">
          <cell r="C37" t="str">
            <v>169-22</v>
          </cell>
          <cell r="D37" t="str">
            <v>Predictive Enforcement (2)</v>
          </cell>
          <cell r="E37" t="str">
            <v>SIGNAL</v>
          </cell>
          <cell r="F37">
            <v>0</v>
          </cell>
          <cell r="G37">
            <v>327</v>
          </cell>
          <cell r="H37">
            <v>10688</v>
          </cell>
          <cell r="I37" t="str">
            <v>Signal based authority (5)</v>
          </cell>
          <cell r="J37">
            <v>10800</v>
          </cell>
        </row>
        <row r="38">
          <cell r="C38" t="str">
            <v>169-22</v>
          </cell>
          <cell r="D38" t="str">
            <v>Reactive Enforcement (3)</v>
          </cell>
          <cell r="E38" t="str">
            <v>SIGNAL</v>
          </cell>
          <cell r="F38">
            <v>0</v>
          </cell>
          <cell r="G38">
            <v>4</v>
          </cell>
          <cell r="H38">
            <v>11759</v>
          </cell>
          <cell r="I38" t="str">
            <v>Signal based authority (5)</v>
          </cell>
          <cell r="J38">
            <v>10800</v>
          </cell>
        </row>
        <row r="39">
          <cell r="C39" t="str">
            <v>114-22</v>
          </cell>
          <cell r="D39" t="str">
            <v>Predictive Enforcement (2)</v>
          </cell>
          <cell r="E39" t="str">
            <v>SIGNAL</v>
          </cell>
          <cell r="F39">
            <v>0</v>
          </cell>
          <cell r="G39">
            <v>466</v>
          </cell>
          <cell r="H39">
            <v>129971</v>
          </cell>
          <cell r="I39" t="str">
            <v>Signal based authority (5)</v>
          </cell>
          <cell r="J39">
            <v>127587</v>
          </cell>
        </row>
        <row r="40">
          <cell r="C40" t="str">
            <v>191-22</v>
          </cell>
          <cell r="D40" t="str">
            <v>Predictive Enforcement (2)</v>
          </cell>
          <cell r="E40" t="str">
            <v>SIGNAL</v>
          </cell>
          <cell r="F40">
            <v>0</v>
          </cell>
          <cell r="G40">
            <v>452</v>
          </cell>
          <cell r="H40">
            <v>147326</v>
          </cell>
          <cell r="I40" t="str">
            <v>Signal based authority (5)</v>
          </cell>
          <cell r="J40">
            <v>149694</v>
          </cell>
        </row>
        <row r="41">
          <cell r="C41" t="str">
            <v>209-22</v>
          </cell>
          <cell r="D41" t="str">
            <v>Predictive Enforcement (2)</v>
          </cell>
          <cell r="E41" t="str">
            <v>SIGNAL</v>
          </cell>
          <cell r="F41">
            <v>0</v>
          </cell>
          <cell r="G41">
            <v>72</v>
          </cell>
          <cell r="H41">
            <v>1466</v>
          </cell>
          <cell r="I41" t="str">
            <v>Signal based authority (5)</v>
          </cell>
          <cell r="J41">
            <v>1692</v>
          </cell>
        </row>
        <row r="42">
          <cell r="C42" t="str">
            <v>209-22</v>
          </cell>
          <cell r="D42" t="str">
            <v>Predictive Enforcement (2)</v>
          </cell>
          <cell r="E42" t="str">
            <v>SIGNAL</v>
          </cell>
          <cell r="F42">
            <v>0</v>
          </cell>
          <cell r="G42">
            <v>474</v>
          </cell>
          <cell r="H42">
            <v>221085</v>
          </cell>
          <cell r="I42" t="str">
            <v>Signal based authority (5)</v>
          </cell>
          <cell r="J42">
            <v>224231</v>
          </cell>
        </row>
        <row r="43">
          <cell r="C43" t="str">
            <v>104-22</v>
          </cell>
          <cell r="D43" t="str">
            <v>Predictive Enforcement (2)</v>
          </cell>
          <cell r="E43" t="str">
            <v>TRACK WARRANT AUTHORITY</v>
          </cell>
          <cell r="F43">
            <v>0</v>
          </cell>
          <cell r="G43">
            <v>139</v>
          </cell>
          <cell r="H43">
            <v>577</v>
          </cell>
          <cell r="I43" t="str">
            <v>Form based authority (4)</v>
          </cell>
          <cell r="J43">
            <v>1</v>
          </cell>
        </row>
        <row r="44">
          <cell r="C44" t="str">
            <v>106-22</v>
          </cell>
          <cell r="D44" t="str">
            <v>Predictive Enforcement (2)</v>
          </cell>
          <cell r="E44" t="str">
            <v>TRACK WARRANT AUTHORITY</v>
          </cell>
          <cell r="F44">
            <v>0</v>
          </cell>
          <cell r="G44">
            <v>32</v>
          </cell>
          <cell r="H44">
            <v>107</v>
          </cell>
          <cell r="I44" t="str">
            <v>Form based authority (4)</v>
          </cell>
          <cell r="J44">
            <v>1</v>
          </cell>
        </row>
        <row r="45">
          <cell r="C45" t="str">
            <v>115-22</v>
          </cell>
          <cell r="D45" t="str">
            <v>Predictive Enforcement (2)</v>
          </cell>
          <cell r="E45" t="str">
            <v>TRACK WARRANT AUTHORITY</v>
          </cell>
          <cell r="F45">
            <v>0</v>
          </cell>
          <cell r="G45">
            <v>8</v>
          </cell>
          <cell r="H45">
            <v>233338</v>
          </cell>
          <cell r="I45" t="str">
            <v>Form based authority (4)</v>
          </cell>
          <cell r="J45">
            <v>233491</v>
          </cell>
        </row>
        <row r="46">
          <cell r="C46" t="str">
            <v>117-22</v>
          </cell>
          <cell r="D46" t="str">
            <v>Predictive Enforcement (2)</v>
          </cell>
          <cell r="E46" t="str">
            <v>TRACK WARRANT AUTHORITY</v>
          </cell>
          <cell r="F46">
            <v>0</v>
          </cell>
          <cell r="G46">
            <v>55</v>
          </cell>
          <cell r="H46">
            <v>233312</v>
          </cell>
          <cell r="I46" t="str">
            <v>Form based authority (4)</v>
          </cell>
          <cell r="J46">
            <v>233491</v>
          </cell>
        </row>
        <row r="47">
          <cell r="C47" t="str">
            <v>118-22</v>
          </cell>
          <cell r="D47" t="str">
            <v>Predictive Enforcement (2)</v>
          </cell>
          <cell r="E47" t="str">
            <v>TRACK WARRANT AUTHORITY</v>
          </cell>
          <cell r="F47">
            <v>0</v>
          </cell>
          <cell r="G47">
            <v>55</v>
          </cell>
          <cell r="H47">
            <v>170</v>
          </cell>
          <cell r="I47" t="str">
            <v>Form based authority (4)</v>
          </cell>
          <cell r="J47">
            <v>1</v>
          </cell>
        </row>
        <row r="48">
          <cell r="C48" t="str">
            <v>120-22</v>
          </cell>
          <cell r="D48" t="str">
            <v>Predictive Enforcement (2)</v>
          </cell>
          <cell r="E48" t="str">
            <v>TRACK WARRANT AUTHORITY</v>
          </cell>
          <cell r="F48">
            <v>0</v>
          </cell>
          <cell r="G48">
            <v>52</v>
          </cell>
          <cell r="H48">
            <v>198</v>
          </cell>
          <cell r="I48" t="str">
            <v>Form based authority (4)</v>
          </cell>
          <cell r="J48">
            <v>1</v>
          </cell>
        </row>
        <row r="49">
          <cell r="C49" t="str">
            <v>123-22</v>
          </cell>
          <cell r="D49" t="str">
            <v>Predictive Enforcement (2)</v>
          </cell>
          <cell r="E49" t="str">
            <v>TRACK WARRANT AUTHORITY</v>
          </cell>
          <cell r="F49">
            <v>0</v>
          </cell>
          <cell r="G49">
            <v>150</v>
          </cell>
          <cell r="H49">
            <v>232477</v>
          </cell>
          <cell r="I49" t="str">
            <v>Form based authority (4)</v>
          </cell>
          <cell r="J49">
            <v>233491</v>
          </cell>
        </row>
        <row r="50">
          <cell r="C50" t="str">
            <v>123-22</v>
          </cell>
          <cell r="D50" t="str">
            <v>Predictive Enforcement (2)</v>
          </cell>
          <cell r="E50" t="str">
            <v>TRACK WARRANT AUTHORITY</v>
          </cell>
          <cell r="F50">
            <v>0</v>
          </cell>
          <cell r="G50">
            <v>5</v>
          </cell>
          <cell r="H50">
            <v>232687</v>
          </cell>
          <cell r="I50" t="str">
            <v>Form based authority (4)</v>
          </cell>
          <cell r="J50">
            <v>233491</v>
          </cell>
        </row>
        <row r="51">
          <cell r="C51" t="str">
            <v>124-22</v>
          </cell>
          <cell r="D51" t="str">
            <v>Predictive Enforcement (2)</v>
          </cell>
          <cell r="E51" t="str">
            <v>TRACK WARRANT AUTHORITY</v>
          </cell>
          <cell r="F51">
            <v>0</v>
          </cell>
          <cell r="G51">
            <v>6</v>
          </cell>
          <cell r="H51">
            <v>119</v>
          </cell>
          <cell r="I51" t="str">
            <v>Form based authority (4)</v>
          </cell>
          <cell r="J51">
            <v>1</v>
          </cell>
        </row>
        <row r="52">
          <cell r="C52" t="str">
            <v>131-22</v>
          </cell>
          <cell r="D52" t="str">
            <v>Predictive Enforcement (2)</v>
          </cell>
          <cell r="E52" t="str">
            <v>TRACK WARRANT AUTHORITY</v>
          </cell>
          <cell r="F52">
            <v>0</v>
          </cell>
          <cell r="G52">
            <v>4</v>
          </cell>
          <cell r="H52">
            <v>233291</v>
          </cell>
          <cell r="I52" t="str">
            <v>Form based authority (4)</v>
          </cell>
          <cell r="J52">
            <v>233491</v>
          </cell>
        </row>
        <row r="53">
          <cell r="C53" t="str">
            <v>132-22</v>
          </cell>
          <cell r="D53" t="str">
            <v>Predictive Enforcement (2)</v>
          </cell>
          <cell r="E53" t="str">
            <v>TRACK WARRANT AUTHORITY</v>
          </cell>
          <cell r="F53">
            <v>0</v>
          </cell>
          <cell r="G53">
            <v>62</v>
          </cell>
          <cell r="H53">
            <v>278</v>
          </cell>
          <cell r="I53" t="str">
            <v>Form based authority (4)</v>
          </cell>
          <cell r="J53">
            <v>1</v>
          </cell>
        </row>
        <row r="54">
          <cell r="C54" t="str">
            <v>137-22</v>
          </cell>
          <cell r="D54" t="str">
            <v>Predictive Enforcement (2)</v>
          </cell>
          <cell r="E54" t="str">
            <v>TRACK WARRANT AUTHORITY</v>
          </cell>
          <cell r="F54">
            <v>0</v>
          </cell>
          <cell r="G54">
            <v>3</v>
          </cell>
          <cell r="H54">
            <v>233134</v>
          </cell>
          <cell r="I54" t="str">
            <v>Form based authority (4)</v>
          </cell>
          <cell r="J54">
            <v>233491</v>
          </cell>
        </row>
        <row r="55">
          <cell r="C55" t="str">
            <v>141-22</v>
          </cell>
          <cell r="D55" t="str">
            <v>Predictive Enforcement (2)</v>
          </cell>
          <cell r="E55" t="str">
            <v>TRACK WARRANT AUTHORITY</v>
          </cell>
          <cell r="F55">
            <v>0</v>
          </cell>
          <cell r="G55">
            <v>9</v>
          </cell>
          <cell r="H55">
            <v>233330</v>
          </cell>
          <cell r="I55" t="str">
            <v>Form based authority (4)</v>
          </cell>
          <cell r="J55">
            <v>233491</v>
          </cell>
        </row>
        <row r="56">
          <cell r="C56" t="str">
            <v>144-22</v>
          </cell>
          <cell r="D56" t="str">
            <v>Predictive Enforcement (2)</v>
          </cell>
          <cell r="E56" t="str">
            <v>TRACK WARRANT AUTHORITY</v>
          </cell>
          <cell r="F56">
            <v>0</v>
          </cell>
          <cell r="G56">
            <v>7</v>
          </cell>
          <cell r="H56">
            <v>114</v>
          </cell>
          <cell r="I56" t="str">
            <v>Form based authority (4)</v>
          </cell>
          <cell r="J56">
            <v>1</v>
          </cell>
        </row>
        <row r="57">
          <cell r="C57" t="str">
            <v>145-22</v>
          </cell>
          <cell r="D57" t="str">
            <v>Predictive Enforcement (2)</v>
          </cell>
          <cell r="E57" t="str">
            <v>TRACK WARRANT AUTHORITY</v>
          </cell>
          <cell r="F57">
            <v>0</v>
          </cell>
          <cell r="G57">
            <v>27</v>
          </cell>
          <cell r="H57">
            <v>233408</v>
          </cell>
          <cell r="I57" t="str">
            <v>Form based authority (4)</v>
          </cell>
          <cell r="J57">
            <v>233491</v>
          </cell>
        </row>
        <row r="58">
          <cell r="C58" t="str">
            <v>151-22</v>
          </cell>
          <cell r="D58" t="str">
            <v>Predictive Enforcement (2)</v>
          </cell>
          <cell r="E58" t="str">
            <v>TRACK WARRANT AUTHORITY</v>
          </cell>
          <cell r="F58">
            <v>0</v>
          </cell>
          <cell r="G58">
            <v>72</v>
          </cell>
          <cell r="H58">
            <v>233162</v>
          </cell>
          <cell r="I58" t="str">
            <v>Form based authority (4)</v>
          </cell>
          <cell r="J58">
            <v>233491</v>
          </cell>
        </row>
        <row r="59">
          <cell r="C59" t="str">
            <v>157-22</v>
          </cell>
          <cell r="D59" t="str">
            <v>Predictive Enforcement (2)</v>
          </cell>
          <cell r="E59" t="str">
            <v>TRACK WARRANT AUTHORITY</v>
          </cell>
          <cell r="F59">
            <v>0</v>
          </cell>
          <cell r="G59">
            <v>9</v>
          </cell>
          <cell r="H59">
            <v>233336</v>
          </cell>
          <cell r="I59" t="str">
            <v>Form based authority (4)</v>
          </cell>
          <cell r="J59">
            <v>233491</v>
          </cell>
        </row>
        <row r="60">
          <cell r="C60" t="str">
            <v>159-22</v>
          </cell>
          <cell r="D60" t="str">
            <v>Predictive Enforcement (2)</v>
          </cell>
          <cell r="E60" t="str">
            <v>TRACK WARRANT AUTHORITY</v>
          </cell>
          <cell r="F60">
            <v>0</v>
          </cell>
          <cell r="G60">
            <v>9</v>
          </cell>
          <cell r="H60">
            <v>233329</v>
          </cell>
          <cell r="I60" t="str">
            <v>Form based authority (4)</v>
          </cell>
          <cell r="J60">
            <v>233491</v>
          </cell>
        </row>
        <row r="61">
          <cell r="C61" t="str">
            <v>167-22</v>
          </cell>
          <cell r="D61" t="str">
            <v>Predictive Enforcement (2)</v>
          </cell>
          <cell r="E61" t="str">
            <v>TRACK WARRANT AUTHORITY</v>
          </cell>
          <cell r="F61">
            <v>0</v>
          </cell>
          <cell r="G61">
            <v>6</v>
          </cell>
          <cell r="H61">
            <v>233351</v>
          </cell>
          <cell r="I61" t="str">
            <v>Form based authority (4)</v>
          </cell>
          <cell r="J61">
            <v>233491</v>
          </cell>
        </row>
        <row r="62">
          <cell r="C62" t="str">
            <v>178-22</v>
          </cell>
          <cell r="D62" t="str">
            <v>Predictive Enforcement (2)</v>
          </cell>
          <cell r="E62" t="str">
            <v>TRACK WARRANT AUTHORITY</v>
          </cell>
          <cell r="F62">
            <v>0</v>
          </cell>
          <cell r="G62">
            <v>5</v>
          </cell>
          <cell r="H62">
            <v>446</v>
          </cell>
          <cell r="I62" t="str">
            <v>Form based authority (4)</v>
          </cell>
          <cell r="J62">
            <v>1</v>
          </cell>
        </row>
        <row r="63">
          <cell r="C63" t="str">
            <v>179-22</v>
          </cell>
          <cell r="D63" t="str">
            <v>Predictive Enforcement (2)</v>
          </cell>
          <cell r="E63" t="str">
            <v>TRACK WARRANT AUTHORITY</v>
          </cell>
          <cell r="F63">
            <v>0</v>
          </cell>
          <cell r="G63">
            <v>9</v>
          </cell>
          <cell r="H63">
            <v>233332</v>
          </cell>
          <cell r="I63" t="str">
            <v>Form based authority (4)</v>
          </cell>
          <cell r="J63">
            <v>233491</v>
          </cell>
        </row>
        <row r="64">
          <cell r="C64" t="str">
            <v>180-22</v>
          </cell>
          <cell r="D64" t="str">
            <v>Predictive Enforcement (2)</v>
          </cell>
          <cell r="E64" t="str">
            <v>TRACK WARRANT AUTHORITY</v>
          </cell>
          <cell r="F64">
            <v>0</v>
          </cell>
          <cell r="G64">
            <v>70</v>
          </cell>
          <cell r="H64">
            <v>211</v>
          </cell>
          <cell r="I64" t="str">
            <v>Form based authority (4)</v>
          </cell>
          <cell r="J64">
            <v>1</v>
          </cell>
        </row>
        <row r="65">
          <cell r="C65" t="str">
            <v>183-22</v>
          </cell>
          <cell r="D65" t="str">
            <v>Predictive Enforcement (2)</v>
          </cell>
          <cell r="E65" t="str">
            <v>TRACK WARRANT AUTHORITY</v>
          </cell>
          <cell r="F65">
            <v>0</v>
          </cell>
          <cell r="G65">
            <v>5</v>
          </cell>
          <cell r="H65">
            <v>233322</v>
          </cell>
          <cell r="I65" t="str">
            <v>Form based authority (4)</v>
          </cell>
          <cell r="J65">
            <v>233491</v>
          </cell>
        </row>
        <row r="66">
          <cell r="C66" t="str">
            <v>189-22</v>
          </cell>
          <cell r="D66" t="str">
            <v>Predictive Enforcement (2)</v>
          </cell>
          <cell r="E66" t="str">
            <v>TRACK WARRANT AUTHORITY</v>
          </cell>
          <cell r="F66">
            <v>0</v>
          </cell>
          <cell r="G66">
            <v>118</v>
          </cell>
          <cell r="H66">
            <v>233030</v>
          </cell>
          <cell r="I66" t="str">
            <v>Form based authority (4)</v>
          </cell>
          <cell r="J66">
            <v>233491</v>
          </cell>
        </row>
        <row r="67">
          <cell r="C67" t="str">
            <v>190-22</v>
          </cell>
          <cell r="D67" t="str">
            <v>Predictive Enforcement (2)</v>
          </cell>
          <cell r="E67" t="str">
            <v>TRACK WARRANT AUTHORITY</v>
          </cell>
          <cell r="F67">
            <v>0</v>
          </cell>
          <cell r="G67">
            <v>90</v>
          </cell>
          <cell r="H67">
            <v>334</v>
          </cell>
          <cell r="I67" t="str">
            <v>Form based authority (4)</v>
          </cell>
          <cell r="J67">
            <v>1</v>
          </cell>
        </row>
        <row r="68">
          <cell r="C68" t="str">
            <v>203-22</v>
          </cell>
          <cell r="D68" t="str">
            <v>Predictive Enforcement (2)</v>
          </cell>
          <cell r="E68" t="str">
            <v>TRACK WARRANT AUTHORITY</v>
          </cell>
          <cell r="F68">
            <v>0</v>
          </cell>
          <cell r="G68">
            <v>7</v>
          </cell>
          <cell r="H68">
            <v>233403</v>
          </cell>
          <cell r="I68" t="str">
            <v>Form based authority (4)</v>
          </cell>
          <cell r="J68">
            <v>233491</v>
          </cell>
        </row>
        <row r="69">
          <cell r="C69" t="str">
            <v>207-22</v>
          </cell>
          <cell r="D69" t="str">
            <v>Predictive Enforcement (2)</v>
          </cell>
          <cell r="E69" t="str">
            <v>TRACK WARRANT AUTHORITY</v>
          </cell>
          <cell r="F69">
            <v>0</v>
          </cell>
          <cell r="G69">
            <v>6</v>
          </cell>
          <cell r="H69">
            <v>233144</v>
          </cell>
          <cell r="I69" t="str">
            <v>Form based authority (4)</v>
          </cell>
          <cell r="J69">
            <v>233491</v>
          </cell>
        </row>
        <row r="70">
          <cell r="C70" t="str">
            <v>208-22</v>
          </cell>
          <cell r="D70" t="str">
            <v>Predictive Enforcement (2)</v>
          </cell>
          <cell r="E70" t="str">
            <v>TRACK WARRANT AUTHORITY</v>
          </cell>
          <cell r="F70">
            <v>0</v>
          </cell>
          <cell r="G70">
            <v>7</v>
          </cell>
          <cell r="H70">
            <v>118</v>
          </cell>
          <cell r="I70" t="str">
            <v>Form based authority (4)</v>
          </cell>
          <cell r="J70">
            <v>1</v>
          </cell>
        </row>
        <row r="71">
          <cell r="C71" t="str">
            <v>209-22</v>
          </cell>
          <cell r="D71" t="str">
            <v>Predictive Enforcement (2)</v>
          </cell>
          <cell r="E71" t="str">
            <v>TRACK WARRANT AUTHORITY</v>
          </cell>
          <cell r="F71">
            <v>0</v>
          </cell>
          <cell r="G71">
            <v>7</v>
          </cell>
          <cell r="H71">
            <v>232056</v>
          </cell>
          <cell r="I71" t="str">
            <v>Form based authority (4)</v>
          </cell>
          <cell r="J71">
            <v>233491</v>
          </cell>
        </row>
        <row r="72">
          <cell r="C72" t="str">
            <v>211-22</v>
          </cell>
          <cell r="D72" t="str">
            <v>Predictive Enforcement (2)</v>
          </cell>
          <cell r="E72" t="str">
            <v>TRACK WARRANT AUTHORITY</v>
          </cell>
          <cell r="F72">
            <v>0</v>
          </cell>
          <cell r="G72">
            <v>31</v>
          </cell>
          <cell r="H72">
            <v>233405</v>
          </cell>
          <cell r="I72" t="str">
            <v>Form based authority (4)</v>
          </cell>
          <cell r="J72">
            <v>233491</v>
          </cell>
        </row>
        <row r="73">
          <cell r="C73" t="str">
            <v>223-22</v>
          </cell>
          <cell r="D73" t="str">
            <v>Predictive Enforcement (2)</v>
          </cell>
          <cell r="E73" t="str">
            <v>TRACK WARRANT AUTHORITY</v>
          </cell>
          <cell r="F73">
            <v>0</v>
          </cell>
          <cell r="G73">
            <v>9</v>
          </cell>
          <cell r="H73">
            <v>233297</v>
          </cell>
          <cell r="I73" t="str">
            <v>Form based authority (4)</v>
          </cell>
          <cell r="J73">
            <v>233491</v>
          </cell>
        </row>
        <row r="74">
          <cell r="C74" t="str">
            <v>224-22</v>
          </cell>
          <cell r="D74" t="str">
            <v>Predictive Enforcement (2)</v>
          </cell>
          <cell r="E74" t="str">
            <v>TRACK WARRANT AUTHORITY</v>
          </cell>
          <cell r="F74">
            <v>0</v>
          </cell>
          <cell r="G74">
            <v>44</v>
          </cell>
          <cell r="H74">
            <v>161</v>
          </cell>
          <cell r="I74" t="str">
            <v>Form based authority (4)</v>
          </cell>
          <cell r="J74">
            <v>1</v>
          </cell>
        </row>
        <row r="75">
          <cell r="C75" t="str">
            <v>225-22</v>
          </cell>
          <cell r="D75" t="str">
            <v>Predictive Enforcement (2)</v>
          </cell>
          <cell r="E75" t="str">
            <v>TRACK WARRANT AUTHORITY</v>
          </cell>
          <cell r="F75">
            <v>0</v>
          </cell>
          <cell r="G75">
            <v>105</v>
          </cell>
          <cell r="H75">
            <v>233094</v>
          </cell>
          <cell r="I75" t="str">
            <v>Form based authority (4)</v>
          </cell>
          <cell r="J75">
            <v>233491</v>
          </cell>
        </row>
        <row r="76">
          <cell r="C76" t="str">
            <v>227-22</v>
          </cell>
          <cell r="D76" t="str">
            <v>Predictive Enforcement (2)</v>
          </cell>
          <cell r="E76" t="str">
            <v>TRACK WARRANT AUTHORITY</v>
          </cell>
          <cell r="F76">
            <v>0</v>
          </cell>
          <cell r="G76">
            <v>5</v>
          </cell>
          <cell r="H76">
            <v>233312</v>
          </cell>
          <cell r="I76" t="str">
            <v>Form based authority (4)</v>
          </cell>
          <cell r="J76">
            <v>233491</v>
          </cell>
        </row>
      </sheetData>
      <sheetData sheetId="2"/>
      <sheetData sheetId="3">
        <row r="1">
          <cell r="C1" t="str">
            <v>143-22</v>
          </cell>
          <cell r="D1">
            <v>900000</v>
          </cell>
          <cell r="E1" t="str">
            <v>ROCHA</v>
          </cell>
        </row>
        <row r="2">
          <cell r="C2" t="str">
            <v>152-22</v>
          </cell>
          <cell r="D2">
            <v>1260000</v>
          </cell>
          <cell r="E2" t="str">
            <v>ACKERMAN</v>
          </cell>
        </row>
        <row r="3">
          <cell r="C3" t="str">
            <v>156-22</v>
          </cell>
          <cell r="D3">
            <v>1520000</v>
          </cell>
          <cell r="E3" t="str">
            <v>MAYBERRY</v>
          </cell>
        </row>
        <row r="4">
          <cell r="C4" t="str">
            <v>157-22</v>
          </cell>
          <cell r="D4">
            <v>1470000</v>
          </cell>
          <cell r="E4" t="str">
            <v>RIVERA</v>
          </cell>
        </row>
        <row r="5">
          <cell r="C5" t="str">
            <v>161-22</v>
          </cell>
          <cell r="D5">
            <v>1360000</v>
          </cell>
          <cell r="E5" t="str">
            <v>SANTIZO</v>
          </cell>
        </row>
        <row r="6">
          <cell r="C6" t="str">
            <v>807-22</v>
          </cell>
          <cell r="D6">
            <v>1480000</v>
          </cell>
          <cell r="E6" t="str">
            <v>STURGEON</v>
          </cell>
        </row>
        <row r="7">
          <cell r="C7" t="str">
            <v>164-22</v>
          </cell>
          <cell r="D7">
            <v>940000</v>
          </cell>
          <cell r="E7" t="str">
            <v>BONDS</v>
          </cell>
        </row>
        <row r="8">
          <cell r="C8" t="str">
            <v>177-22</v>
          </cell>
          <cell r="D8">
            <v>940000</v>
          </cell>
          <cell r="E8" t="str">
            <v>BONDS</v>
          </cell>
        </row>
        <row r="9">
          <cell r="C9" t="str">
            <v>189-22</v>
          </cell>
          <cell r="D9">
            <v>890000</v>
          </cell>
          <cell r="E9" t="str">
            <v>LOZA</v>
          </cell>
        </row>
        <row r="10">
          <cell r="C10" t="str">
            <v>195-22</v>
          </cell>
          <cell r="D10">
            <v>1090000</v>
          </cell>
          <cell r="E10" t="str">
            <v>SPECTOR</v>
          </cell>
        </row>
        <row r="11">
          <cell r="C11" t="str">
            <v>199-22</v>
          </cell>
          <cell r="D11">
            <v>1470000</v>
          </cell>
          <cell r="E11" t="str">
            <v>RIVERA</v>
          </cell>
        </row>
        <row r="12">
          <cell r="C12" t="str">
            <v>806-22</v>
          </cell>
          <cell r="D12">
            <v>1540000</v>
          </cell>
          <cell r="E12" t="str">
            <v>HELVIE</v>
          </cell>
        </row>
        <row r="13">
          <cell r="C13" t="str">
            <v>203-22</v>
          </cell>
          <cell r="D13">
            <v>890000</v>
          </cell>
          <cell r="E13" t="str">
            <v>LOZA</v>
          </cell>
        </row>
        <row r="14">
          <cell r="C14" t="str">
            <v>120-22</v>
          </cell>
          <cell r="D14">
            <v>2000000</v>
          </cell>
          <cell r="E14" t="str">
            <v>STAMBAUGH</v>
          </cell>
        </row>
        <row r="15">
          <cell r="C15" t="str">
            <v>198-22</v>
          </cell>
          <cell r="D15">
            <v>880000</v>
          </cell>
          <cell r="E15" t="str">
            <v>STEWART</v>
          </cell>
        </row>
        <row r="16">
          <cell r="C16" t="str">
            <v>116-22</v>
          </cell>
          <cell r="D16">
            <v>900000</v>
          </cell>
          <cell r="E16" t="str">
            <v>ROCHA</v>
          </cell>
        </row>
        <row r="17">
          <cell r="C17" t="str">
            <v>204-22</v>
          </cell>
          <cell r="D17">
            <v>890000</v>
          </cell>
          <cell r="E17" t="str">
            <v>LOZA</v>
          </cell>
        </row>
        <row r="18">
          <cell r="C18" t="str">
            <v>802-22</v>
          </cell>
          <cell r="D18">
            <v>1540000</v>
          </cell>
          <cell r="E18" t="str">
            <v>HELVIE</v>
          </cell>
        </row>
        <row r="19">
          <cell r="C19" t="str">
            <v>212-22</v>
          </cell>
          <cell r="D19">
            <v>880000</v>
          </cell>
          <cell r="E19" t="str">
            <v>STEWART</v>
          </cell>
        </row>
        <row r="20">
          <cell r="C20" t="str">
            <v>105-22</v>
          </cell>
          <cell r="D20">
            <v>2000000</v>
          </cell>
          <cell r="E20" t="str">
            <v>STAMBAUGH</v>
          </cell>
        </row>
        <row r="21">
          <cell r="C21" t="str">
            <v>222-22</v>
          </cell>
          <cell r="D21">
            <v>1760000</v>
          </cell>
          <cell r="E21" t="str">
            <v>STRICKLAND</v>
          </cell>
        </row>
        <row r="22">
          <cell r="C22" t="str">
            <v>118-22</v>
          </cell>
          <cell r="D22">
            <v>1110000</v>
          </cell>
          <cell r="E22" t="str">
            <v>STARKS</v>
          </cell>
        </row>
        <row r="23">
          <cell r="C23" t="str">
            <v>229-22</v>
          </cell>
          <cell r="D23">
            <v>1760000</v>
          </cell>
          <cell r="E23" t="str">
            <v>STRICKLAND</v>
          </cell>
        </row>
        <row r="24">
          <cell r="C24" t="str">
            <v>805-22</v>
          </cell>
          <cell r="D24">
            <v>1540000</v>
          </cell>
          <cell r="E24" t="str">
            <v>HELVIE</v>
          </cell>
        </row>
        <row r="25">
          <cell r="C25" t="str">
            <v>231-22</v>
          </cell>
          <cell r="D25">
            <v>2010000</v>
          </cell>
          <cell r="E25" t="str">
            <v>MAELZER</v>
          </cell>
        </row>
        <row r="26">
          <cell r="C26" t="str">
            <v>803-22</v>
          </cell>
          <cell r="D26">
            <v>1480000</v>
          </cell>
          <cell r="E26" t="str">
            <v>STURGEON</v>
          </cell>
        </row>
        <row r="27">
          <cell r="C27" t="str">
            <v>230-22</v>
          </cell>
          <cell r="D27">
            <v>1760000</v>
          </cell>
          <cell r="E27" t="str">
            <v>STRICKLAND</v>
          </cell>
        </row>
        <row r="28">
          <cell r="C28" t="str">
            <v>102-22</v>
          </cell>
          <cell r="D28">
            <v>1830000</v>
          </cell>
          <cell r="E28" t="str">
            <v>YORK</v>
          </cell>
        </row>
        <row r="29">
          <cell r="C29" t="str">
            <v>242-22</v>
          </cell>
          <cell r="D29">
            <v>1820000</v>
          </cell>
          <cell r="E29" t="str">
            <v>ADANE</v>
          </cell>
        </row>
        <row r="30">
          <cell r="C30" t="str">
            <v>206-22</v>
          </cell>
          <cell r="D30">
            <v>940000</v>
          </cell>
          <cell r="E30" t="str">
            <v>BONDS</v>
          </cell>
        </row>
        <row r="31">
          <cell r="C31" t="str">
            <v>111-22</v>
          </cell>
          <cell r="D31">
            <v>1520000</v>
          </cell>
          <cell r="E31" t="str">
            <v>MAYBERRY</v>
          </cell>
        </row>
        <row r="32">
          <cell r="C32" t="str">
            <v>173-22</v>
          </cell>
          <cell r="D32">
            <v>890000</v>
          </cell>
          <cell r="E32" t="str">
            <v>LOZA</v>
          </cell>
        </row>
        <row r="33">
          <cell r="C33" t="str">
            <v>113-22</v>
          </cell>
          <cell r="D33">
            <v>1830000</v>
          </cell>
          <cell r="E33" t="str">
            <v>YORK</v>
          </cell>
        </row>
        <row r="34">
          <cell r="C34" t="str">
            <v>812-22</v>
          </cell>
          <cell r="D34">
            <v>1480000</v>
          </cell>
          <cell r="E34" t="str">
            <v>STURGEON</v>
          </cell>
        </row>
        <row r="35">
          <cell r="C35" t="str">
            <v>108-22</v>
          </cell>
          <cell r="D35">
            <v>2030000</v>
          </cell>
          <cell r="E35" t="str">
            <v>KILLION</v>
          </cell>
        </row>
        <row r="36">
          <cell r="C36" t="str">
            <v>132-22</v>
          </cell>
          <cell r="D36">
            <v>1110000</v>
          </cell>
          <cell r="E36" t="str">
            <v>STARKS</v>
          </cell>
        </row>
        <row r="37">
          <cell r="C37" t="str">
            <v>115-22</v>
          </cell>
          <cell r="D37">
            <v>900000</v>
          </cell>
          <cell r="E37" t="str">
            <v>ROCHA</v>
          </cell>
        </row>
        <row r="38">
          <cell r="C38" t="str">
            <v>123-22</v>
          </cell>
          <cell r="D38">
            <v>1260000</v>
          </cell>
          <cell r="E38" t="str">
            <v>ACKERMAN</v>
          </cell>
        </row>
        <row r="39">
          <cell r="C39" t="str">
            <v>117-22</v>
          </cell>
          <cell r="D39">
            <v>1110000</v>
          </cell>
          <cell r="E39" t="str">
            <v>STARKS</v>
          </cell>
        </row>
        <row r="40">
          <cell r="C40" t="str">
            <v>106-22</v>
          </cell>
          <cell r="D40">
            <v>2000000</v>
          </cell>
          <cell r="E40" t="str">
            <v>STAMBAUGH</v>
          </cell>
        </row>
        <row r="41">
          <cell r="C41" t="str">
            <v>801-22</v>
          </cell>
          <cell r="D41">
            <v>1540000</v>
          </cell>
          <cell r="E41" t="str">
            <v>HELVIE</v>
          </cell>
        </row>
        <row r="42">
          <cell r="C42" t="str">
            <v>158-22</v>
          </cell>
          <cell r="D42">
            <v>1470000</v>
          </cell>
          <cell r="E42" t="str">
            <v>RIVERA</v>
          </cell>
        </row>
        <row r="43">
          <cell r="C43" t="str">
            <v>112-22</v>
          </cell>
          <cell r="D43">
            <v>1520000</v>
          </cell>
          <cell r="E43" t="str">
            <v>MAYBERRY</v>
          </cell>
        </row>
        <row r="44">
          <cell r="C44" t="str">
            <v>817-22</v>
          </cell>
          <cell r="D44">
            <v>1480000</v>
          </cell>
          <cell r="E44" t="str">
            <v>STURGEON</v>
          </cell>
        </row>
        <row r="45">
          <cell r="C45" t="str">
            <v>122-22</v>
          </cell>
          <cell r="D45">
            <v>2030000</v>
          </cell>
          <cell r="E45" t="str">
            <v>KILLION</v>
          </cell>
        </row>
        <row r="46">
          <cell r="C46" t="str">
            <v>800-22</v>
          </cell>
          <cell r="D46">
            <v>1540000</v>
          </cell>
          <cell r="E46" t="str">
            <v>HELVIE</v>
          </cell>
        </row>
        <row r="47">
          <cell r="C47" t="str">
            <v>129-22</v>
          </cell>
          <cell r="D47">
            <v>900000</v>
          </cell>
          <cell r="E47" t="str">
            <v>ROCHA</v>
          </cell>
        </row>
        <row r="48">
          <cell r="C48" t="str">
            <v>240-22</v>
          </cell>
          <cell r="D48">
            <v>2010000</v>
          </cell>
          <cell r="E48" t="str">
            <v>MAELZER</v>
          </cell>
        </row>
        <row r="49">
          <cell r="C49" t="str">
            <v>809-22</v>
          </cell>
          <cell r="D49">
            <v>1540000</v>
          </cell>
          <cell r="E49" t="str">
            <v>HELVIE</v>
          </cell>
        </row>
        <row r="50">
          <cell r="C50" t="str">
            <v>213-22</v>
          </cell>
          <cell r="D50">
            <v>2010000</v>
          </cell>
          <cell r="E50" t="str">
            <v>MAELZER</v>
          </cell>
        </row>
        <row r="51">
          <cell r="C51" t="str">
            <v>130-22</v>
          </cell>
          <cell r="D51">
            <v>900000</v>
          </cell>
          <cell r="E51" t="str">
            <v>ROCHA</v>
          </cell>
        </row>
        <row r="52">
          <cell r="C52" t="str">
            <v>182-22</v>
          </cell>
          <cell r="D52">
            <v>1090000</v>
          </cell>
          <cell r="E52" t="str">
            <v>SPECTOR</v>
          </cell>
        </row>
        <row r="53">
          <cell r="C53" t="str">
            <v>811-22</v>
          </cell>
          <cell r="D53">
            <v>1480000</v>
          </cell>
          <cell r="E53" t="str">
            <v>STURGEON</v>
          </cell>
        </row>
        <row r="54">
          <cell r="C54" t="str">
            <v>131-22</v>
          </cell>
          <cell r="D54">
            <v>1110000</v>
          </cell>
          <cell r="E54" t="str">
            <v>STARKS</v>
          </cell>
        </row>
        <row r="55">
          <cell r="C55" t="str">
            <v>136-22</v>
          </cell>
          <cell r="D55">
            <v>2030000</v>
          </cell>
          <cell r="E55" t="str">
            <v>KILLION</v>
          </cell>
        </row>
        <row r="56">
          <cell r="C56" t="str">
            <v>219-22</v>
          </cell>
          <cell r="D56">
            <v>2040000</v>
          </cell>
          <cell r="E56" t="str">
            <v>MOSES</v>
          </cell>
        </row>
        <row r="57">
          <cell r="C57" t="str">
            <v>140-22</v>
          </cell>
          <cell r="D57">
            <v>1520000</v>
          </cell>
          <cell r="E57" t="str">
            <v>MAYBERRY</v>
          </cell>
        </row>
        <row r="58">
          <cell r="C58" t="str">
            <v>209-22</v>
          </cell>
          <cell r="D58">
            <v>1760000</v>
          </cell>
          <cell r="E58" t="str">
            <v>STRICKLAND</v>
          </cell>
        </row>
        <row r="59">
          <cell r="C59" t="str">
            <v>147-22</v>
          </cell>
          <cell r="D59">
            <v>2000000</v>
          </cell>
          <cell r="E59" t="str">
            <v>STAMBAUGH</v>
          </cell>
        </row>
        <row r="60">
          <cell r="C60" t="str">
            <v>807-22</v>
          </cell>
          <cell r="D60">
            <v>1480000</v>
          </cell>
          <cell r="E60" t="str">
            <v>STURGEON</v>
          </cell>
        </row>
        <row r="61">
          <cell r="C61" t="str">
            <v>153-22</v>
          </cell>
          <cell r="D61">
            <v>1090000</v>
          </cell>
          <cell r="E61" t="str">
            <v>SPECTOR</v>
          </cell>
        </row>
        <row r="62">
          <cell r="C62" t="str">
            <v>820-22</v>
          </cell>
          <cell r="D62">
            <v>1480000</v>
          </cell>
          <cell r="E62" t="str">
            <v>STURGEON</v>
          </cell>
        </row>
        <row r="63">
          <cell r="C63" t="str">
            <v>148-22</v>
          </cell>
          <cell r="D63">
            <v>2000000</v>
          </cell>
          <cell r="E63" t="str">
            <v>STAMBAUGH</v>
          </cell>
        </row>
        <row r="64">
          <cell r="C64" t="str">
            <v>813-22</v>
          </cell>
          <cell r="D64">
            <v>1480000</v>
          </cell>
          <cell r="E64" t="str">
            <v>STURGEON</v>
          </cell>
        </row>
        <row r="65">
          <cell r="C65" t="str">
            <v>224-22</v>
          </cell>
          <cell r="D65">
            <v>2010000</v>
          </cell>
          <cell r="E65" t="str">
            <v>MAELZER</v>
          </cell>
        </row>
        <row r="66">
          <cell r="C66" t="str">
            <v>124-22</v>
          </cell>
          <cell r="D66">
            <v>1260000</v>
          </cell>
          <cell r="E66" t="str">
            <v>ACKERMAN</v>
          </cell>
        </row>
        <row r="67">
          <cell r="C67" t="str">
            <v>226-22</v>
          </cell>
          <cell r="D67">
            <v>1820000</v>
          </cell>
          <cell r="E67" t="str">
            <v>ADANE</v>
          </cell>
        </row>
        <row r="68">
          <cell r="C68" t="str">
            <v>125-22</v>
          </cell>
          <cell r="D68">
            <v>1520000</v>
          </cell>
          <cell r="E68" t="str">
            <v>MAYBERRY</v>
          </cell>
        </row>
        <row r="69">
          <cell r="C69" t="str">
            <v>228-22</v>
          </cell>
          <cell r="D69">
            <v>2040000</v>
          </cell>
          <cell r="E69" t="str">
            <v>MOSES</v>
          </cell>
        </row>
        <row r="70">
          <cell r="C70" t="str">
            <v>243-22</v>
          </cell>
          <cell r="D70">
            <v>2040000</v>
          </cell>
          <cell r="E70" t="str">
            <v>MOSES</v>
          </cell>
        </row>
        <row r="71">
          <cell r="C71" t="str">
            <v>205-22</v>
          </cell>
          <cell r="D71">
            <v>940000</v>
          </cell>
          <cell r="E71" t="str">
            <v>BONDS</v>
          </cell>
        </row>
        <row r="72">
          <cell r="C72" t="str">
            <v>178-22</v>
          </cell>
          <cell r="D72">
            <v>940000</v>
          </cell>
          <cell r="E72" t="str">
            <v>BONDS</v>
          </cell>
        </row>
        <row r="73">
          <cell r="C73" t="str">
            <v>208-22</v>
          </cell>
          <cell r="D73">
            <v>1290000</v>
          </cell>
          <cell r="E73" t="str">
            <v>COOLAHAN</v>
          </cell>
        </row>
        <row r="74">
          <cell r="C74" t="str">
            <v>821-22</v>
          </cell>
          <cell r="D74">
            <v>1480000</v>
          </cell>
          <cell r="E74" t="str">
            <v>STURGEON</v>
          </cell>
        </row>
        <row r="75">
          <cell r="C75" t="str">
            <v>213-22</v>
          </cell>
          <cell r="D75">
            <v>2010000</v>
          </cell>
          <cell r="E75" t="str">
            <v>MAELZER</v>
          </cell>
        </row>
        <row r="76">
          <cell r="C76" t="str">
            <v>169-22</v>
          </cell>
          <cell r="D76">
            <v>880000</v>
          </cell>
          <cell r="E76" t="str">
            <v>STEWART</v>
          </cell>
        </row>
        <row r="77">
          <cell r="C77" t="str">
            <v>221-22</v>
          </cell>
          <cell r="D77">
            <v>1760000</v>
          </cell>
          <cell r="E77" t="str">
            <v>STRICKLAND</v>
          </cell>
        </row>
        <row r="78">
          <cell r="C78" t="str">
            <v>819-22</v>
          </cell>
          <cell r="D78">
            <v>1480000</v>
          </cell>
          <cell r="E78" t="str">
            <v>STURGEON</v>
          </cell>
        </row>
        <row r="79">
          <cell r="C79" t="str">
            <v>220-22</v>
          </cell>
          <cell r="D79">
            <v>2040000</v>
          </cell>
          <cell r="E79" t="str">
            <v>MOSES</v>
          </cell>
        </row>
        <row r="80">
          <cell r="C80" t="str">
            <v>236-22</v>
          </cell>
          <cell r="D80">
            <v>2040000</v>
          </cell>
          <cell r="E80" t="str">
            <v>MOSES</v>
          </cell>
        </row>
        <row r="81">
          <cell r="C81" t="str">
            <v>239-22</v>
          </cell>
          <cell r="D81">
            <v>2010000</v>
          </cell>
          <cell r="E81" t="str">
            <v>MAELZER</v>
          </cell>
        </row>
        <row r="82">
          <cell r="C82" t="str">
            <v>809-22</v>
          </cell>
          <cell r="D82">
            <v>1540000</v>
          </cell>
          <cell r="E82" t="str">
            <v>HELVIE</v>
          </cell>
        </row>
        <row r="83">
          <cell r="C83" t="str">
            <v>238-22</v>
          </cell>
          <cell r="D83">
            <v>1760000</v>
          </cell>
          <cell r="E83" t="str">
            <v>STRICKLAND</v>
          </cell>
        </row>
        <row r="84">
          <cell r="C84" t="str">
            <v>170-22</v>
          </cell>
          <cell r="D84">
            <v>880000</v>
          </cell>
          <cell r="E84" t="str">
            <v>STEWART</v>
          </cell>
        </row>
        <row r="85">
          <cell r="C85" t="str">
            <v>184-22</v>
          </cell>
          <cell r="D85">
            <v>880000</v>
          </cell>
          <cell r="E85" t="str">
            <v>STEWART</v>
          </cell>
        </row>
        <row r="86">
          <cell r="C86" t="str">
            <v>169-22</v>
          </cell>
          <cell r="D86">
            <v>880000</v>
          </cell>
          <cell r="E86" t="str">
            <v>STEWART</v>
          </cell>
        </row>
        <row r="87">
          <cell r="C87" t="str">
            <v>190-22</v>
          </cell>
          <cell r="D87">
            <v>890000</v>
          </cell>
          <cell r="E87" t="str">
            <v>LOZA</v>
          </cell>
        </row>
        <row r="88">
          <cell r="C88" t="str">
            <v>154-22</v>
          </cell>
          <cell r="D88">
            <v>1090000</v>
          </cell>
          <cell r="E88" t="str">
            <v>SPECTOR</v>
          </cell>
        </row>
        <row r="89">
          <cell r="C89" t="str">
            <v>197-22</v>
          </cell>
          <cell r="D89">
            <v>880000</v>
          </cell>
          <cell r="E89" t="str">
            <v>STEWART</v>
          </cell>
        </row>
        <row r="90">
          <cell r="C90" t="str">
            <v>804-22</v>
          </cell>
          <cell r="D90">
            <v>1480000</v>
          </cell>
          <cell r="E90" t="str">
            <v>STURGEON</v>
          </cell>
        </row>
        <row r="91">
          <cell r="C91" t="str">
            <v>214-22</v>
          </cell>
          <cell r="D91">
            <v>2010000</v>
          </cell>
          <cell r="E91" t="str">
            <v>MAELZER</v>
          </cell>
        </row>
        <row r="92">
          <cell r="C92" t="str">
            <v>119-22</v>
          </cell>
          <cell r="D92">
            <v>2000000</v>
          </cell>
          <cell r="E92" t="str">
            <v>STAMBAUGH</v>
          </cell>
        </row>
        <row r="93">
          <cell r="C93" t="str">
            <v>180-22</v>
          </cell>
          <cell r="D93">
            <v>1290000</v>
          </cell>
          <cell r="E93" t="str">
            <v>COOLAHAN</v>
          </cell>
        </row>
        <row r="94">
          <cell r="C94" t="str">
            <v>103-22</v>
          </cell>
          <cell r="D94">
            <v>1110000</v>
          </cell>
          <cell r="E94" t="str">
            <v>STARKS</v>
          </cell>
        </row>
        <row r="95">
          <cell r="C95" t="str">
            <v>186-22</v>
          </cell>
          <cell r="D95">
            <v>1470000</v>
          </cell>
          <cell r="E95" t="str">
            <v>RIVERA</v>
          </cell>
        </row>
        <row r="96">
          <cell r="C96" t="str">
            <v>239-22</v>
          </cell>
          <cell r="D96">
            <v>2010000</v>
          </cell>
          <cell r="E96" t="str">
            <v>MAELZER</v>
          </cell>
        </row>
        <row r="97">
          <cell r="C97" t="str">
            <v>201-22</v>
          </cell>
          <cell r="D97">
            <v>1780000</v>
          </cell>
          <cell r="E97" t="str">
            <v>DE LA ROSA</v>
          </cell>
        </row>
        <row r="98">
          <cell r="C98" t="str">
            <v>154-22</v>
          </cell>
          <cell r="D98">
            <v>1090000</v>
          </cell>
          <cell r="E98" t="str">
            <v>SPECTOR</v>
          </cell>
        </row>
        <row r="99">
          <cell r="C99" t="str">
            <v>225-22</v>
          </cell>
          <cell r="D99">
            <v>1820000</v>
          </cell>
          <cell r="E99" t="str">
            <v>ADANE</v>
          </cell>
        </row>
        <row r="100">
          <cell r="C100" t="str">
            <v>219-22</v>
          </cell>
          <cell r="D100">
            <v>2040000</v>
          </cell>
          <cell r="E100" t="str">
            <v>MOSES</v>
          </cell>
        </row>
        <row r="101">
          <cell r="C101" t="str">
            <v>232-22</v>
          </cell>
          <cell r="D101">
            <v>2010000</v>
          </cell>
          <cell r="E101" t="str">
            <v>MAELZER</v>
          </cell>
        </row>
        <row r="102">
          <cell r="C102" t="str">
            <v>192-22</v>
          </cell>
          <cell r="D102">
            <v>940000</v>
          </cell>
          <cell r="E102" t="str">
            <v>BONDS</v>
          </cell>
        </row>
        <row r="103">
          <cell r="C103" t="str">
            <v>163-22</v>
          </cell>
          <cell r="D103">
            <v>940000</v>
          </cell>
          <cell r="E103" t="str">
            <v>BONDS</v>
          </cell>
        </row>
        <row r="104">
          <cell r="C104" t="str">
            <v>155-22</v>
          </cell>
          <cell r="D104">
            <v>1520000</v>
          </cell>
          <cell r="E104" t="str">
            <v>MAYBERRY</v>
          </cell>
        </row>
        <row r="105">
          <cell r="C105" t="str">
            <v>196-22</v>
          </cell>
          <cell r="D105">
            <v>1090000</v>
          </cell>
          <cell r="E105" t="str">
            <v>SPECTOR</v>
          </cell>
        </row>
        <row r="106">
          <cell r="C106" t="str">
            <v>104-22</v>
          </cell>
          <cell r="D106">
            <v>1110000</v>
          </cell>
          <cell r="E106" t="str">
            <v>STARKS</v>
          </cell>
        </row>
        <row r="107">
          <cell r="C107" t="str">
            <v>210-22</v>
          </cell>
          <cell r="D107">
            <v>1760000</v>
          </cell>
          <cell r="E107" t="str">
            <v>STRICKLAND</v>
          </cell>
        </row>
        <row r="108">
          <cell r="C108" t="str">
            <v>101-22</v>
          </cell>
          <cell r="D108">
            <v>1830000</v>
          </cell>
          <cell r="E108" t="str">
            <v>YORK</v>
          </cell>
        </row>
        <row r="109">
          <cell r="C109" t="str">
            <v>244-22</v>
          </cell>
          <cell r="D109">
            <v>2040000</v>
          </cell>
          <cell r="E109" t="str">
            <v>MOSES</v>
          </cell>
        </row>
        <row r="110">
          <cell r="C110" t="str">
            <v>235-22</v>
          </cell>
          <cell r="D110">
            <v>2040000</v>
          </cell>
          <cell r="E110" t="str">
            <v>MOSES</v>
          </cell>
        </row>
        <row r="111">
          <cell r="C111" t="str">
            <v>109-22</v>
          </cell>
          <cell r="D111">
            <v>1260000</v>
          </cell>
          <cell r="E111" t="str">
            <v>ACKERMAN</v>
          </cell>
        </row>
        <row r="112">
          <cell r="C112" t="str">
            <v>223-22</v>
          </cell>
          <cell r="D112">
            <v>2010000</v>
          </cell>
          <cell r="E112" t="str">
            <v>MAELZER</v>
          </cell>
        </row>
        <row r="113">
          <cell r="C113" t="str">
            <v>105-22</v>
          </cell>
          <cell r="D113">
            <v>2000000</v>
          </cell>
          <cell r="E113" t="str">
            <v>STAMBAUGH</v>
          </cell>
        </row>
        <row r="114">
          <cell r="C114" t="str">
            <v>241-22</v>
          </cell>
          <cell r="D114">
            <v>1820000</v>
          </cell>
          <cell r="E114" t="str">
            <v>ADANE</v>
          </cell>
        </row>
        <row r="115">
          <cell r="C115" t="str">
            <v>107-22</v>
          </cell>
          <cell r="D115">
            <v>2030000</v>
          </cell>
          <cell r="E115" t="str">
            <v>KILLION</v>
          </cell>
        </row>
        <row r="116">
          <cell r="C116" t="str">
            <v>239-22</v>
          </cell>
          <cell r="D116">
            <v>2010000</v>
          </cell>
          <cell r="E116" t="str">
            <v>MAELZER</v>
          </cell>
        </row>
        <row r="117">
          <cell r="C117" t="str">
            <v>121-22</v>
          </cell>
          <cell r="D117">
            <v>2030000</v>
          </cell>
          <cell r="E117" t="str">
            <v>KILLION</v>
          </cell>
        </row>
        <row r="118">
          <cell r="C118" t="str">
            <v>234-22</v>
          </cell>
          <cell r="D118">
            <v>1820000</v>
          </cell>
          <cell r="E118" t="str">
            <v>ADANE</v>
          </cell>
        </row>
        <row r="119">
          <cell r="C119" t="str">
            <v>135-22</v>
          </cell>
          <cell r="D119">
            <v>2030000</v>
          </cell>
          <cell r="E119" t="str">
            <v>KILLION</v>
          </cell>
        </row>
        <row r="120">
          <cell r="C120" t="str">
            <v>237-22</v>
          </cell>
          <cell r="D120">
            <v>1760000</v>
          </cell>
          <cell r="E120" t="str">
            <v>STRICKLAND</v>
          </cell>
        </row>
        <row r="121">
          <cell r="C121" t="str">
            <v>137-22</v>
          </cell>
          <cell r="D121">
            <v>1200000</v>
          </cell>
          <cell r="E121" t="str">
            <v>CUSHING</v>
          </cell>
        </row>
        <row r="122">
          <cell r="C122" t="str">
            <v>233-22</v>
          </cell>
          <cell r="D122">
            <v>1820000</v>
          </cell>
          <cell r="E122" t="str">
            <v>ADANE</v>
          </cell>
        </row>
        <row r="123">
          <cell r="C123" t="str">
            <v>814-22</v>
          </cell>
          <cell r="D123">
            <v>1480000</v>
          </cell>
          <cell r="E123" t="str">
            <v>STURGEON</v>
          </cell>
        </row>
        <row r="124">
          <cell r="C124" t="str">
            <v>218-22</v>
          </cell>
          <cell r="D124">
            <v>1820000</v>
          </cell>
          <cell r="E124" t="str">
            <v>ADANE</v>
          </cell>
        </row>
        <row r="125">
          <cell r="C125" t="str">
            <v>160-22</v>
          </cell>
          <cell r="D125">
            <v>900000</v>
          </cell>
          <cell r="E125" t="str">
            <v>ROCHA</v>
          </cell>
        </row>
        <row r="126">
          <cell r="C126" t="str">
            <v>221-22</v>
          </cell>
          <cell r="D126">
            <v>1760000</v>
          </cell>
          <cell r="E126" t="str">
            <v>STRICKLAND</v>
          </cell>
        </row>
        <row r="127">
          <cell r="C127" t="str">
            <v>162-22</v>
          </cell>
          <cell r="D127">
            <v>1360000</v>
          </cell>
          <cell r="E127" t="str">
            <v>SANTIZO</v>
          </cell>
        </row>
        <row r="128">
          <cell r="C128" t="str">
            <v>207-22</v>
          </cell>
          <cell r="D128">
            <v>1290000</v>
          </cell>
          <cell r="E128" t="str">
            <v>COOLAHAN</v>
          </cell>
        </row>
        <row r="129">
          <cell r="C129" t="str">
            <v>822-22</v>
          </cell>
          <cell r="D129">
            <v>1480000</v>
          </cell>
          <cell r="E129" t="str">
            <v>STURGEON</v>
          </cell>
        </row>
        <row r="130">
          <cell r="C130" t="str">
            <v>824-22</v>
          </cell>
          <cell r="D130">
            <v>1750000</v>
          </cell>
          <cell r="E130" t="str">
            <v>REBOLETTI</v>
          </cell>
        </row>
        <row r="131">
          <cell r="C131" t="str">
            <v>187-22</v>
          </cell>
          <cell r="D131">
            <v>1360000</v>
          </cell>
          <cell r="E131" t="str">
            <v>SANTIZO</v>
          </cell>
        </row>
        <row r="132">
          <cell r="C132" t="str">
            <v>187-22</v>
          </cell>
          <cell r="D132">
            <v>1360000</v>
          </cell>
          <cell r="E132" t="str">
            <v>SANTIZO</v>
          </cell>
        </row>
        <row r="133">
          <cell r="C133" t="str">
            <v>188-22</v>
          </cell>
          <cell r="D133">
            <v>1360000</v>
          </cell>
          <cell r="E133" t="str">
            <v>SANTIZO</v>
          </cell>
        </row>
        <row r="134">
          <cell r="C134" t="str">
            <v>182-22</v>
          </cell>
          <cell r="D134">
            <v>1090000</v>
          </cell>
          <cell r="E134" t="str">
            <v>SPECTOR</v>
          </cell>
        </row>
        <row r="135">
          <cell r="C135" t="str">
            <v>211-22</v>
          </cell>
          <cell r="D135">
            <v>880000</v>
          </cell>
          <cell r="E135" t="str">
            <v>STEWART</v>
          </cell>
        </row>
        <row r="136">
          <cell r="C136" t="str">
            <v>176-22</v>
          </cell>
          <cell r="D136">
            <v>890000</v>
          </cell>
          <cell r="E136" t="str">
            <v>LOZA</v>
          </cell>
        </row>
        <row r="137">
          <cell r="C137" t="str">
            <v>215-22</v>
          </cell>
          <cell r="D137">
            <v>1780000</v>
          </cell>
          <cell r="E137" t="str">
            <v>DE LA ROSA</v>
          </cell>
        </row>
        <row r="138">
          <cell r="C138" t="str">
            <v>167-22</v>
          </cell>
          <cell r="D138">
            <v>1090000</v>
          </cell>
          <cell r="E138" t="str">
            <v>SPECTOR</v>
          </cell>
        </row>
        <row r="139">
          <cell r="C139" t="str">
            <v>139-22</v>
          </cell>
          <cell r="D139">
            <v>1520000</v>
          </cell>
          <cell r="E139" t="str">
            <v>MAYBERRY</v>
          </cell>
        </row>
        <row r="140">
          <cell r="C140" t="str">
            <v>816-22</v>
          </cell>
          <cell r="D140">
            <v>1480000</v>
          </cell>
          <cell r="E140" t="str">
            <v>STURGEON</v>
          </cell>
        </row>
        <row r="141">
          <cell r="C141" t="str">
            <v>134-22</v>
          </cell>
          <cell r="D141">
            <v>2000000</v>
          </cell>
          <cell r="E141" t="str">
            <v>STAMBAUGH</v>
          </cell>
        </row>
        <row r="142">
          <cell r="C142" t="str">
            <v>808-22</v>
          </cell>
          <cell r="D142">
            <v>1480000</v>
          </cell>
          <cell r="E142" t="str">
            <v>STURGEON</v>
          </cell>
        </row>
        <row r="143">
          <cell r="C143" t="str">
            <v>145-22</v>
          </cell>
          <cell r="D143">
            <v>1110000</v>
          </cell>
          <cell r="E143" t="str">
            <v>STARKS</v>
          </cell>
        </row>
        <row r="144">
          <cell r="C144" t="str">
            <v>803-22</v>
          </cell>
          <cell r="D144">
            <v>1480000</v>
          </cell>
          <cell r="E144" t="str">
            <v>STURGEON</v>
          </cell>
        </row>
        <row r="145">
          <cell r="C145" t="str">
            <v>165-22</v>
          </cell>
          <cell r="D145">
            <v>1290000</v>
          </cell>
          <cell r="E145" t="str">
            <v>COOLAHAN</v>
          </cell>
        </row>
        <row r="146">
          <cell r="C146" t="str">
            <v>802-22</v>
          </cell>
          <cell r="D146">
            <v>1540000</v>
          </cell>
          <cell r="E146" t="str">
            <v>HELVIE</v>
          </cell>
        </row>
        <row r="147">
          <cell r="C147" t="str">
            <v>171-22</v>
          </cell>
          <cell r="D147">
            <v>1470000</v>
          </cell>
          <cell r="E147" t="str">
            <v>RIVERA</v>
          </cell>
        </row>
        <row r="148">
          <cell r="C148" t="str">
            <v>110-22</v>
          </cell>
          <cell r="D148">
            <v>1260000</v>
          </cell>
          <cell r="E148" t="str">
            <v>ACKERMAN</v>
          </cell>
        </row>
        <row r="149">
          <cell r="C149" t="str">
            <v>179-22</v>
          </cell>
          <cell r="D149">
            <v>1290000</v>
          </cell>
          <cell r="E149" t="str">
            <v>COOLAHAN</v>
          </cell>
        </row>
        <row r="150">
          <cell r="C150" t="str">
            <v>185-22</v>
          </cell>
          <cell r="D150">
            <v>1470000</v>
          </cell>
          <cell r="E150" t="str">
            <v>RIVERA</v>
          </cell>
        </row>
        <row r="151">
          <cell r="C151" t="str">
            <v>181-22</v>
          </cell>
          <cell r="D151">
            <v>1090000</v>
          </cell>
          <cell r="E151" t="str">
            <v>SPECTOR</v>
          </cell>
        </row>
        <row r="152">
          <cell r="C152" t="str">
            <v>168-22</v>
          </cell>
          <cell r="D152">
            <v>1090000</v>
          </cell>
          <cell r="E152" t="str">
            <v>SPECTOR</v>
          </cell>
        </row>
        <row r="153">
          <cell r="C153" t="str">
            <v>826-22</v>
          </cell>
          <cell r="D153">
            <v>1750000</v>
          </cell>
          <cell r="E153" t="str">
            <v>REBOLETTI</v>
          </cell>
        </row>
        <row r="154">
          <cell r="C154" t="str">
            <v>150-22</v>
          </cell>
          <cell r="D154">
            <v>2030000</v>
          </cell>
          <cell r="E154" t="str">
            <v>KILLION</v>
          </cell>
        </row>
        <row r="155">
          <cell r="C155" t="str">
            <v>200-22</v>
          </cell>
          <cell r="D155">
            <v>1470000</v>
          </cell>
          <cell r="E155" t="str">
            <v>RIVERA</v>
          </cell>
        </row>
        <row r="156">
          <cell r="C156" t="str">
            <v>151-22</v>
          </cell>
          <cell r="D156">
            <v>1260000</v>
          </cell>
          <cell r="E156" t="str">
            <v>ACKERMAN</v>
          </cell>
        </row>
        <row r="157">
          <cell r="C157" t="str">
            <v>133-22</v>
          </cell>
          <cell r="D157">
            <v>2000000</v>
          </cell>
          <cell r="E157" t="str">
            <v>STAMBAUGH</v>
          </cell>
        </row>
        <row r="158">
          <cell r="C158" t="str">
            <v>149-22</v>
          </cell>
          <cell r="D158">
            <v>2030000</v>
          </cell>
          <cell r="E158" t="str">
            <v>KILLION</v>
          </cell>
        </row>
        <row r="159">
          <cell r="C159" t="str">
            <v>140-22</v>
          </cell>
          <cell r="D159">
            <v>1520000</v>
          </cell>
          <cell r="E159" t="str">
            <v>MAYBERRY</v>
          </cell>
        </row>
        <row r="160">
          <cell r="C160" t="str">
            <v>141-22</v>
          </cell>
          <cell r="D160">
            <v>1830000</v>
          </cell>
          <cell r="E160" t="str">
            <v>YORK</v>
          </cell>
        </row>
        <row r="161">
          <cell r="C161" t="str">
            <v>166-22</v>
          </cell>
          <cell r="D161">
            <v>1290000</v>
          </cell>
          <cell r="E161" t="str">
            <v>COOLAHAN</v>
          </cell>
        </row>
        <row r="162">
          <cell r="C162" t="str">
            <v>811-22</v>
          </cell>
          <cell r="D162">
            <v>1480000</v>
          </cell>
          <cell r="E162" t="str">
            <v>STURGEON</v>
          </cell>
        </row>
        <row r="163">
          <cell r="C163" t="str">
            <v>175-22</v>
          </cell>
          <cell r="D163">
            <v>1360000</v>
          </cell>
          <cell r="E163" t="str">
            <v>SANTIZO</v>
          </cell>
        </row>
        <row r="164">
          <cell r="C164" t="str">
            <v>807-22</v>
          </cell>
          <cell r="D164">
            <v>1480000</v>
          </cell>
          <cell r="E164" t="str">
            <v>STURGEON</v>
          </cell>
        </row>
        <row r="165">
          <cell r="C165" t="str">
            <v>172-22</v>
          </cell>
          <cell r="D165">
            <v>1470000</v>
          </cell>
          <cell r="E165" t="str">
            <v>RIVERA</v>
          </cell>
        </row>
        <row r="166">
          <cell r="C166" t="str">
            <v>802-22</v>
          </cell>
          <cell r="D166">
            <v>1540000</v>
          </cell>
          <cell r="E166" t="str">
            <v>HELVIE</v>
          </cell>
        </row>
        <row r="167">
          <cell r="C167" t="str">
            <v>193-22</v>
          </cell>
          <cell r="D167">
            <v>1290000</v>
          </cell>
          <cell r="E167" t="str">
            <v>COOLAHAN</v>
          </cell>
        </row>
        <row r="168">
          <cell r="C168" t="str">
            <v>202-22</v>
          </cell>
          <cell r="D168">
            <v>1790000</v>
          </cell>
          <cell r="E168" t="str">
            <v>LYNN</v>
          </cell>
        </row>
        <row r="169">
          <cell r="C169" t="str">
            <v>217-22</v>
          </cell>
          <cell r="D169">
            <v>1820000</v>
          </cell>
          <cell r="E169" t="str">
            <v>ADANE</v>
          </cell>
        </row>
        <row r="170">
          <cell r="C170" t="str">
            <v>825-22</v>
          </cell>
          <cell r="D170">
            <v>1750000</v>
          </cell>
          <cell r="E170" t="str">
            <v>REBOLETTI</v>
          </cell>
        </row>
        <row r="171">
          <cell r="C171" t="str">
            <v>216-22</v>
          </cell>
          <cell r="D171">
            <v>1790000</v>
          </cell>
          <cell r="E171" t="str">
            <v>LYNN</v>
          </cell>
        </row>
        <row r="172">
          <cell r="C172" t="str">
            <v>127-22</v>
          </cell>
          <cell r="D172">
            <v>1830000</v>
          </cell>
          <cell r="E172" t="str">
            <v>YORK</v>
          </cell>
        </row>
        <row r="173">
          <cell r="C173" t="str">
            <v>126-22</v>
          </cell>
          <cell r="D173">
            <v>1520000</v>
          </cell>
          <cell r="E173" t="str">
            <v>MAYBERRY</v>
          </cell>
        </row>
        <row r="174">
          <cell r="C174" t="str">
            <v>183-22</v>
          </cell>
          <cell r="D174">
            <v>880000</v>
          </cell>
          <cell r="E174" t="str">
            <v>STEWART</v>
          </cell>
        </row>
        <row r="175">
          <cell r="C175" t="str">
            <v>131-22</v>
          </cell>
          <cell r="D175">
            <v>1110000</v>
          </cell>
          <cell r="E175" t="str">
            <v>STARKS</v>
          </cell>
        </row>
        <row r="176">
          <cell r="C176" t="str">
            <v>149-22</v>
          </cell>
          <cell r="D176">
            <v>2030000</v>
          </cell>
          <cell r="E176" t="str">
            <v>KILLION</v>
          </cell>
        </row>
        <row r="177">
          <cell r="C177" t="str">
            <v>128-22</v>
          </cell>
          <cell r="D177">
            <v>1830000</v>
          </cell>
          <cell r="E177" t="str">
            <v>YORK</v>
          </cell>
        </row>
        <row r="178">
          <cell r="C178" t="str">
            <v>114-22</v>
          </cell>
          <cell r="D178">
            <v>1830000</v>
          </cell>
          <cell r="E178" t="str">
            <v>YORK</v>
          </cell>
        </row>
        <row r="179">
          <cell r="C179" t="str">
            <v>810-22</v>
          </cell>
          <cell r="D179">
            <v>1540000</v>
          </cell>
          <cell r="E179" t="str">
            <v>HELVIE</v>
          </cell>
        </row>
        <row r="180">
          <cell r="C180" t="str">
            <v>191-22</v>
          </cell>
          <cell r="D180">
            <v>940000</v>
          </cell>
          <cell r="E180" t="str">
            <v>BONDS</v>
          </cell>
        </row>
        <row r="181">
          <cell r="C181" t="str">
            <v>142-22</v>
          </cell>
          <cell r="D181">
            <v>1830000</v>
          </cell>
          <cell r="E181" t="str">
            <v>YORK</v>
          </cell>
        </row>
        <row r="182">
          <cell r="C182" t="str">
            <v>159-22</v>
          </cell>
          <cell r="D182">
            <v>900000</v>
          </cell>
          <cell r="E182" t="str">
            <v>ROCHA</v>
          </cell>
        </row>
        <row r="183">
          <cell r="C183" t="str">
            <v>823-22</v>
          </cell>
          <cell r="D183">
            <v>1750000</v>
          </cell>
          <cell r="E183" t="str">
            <v>REBOLETTI</v>
          </cell>
        </row>
        <row r="184">
          <cell r="C184" t="str">
            <v>146-22</v>
          </cell>
          <cell r="D184">
            <v>1110000</v>
          </cell>
          <cell r="E184" t="str">
            <v>STARKS</v>
          </cell>
        </row>
        <row r="185">
          <cell r="C185" t="str">
            <v>824-22</v>
          </cell>
          <cell r="D185">
            <v>1750000</v>
          </cell>
          <cell r="E185" t="str">
            <v>REBOLETTI</v>
          </cell>
        </row>
        <row r="186">
          <cell r="C186" t="str">
            <v>815-22</v>
          </cell>
          <cell r="D186">
            <v>1480000</v>
          </cell>
          <cell r="E186" t="str">
            <v>STURGEON</v>
          </cell>
        </row>
        <row r="187">
          <cell r="C187" t="str">
            <v>194-22</v>
          </cell>
          <cell r="D187">
            <v>1290000</v>
          </cell>
          <cell r="E187" t="str">
            <v>COOLAHAN</v>
          </cell>
        </row>
        <row r="188">
          <cell r="C188" t="str">
            <v>144-22</v>
          </cell>
          <cell r="D188">
            <v>900000</v>
          </cell>
          <cell r="E188" t="str">
            <v>ROCHA</v>
          </cell>
        </row>
        <row r="189">
          <cell r="C189" t="str">
            <v>227-22</v>
          </cell>
          <cell r="D189">
            <v>2040000</v>
          </cell>
          <cell r="E189" t="str">
            <v>MOSES</v>
          </cell>
        </row>
        <row r="190">
          <cell r="C190" t="str">
            <v>818-22</v>
          </cell>
          <cell r="D190">
            <v>1480000</v>
          </cell>
          <cell r="E190" t="str">
            <v>STURGEON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13">
          <cell r="A13" t="str">
            <v>101-22</v>
          </cell>
          <cell r="B13">
            <v>4044</v>
          </cell>
          <cell r="C13" t="str">
            <v>DE.1.0.6.0</v>
          </cell>
          <cell r="D13" t="str">
            <v>204:633</v>
          </cell>
          <cell r="E13">
            <v>42543.125115740739</v>
          </cell>
          <cell r="F13">
            <v>42543.125972222224</v>
          </cell>
          <cell r="G13">
            <v>1</v>
          </cell>
          <cell r="H13" t="str">
            <v>204:233299</v>
          </cell>
          <cell r="I13">
            <v>42543.160775462966</v>
          </cell>
          <cell r="J13">
            <v>0</v>
          </cell>
          <cell r="K13" t="str">
            <v>4043/4044</v>
          </cell>
          <cell r="L13" t="str">
            <v>YORK</v>
          </cell>
          <cell r="M13">
            <v>3.4803240741894115E-2</v>
          </cell>
          <cell r="N13">
            <v>50.116666668327525</v>
          </cell>
          <cell r="S13">
            <v>1</v>
          </cell>
          <cell r="T13" t="str">
            <v>NorthBound</v>
          </cell>
          <cell r="U13">
            <v>12</v>
          </cell>
          <cell r="V13" t="str">
            <v>https://search-rtdc-monitor-bjffxe2xuh6vdkpspy63sjmuny.us-east-1.es.amazonaws.com/_plugin/kibana/#/discover/Steve-Slow-Train-Analysis-(2080s-and-2083s)?_g=(refreshInterval:(display:Off,section:0,value:0),time:(from:'2016-06-22 02:59:10-0600',mode:absolute,to:'2016-06-22 03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14">
          <cell r="A14" t="str">
            <v>102-22</v>
          </cell>
          <cell r="B14">
            <v>4010</v>
          </cell>
          <cell r="C14" t="str">
            <v>DE.1.0.6.0</v>
          </cell>
          <cell r="D14" t="str">
            <v>204:232652</v>
          </cell>
          <cell r="E14">
            <v>42543.162638888891</v>
          </cell>
          <cell r="F14">
            <v>42543.163495370369</v>
          </cell>
          <cell r="G14">
            <v>1</v>
          </cell>
          <cell r="H14" t="str">
            <v>204:150</v>
          </cell>
          <cell r="I14">
            <v>42543.199953703705</v>
          </cell>
          <cell r="J14">
            <v>0</v>
          </cell>
          <cell r="K14" t="str">
            <v>4009/4010</v>
          </cell>
          <cell r="L14" t="str">
            <v>YORK</v>
          </cell>
          <cell r="M14">
            <v>3.6458333335758653E-2</v>
          </cell>
          <cell r="N14">
            <v>52.50000000349246</v>
          </cell>
          <cell r="S14">
            <v>1</v>
          </cell>
          <cell r="T14" t="str">
            <v>Southbound</v>
          </cell>
          <cell r="U14">
            <v>12</v>
          </cell>
          <cell r="V14" t="str">
            <v>https://search-rtdc-monitor-bjffxe2xuh6vdkpspy63sjmuny.us-east-1.es.amazonaws.com/_plugin/kibana/#/discover/Steve-Slow-Train-Analysis-(2080s-and-2083s)?_g=(refreshInterval:(display:Off,section:0,value:0),time:(from:'2016-06-22 03:53:12-0600',mode:absolute,to:'2016-06-22 04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5">
          <cell r="A15" t="str">
            <v>103-22</v>
          </cell>
          <cell r="B15">
            <v>4027</v>
          </cell>
          <cell r="C15" t="str">
            <v>DE.1.0.6.0</v>
          </cell>
          <cell r="D15" t="str">
            <v>204:772</v>
          </cell>
          <cell r="E15">
            <v>42543.154143518521</v>
          </cell>
          <cell r="F15">
            <v>42543.154988425929</v>
          </cell>
          <cell r="G15">
            <v>1</v>
          </cell>
          <cell r="H15" t="str">
            <v>204:233382</v>
          </cell>
          <cell r="I15">
            <v>42543.18340277778</v>
          </cell>
          <cell r="J15">
            <v>0</v>
          </cell>
          <cell r="K15" t="str">
            <v>4027/4028</v>
          </cell>
          <cell r="L15" t="str">
            <v>STARKS</v>
          </cell>
          <cell r="M15">
            <v>2.8414351851097308E-2</v>
          </cell>
          <cell r="N15">
            <v>40.916666665580124</v>
          </cell>
          <cell r="S15">
            <v>1</v>
          </cell>
          <cell r="T15" t="str">
            <v>NorthBound</v>
          </cell>
          <cell r="U15">
            <v>12</v>
          </cell>
          <cell r="V15" t="str">
            <v>https://search-rtdc-monitor-bjffxe2xuh6vdkpspy63sjmuny.us-east-1.es.amazonaws.com/_plugin/kibana/#/discover/Steve-Slow-Train-Analysis-(2080s-and-2083s)?_g=(refreshInterval:(display:Off,section:0,value:0),time:(from:'2016-06-22 03:40:58-0600',mode:absolute,to:'2016-06-22 04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16">
          <cell r="A16" t="str">
            <v>104-22</v>
          </cell>
          <cell r="B16">
            <v>4012</v>
          </cell>
          <cell r="C16" t="str">
            <v>DE.1.0.6.0</v>
          </cell>
          <cell r="D16" t="str">
            <v>204:232771</v>
          </cell>
          <cell r="E16">
            <v>42543.192824074074</v>
          </cell>
          <cell r="F16">
            <v>42543.193749999999</v>
          </cell>
          <cell r="G16">
            <v>1</v>
          </cell>
          <cell r="H16" t="str">
            <v>204:435</v>
          </cell>
          <cell r="I16">
            <v>42543.223032407404</v>
          </cell>
          <cell r="J16">
            <v>1</v>
          </cell>
          <cell r="K16" t="str">
            <v>4011/4012</v>
          </cell>
          <cell r="L16" t="str">
            <v>STARKS</v>
          </cell>
          <cell r="M16">
            <v>2.9282407405844424E-2</v>
          </cell>
          <cell r="N16">
            <v>42.16666666441597</v>
          </cell>
          <cell r="S16">
            <v>1</v>
          </cell>
          <cell r="T16" t="str">
            <v>Southbound</v>
          </cell>
          <cell r="U16">
            <v>12</v>
          </cell>
          <cell r="V16" t="str">
            <v>https://search-rtdc-monitor-bjffxe2xuh6vdkpspy63sjmuny.us-east-1.es.amazonaws.com/_plugin/kibana/#/discover/Steve-Slow-Train-Analysis-(2080s-and-2083s)?_g=(refreshInterval:(display:Off,section:0,value:0),time:(from:'2016-06-22 04:36:40-0600',mode:absolute,to:'2016-06-22 05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7">
          <cell r="A17" t="str">
            <v>105-22</v>
          </cell>
          <cell r="B17">
            <v>4024</v>
          </cell>
          <cell r="C17" t="str">
            <v>DE.1.0.6.0</v>
          </cell>
          <cell r="D17" t="str">
            <v>204:737</v>
          </cell>
          <cell r="E17">
            <v>42543.170694444445</v>
          </cell>
          <cell r="F17">
            <v>42543.17255787037</v>
          </cell>
          <cell r="G17">
            <v>2</v>
          </cell>
          <cell r="H17" t="str">
            <v>204:233291</v>
          </cell>
          <cell r="I17">
            <v>42543.203356481485</v>
          </cell>
          <cell r="J17">
            <v>0</v>
          </cell>
          <cell r="K17" t="str">
            <v>4023/4024</v>
          </cell>
          <cell r="L17" t="str">
            <v>STAMBAUGH</v>
          </cell>
          <cell r="M17">
            <v>3.0798611114732921E-2</v>
          </cell>
          <cell r="N17">
            <v>44.350000005215406</v>
          </cell>
          <cell r="S17">
            <v>1</v>
          </cell>
          <cell r="T17" t="str">
            <v>NorthBound</v>
          </cell>
          <cell r="U17">
            <v>12</v>
          </cell>
          <cell r="V17" t="str">
            <v>https://search-rtdc-monitor-bjffxe2xuh6vdkpspy63sjmuny.us-east-1.es.amazonaws.com/_plugin/kibana/#/discover/Steve-Slow-Train-Analysis-(2080s-and-2083s)?_g=(refreshInterval:(display:Off,section:0,value:0),time:(from:'2016-06-22 04:04:48-0600',mode:absolute,to:'2016-06-22 04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8">
          <cell r="A18" t="str">
            <v>106-22</v>
          </cell>
          <cell r="B18">
            <v>4039</v>
          </cell>
          <cell r="C18" t="str">
            <v>DE.1.0.6.0</v>
          </cell>
          <cell r="D18" t="str">
            <v>204:232642</v>
          </cell>
          <cell r="E18">
            <v>42543.210914351854</v>
          </cell>
          <cell r="F18">
            <v>42543.213356481479</v>
          </cell>
          <cell r="G18">
            <v>3</v>
          </cell>
          <cell r="H18" t="str">
            <v>204:130</v>
          </cell>
          <cell r="I18">
            <v>42543.244583333333</v>
          </cell>
          <cell r="J18">
            <v>1</v>
          </cell>
          <cell r="K18" t="str">
            <v>4039/4040</v>
          </cell>
          <cell r="L18" t="str">
            <v>STAMBAUGH</v>
          </cell>
          <cell r="M18">
            <v>3.1226851853716653E-2</v>
          </cell>
          <cell r="N18">
            <v>44.96666666935198</v>
          </cell>
          <cell r="S18">
            <v>1</v>
          </cell>
          <cell r="T18" t="str">
            <v>Southbound</v>
          </cell>
          <cell r="U18">
            <v>12</v>
          </cell>
          <cell r="V18" t="str">
            <v>https://search-rtdc-monitor-bjffxe2xuh6vdkpspy63sjmuny.us-east-1.es.amazonaws.com/_plugin/kibana/#/discover/Steve-Slow-Train-Analysis-(2080s-and-2083s)?_g=(refreshInterval:(display:Off,section:0,value:0),time:(from:'2016-06-22 05:02:43-0600',mode:absolute,to:'2016-06-22 05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19">
          <cell r="A19" t="str">
            <v>107-22</v>
          </cell>
          <cell r="B19">
            <v>4007</v>
          </cell>
          <cell r="C19" t="str">
            <v>DE.1.0.6.0</v>
          </cell>
          <cell r="D19" t="str">
            <v>204:484</v>
          </cell>
          <cell r="E19">
            <v>42543.180381944447</v>
          </cell>
          <cell r="F19">
            <v>42543.181458333333</v>
          </cell>
          <cell r="G19">
            <v>1</v>
          </cell>
          <cell r="H19" t="str">
            <v>204:233263</v>
          </cell>
          <cell r="I19">
            <v>42543.214826388888</v>
          </cell>
          <cell r="J19">
            <v>0</v>
          </cell>
          <cell r="K19" t="str">
            <v>4007/4008</v>
          </cell>
          <cell r="L19" t="str">
            <v>KILLION</v>
          </cell>
          <cell r="M19">
            <v>3.3368055555911269E-2</v>
          </cell>
          <cell r="N19">
            <v>48.050000000512227</v>
          </cell>
          <cell r="S19">
            <v>1</v>
          </cell>
          <cell r="T19" t="str">
            <v>NorthBound</v>
          </cell>
          <cell r="U19">
            <v>12</v>
          </cell>
          <cell r="V19" t="str">
            <v>https://search-rtdc-monitor-bjffxe2xuh6vdkpspy63sjmuny.us-east-1.es.amazonaws.com/_plugin/kibana/#/discover/Steve-Slow-Train-Analysis-(2080s-and-2083s)?_g=(refreshInterval:(display:Off,section:0,value:0),time:(from:'2016-06-22 04:18:45-0600',mode:absolute,to:'2016-06-22 05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20">
          <cell r="A20" t="str">
            <v>108-22</v>
          </cell>
          <cell r="B20">
            <v>4008</v>
          </cell>
          <cell r="C20" t="str">
            <v>DE.1.0.6.0</v>
          </cell>
          <cell r="D20" t="str">
            <v>204:232949</v>
          </cell>
          <cell r="E20">
            <v>42543.219918981478</v>
          </cell>
          <cell r="F20">
            <v>42543.221215277779</v>
          </cell>
          <cell r="G20">
            <v>1</v>
          </cell>
          <cell r="H20" t="str">
            <v>204:125</v>
          </cell>
          <cell r="I20">
            <v>42543.253831018519</v>
          </cell>
          <cell r="J20">
            <v>0</v>
          </cell>
          <cell r="K20" t="str">
            <v>4007/4008</v>
          </cell>
          <cell r="L20" t="str">
            <v>KILLION</v>
          </cell>
          <cell r="M20">
            <v>3.2615740739856847E-2</v>
          </cell>
          <cell r="N20">
            <v>46.966666665393859</v>
          </cell>
          <cell r="S20">
            <v>1</v>
          </cell>
          <cell r="T20" t="str">
            <v>Southbound</v>
          </cell>
          <cell r="U20">
            <v>12</v>
          </cell>
          <cell r="V20" t="str">
            <v>https://search-rtdc-monitor-bjffxe2xuh6vdkpspy63sjmuny.us-east-1.es.amazonaws.com/_plugin/kibana/#/discover/Steve-Slow-Train-Analysis-(2080s-and-2083s)?_g=(refreshInterval:(display:Off,section:0,value:0),time:(from:'2016-06-22 05:15:41-0600',mode:absolute,to:'2016-06-22 06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21">
          <cell r="A21" t="str">
            <v>109-22</v>
          </cell>
          <cell r="B21">
            <v>4042</v>
          </cell>
          <cell r="C21" t="str">
            <v>DE.1.0.6.0</v>
          </cell>
          <cell r="D21" t="str">
            <v>204:455</v>
          </cell>
          <cell r="E21">
            <v>42543.192361111112</v>
          </cell>
          <cell r="F21">
            <v>42543.193807870368</v>
          </cell>
          <cell r="G21">
            <v>2</v>
          </cell>
          <cell r="H21" t="str">
            <v>204:233305</v>
          </cell>
          <cell r="I21">
            <v>42543.22388888889</v>
          </cell>
          <cell r="J21">
            <v>0</v>
          </cell>
          <cell r="K21" t="str">
            <v>4041/4042</v>
          </cell>
          <cell r="L21" t="str">
            <v>ACKERMAN</v>
          </cell>
          <cell r="M21">
            <v>3.0081018521741498E-2</v>
          </cell>
          <cell r="N21">
            <v>43.316666671307757</v>
          </cell>
          <cell r="S21">
            <v>1</v>
          </cell>
          <cell r="T21" t="str">
            <v>NorthBound</v>
          </cell>
          <cell r="U21">
            <v>12</v>
          </cell>
          <cell r="V21" t="str">
            <v>https://search-rtdc-monitor-bjffxe2xuh6vdkpspy63sjmuny.us-east-1.es.amazonaws.com/_plugin/kibana/#/discover/Steve-Slow-Train-Analysis-(2080s-and-2083s)?_g=(refreshInterval:(display:Off,section:0,value:0),time:(from:'2016-06-22 04:36:00-0600',mode:absolute,to:'2016-06-22 05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22">
          <cell r="A22" t="str">
            <v>110-22</v>
          </cell>
          <cell r="B22">
            <v>4041</v>
          </cell>
          <cell r="C22" t="str">
            <v>DE.1.0.6.0</v>
          </cell>
          <cell r="D22" t="str">
            <v>204:232975</v>
          </cell>
          <cell r="E22">
            <v>42543.231458333335</v>
          </cell>
          <cell r="F22">
            <v>42543.232511574075</v>
          </cell>
          <cell r="G22">
            <v>1</v>
          </cell>
          <cell r="H22" t="str">
            <v>204:134</v>
          </cell>
          <cell r="I22">
            <v>42543.26662037037</v>
          </cell>
          <cell r="J22">
            <v>0</v>
          </cell>
          <cell r="K22" t="str">
            <v>4041/4042</v>
          </cell>
          <cell r="L22" t="str">
            <v>ACKERMAN</v>
          </cell>
          <cell r="M22">
            <v>3.4108796295186039E-2</v>
          </cell>
          <cell r="N22">
            <v>49.116666665067896</v>
          </cell>
          <cell r="S22">
            <v>1</v>
          </cell>
          <cell r="T22" t="str">
            <v>Southbound</v>
          </cell>
          <cell r="U22">
            <v>12</v>
          </cell>
          <cell r="V22" t="str">
            <v>https://search-rtdc-monitor-bjffxe2xuh6vdkpspy63sjmuny.us-east-1.es.amazonaws.com/_plugin/kibana/#/discover/Steve-Slow-Train-Analysis-(2080s-and-2083s)?_g=(refreshInterval:(display:Off,section:0,value:0),time:(from:'2016-06-22 05:32:18-0600',mode:absolute,to:'2016-06-22 06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23">
          <cell r="A23" t="str">
            <v>111-22</v>
          </cell>
          <cell r="B23">
            <v>4044</v>
          </cell>
          <cell r="C23" t="str">
            <v>DE.1.0.6.0</v>
          </cell>
          <cell r="D23" t="str">
            <v>204:781</v>
          </cell>
          <cell r="E23">
            <v>42543.202604166669</v>
          </cell>
          <cell r="F23">
            <v>42543.204641203702</v>
          </cell>
          <cell r="G23">
            <v>2</v>
          </cell>
          <cell r="H23" t="str">
            <v>204:233289</v>
          </cell>
          <cell r="I23">
            <v>42543.23609953704</v>
          </cell>
          <cell r="J23">
            <v>0</v>
          </cell>
          <cell r="K23" t="str">
            <v>4043/4044</v>
          </cell>
          <cell r="L23" t="str">
            <v>MAYBERRY</v>
          </cell>
          <cell r="M23">
            <v>3.1458333338377997E-2</v>
          </cell>
          <cell r="N23">
            <v>45.300000007264316</v>
          </cell>
          <cell r="S23">
            <v>1</v>
          </cell>
          <cell r="T23" t="str">
            <v>NorthBound</v>
          </cell>
          <cell r="U23">
            <v>12</v>
          </cell>
          <cell r="V23" t="str">
            <v>https://search-rtdc-monitor-bjffxe2xuh6vdkpspy63sjmuny.us-east-1.es.amazonaws.com/_plugin/kibana/#/discover/Steve-Slow-Train-Analysis-(2080s-and-2083s)?_g=(refreshInterval:(display:Off,section:0,value:0),time:(from:'2016-06-22 04:50:45-0600',mode:absolute,to:'2016-06-22 05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24">
          <cell r="A24" t="str">
            <v>112-22</v>
          </cell>
          <cell r="B24">
            <v>4043</v>
          </cell>
          <cell r="C24" t="str">
            <v>DE.1.0.6.0</v>
          </cell>
          <cell r="D24" t="str">
            <v>204:232979</v>
          </cell>
          <cell r="E24">
            <v>42543.238645833335</v>
          </cell>
          <cell r="F24">
            <v>42543.239803240744</v>
          </cell>
          <cell r="G24">
            <v>1</v>
          </cell>
          <cell r="H24" t="str">
            <v>204:170</v>
          </cell>
          <cell r="I24">
            <v>42543.274398148147</v>
          </cell>
          <cell r="J24">
            <v>0</v>
          </cell>
          <cell r="K24" t="str">
            <v>4043/4044</v>
          </cell>
          <cell r="L24" t="str">
            <v>MAYBERRY</v>
          </cell>
          <cell r="M24">
            <v>3.4594907403516117E-2</v>
          </cell>
          <cell r="N24">
            <v>49.816666661063209</v>
          </cell>
          <cell r="S24">
            <v>1</v>
          </cell>
          <cell r="T24" t="str">
            <v>Southbound</v>
          </cell>
          <cell r="U24">
            <v>12</v>
          </cell>
          <cell r="V24" t="str">
            <v>https://search-rtdc-monitor-bjffxe2xuh6vdkpspy63sjmuny.us-east-1.es.amazonaws.com/_plugin/kibana/#/discover/Steve-Slow-Train-Analysis-(2080s-and-2083s)?_g=(refreshInterval:(display:Off,section:0,value:0),time:(from:'2016-06-22 05:42:39-0600',mode:absolute,to:'2016-06-22 06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25">
          <cell r="A25" t="str">
            <v>113-22</v>
          </cell>
          <cell r="B25">
            <v>4009</v>
          </cell>
          <cell r="C25" t="str">
            <v>DE.1.0.6.0</v>
          </cell>
          <cell r="D25" t="str">
            <v>204:451</v>
          </cell>
          <cell r="E25">
            <v>42543.204363425924</v>
          </cell>
          <cell r="F25">
            <v>42543.205717592595</v>
          </cell>
          <cell r="G25">
            <v>1</v>
          </cell>
          <cell r="H25" t="str">
            <v>204:233299</v>
          </cell>
          <cell r="I25">
            <v>42543.244259259256</v>
          </cell>
          <cell r="J25">
            <v>0</v>
          </cell>
          <cell r="K25" t="str">
            <v>4009/4010</v>
          </cell>
          <cell r="L25" t="str">
            <v>YORK</v>
          </cell>
          <cell r="M25">
            <v>3.8541666661330964E-2</v>
          </cell>
          <cell r="N25">
            <v>55.499999992316589</v>
          </cell>
          <cell r="S25">
            <v>1</v>
          </cell>
          <cell r="T25" t="str">
            <v>NorthBound</v>
          </cell>
          <cell r="U25">
            <v>12</v>
          </cell>
          <cell r="V25" t="str">
            <v>https://search-rtdc-monitor-bjffxe2xuh6vdkpspy63sjmuny.us-east-1.es.amazonaws.com/_plugin/kibana/#/discover/Steve-Slow-Train-Analysis-(2080s-and-2083s)?_g=(refreshInterval:(display:Off,section:0,value:0),time:(from:'2016-06-22 04:53:17-0600',mode:absolute,to:'2016-06-22 05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26">
          <cell r="A26" t="str">
            <v>114-22</v>
          </cell>
          <cell r="B26">
            <v>4010</v>
          </cell>
          <cell r="C26" t="str">
            <v>DE.1.0.6.0</v>
          </cell>
          <cell r="D26" t="str">
            <v>204:232977</v>
          </cell>
          <cell r="E26">
            <v>42543.245625000003</v>
          </cell>
          <cell r="F26">
            <v>42543.246249999997</v>
          </cell>
          <cell r="G26">
            <v>0</v>
          </cell>
          <cell r="H26" t="str">
            <v>204:139</v>
          </cell>
          <cell r="I26">
            <v>42543.283784722225</v>
          </cell>
          <cell r="J26">
            <v>1</v>
          </cell>
          <cell r="K26" t="str">
            <v>4009/4010</v>
          </cell>
          <cell r="L26" t="str">
            <v>YORK</v>
          </cell>
          <cell r="M26">
            <v>3.7534722228883766E-2</v>
          </cell>
          <cell r="N26">
            <v>54.050000009592623</v>
          </cell>
          <cell r="S26">
            <v>1</v>
          </cell>
          <cell r="T26" t="str">
            <v>Southbound</v>
          </cell>
          <cell r="U26">
            <v>12</v>
          </cell>
          <cell r="V26" t="str">
            <v>https://search-rtdc-monitor-bjffxe2xuh6vdkpspy63sjmuny.us-east-1.es.amazonaws.com/_plugin/kibana/#/discover/Steve-Slow-Train-Analysis-(2080s-and-2083s)?_g=(refreshInterval:(display:Off,section:0,value:0),time:(from:'2016-06-22 05:52:42-0600',mode:absolute,to:'2016-06-22 06:49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27">
          <cell r="A27" t="str">
            <v>115-22</v>
          </cell>
          <cell r="B27">
            <v>4027</v>
          </cell>
          <cell r="C27" t="str">
            <v>DE.1.0.6.0</v>
          </cell>
          <cell r="D27" t="str">
            <v>204:766</v>
          </cell>
          <cell r="E27">
            <v>42543.226944444446</v>
          </cell>
          <cell r="F27">
            <v>42543.228402777779</v>
          </cell>
          <cell r="G27">
            <v>2</v>
          </cell>
          <cell r="H27" t="str">
            <v>204:233298</v>
          </cell>
          <cell r="I27">
            <v>42543.254733796297</v>
          </cell>
          <cell r="J27">
            <v>1</v>
          </cell>
          <cell r="K27" t="str">
            <v>4027/4028</v>
          </cell>
          <cell r="L27" t="str">
            <v>ROCHA</v>
          </cell>
          <cell r="M27">
            <v>2.6331018518249039E-2</v>
          </cell>
          <cell r="N27">
            <v>37.916666666278616</v>
          </cell>
          <cell r="S27">
            <v>1</v>
          </cell>
          <cell r="T27" t="str">
            <v>NorthBound</v>
          </cell>
          <cell r="U27">
            <v>12</v>
          </cell>
          <cell r="V27" t="str">
            <v>https://search-rtdc-monitor-bjffxe2xuh6vdkpspy63sjmuny.us-east-1.es.amazonaws.com/_plugin/kibana/#/discover/Steve-Slow-Train-Analysis-(2080s-and-2083s)?_g=(refreshInterval:(display:Off,section:0,value:0),time:(from:'2016-06-22 05:25:48-0600',mode:absolute,to:'2016-06-22 06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28">
          <cell r="A28" t="str">
            <v>116-22</v>
          </cell>
          <cell r="B28">
            <v>4028</v>
          </cell>
          <cell r="C28" t="str">
            <v>DE.1.0.6.0</v>
          </cell>
          <cell r="D28" t="str">
            <v>204:232989</v>
          </cell>
          <cell r="E28">
            <v>42543.266875000001</v>
          </cell>
          <cell r="F28">
            <v>42543.26766203704</v>
          </cell>
          <cell r="G28">
            <v>1</v>
          </cell>
          <cell r="H28" t="str">
            <v>204:145</v>
          </cell>
          <cell r="I28">
            <v>42543.295324074075</v>
          </cell>
          <cell r="J28">
            <v>0</v>
          </cell>
          <cell r="K28" t="str">
            <v>4027/4028</v>
          </cell>
          <cell r="L28" t="str">
            <v>ROCHA</v>
          </cell>
          <cell r="M28">
            <v>2.7662037035042886E-2</v>
          </cell>
          <cell r="N28">
            <v>39.833333330461755</v>
          </cell>
          <cell r="S28">
            <v>1</v>
          </cell>
          <cell r="T28" t="str">
            <v>Southbound</v>
          </cell>
          <cell r="U28">
            <v>12</v>
          </cell>
          <cell r="V28" t="str">
            <v>https://search-rtdc-monitor-bjffxe2xuh6vdkpspy63sjmuny.us-east-1.es.amazonaws.com/_plugin/kibana/#/discover/Steve-Slow-Train-Analysis-(2080s-and-2083s)?_g=(refreshInterval:(display:Off,section:0,value:0),time:(from:'2016-06-22 06:23:18-0600',mode:absolute,to:'2016-06-22 07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29">
          <cell r="A29" t="str">
            <v>117-22</v>
          </cell>
          <cell r="B29">
            <v>4011</v>
          </cell>
          <cell r="C29" t="str">
            <v>DE.1.0.6.0</v>
          </cell>
          <cell r="D29" t="str">
            <v>204:455</v>
          </cell>
          <cell r="E29">
            <v>42543.234074074076</v>
          </cell>
          <cell r="F29">
            <v>42543.235937500001</v>
          </cell>
          <cell r="G29">
            <v>2</v>
          </cell>
          <cell r="H29" t="str">
            <v>204:233318</v>
          </cell>
          <cell r="I29">
            <v>42543.2658912037</v>
          </cell>
          <cell r="J29">
            <v>1</v>
          </cell>
          <cell r="K29" t="str">
            <v>4011/4012</v>
          </cell>
          <cell r="L29" t="str">
            <v>STARKS</v>
          </cell>
          <cell r="M29">
            <v>2.9953703698993195E-2</v>
          </cell>
          <cell r="N29">
            <v>43.133333326550201</v>
          </cell>
          <cell r="S29">
            <v>1</v>
          </cell>
          <cell r="T29" t="str">
            <v>NorthBound</v>
          </cell>
          <cell r="U29">
            <v>12</v>
          </cell>
          <cell r="V29" t="str">
            <v>https://search-rtdc-monitor-bjffxe2xuh6vdkpspy63sjmuny.us-east-1.es.amazonaws.com/_plugin/kibana/#/discover/Steve-Slow-Train-Analysis-(2080s-and-2083s)?_g=(refreshInterval:(display:Off,section:0,value:0),time:(from:'2016-06-22 05:36:04-0600',mode:absolute,to:'2016-06-22 06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30">
          <cell r="A30" t="str">
            <v>118-22</v>
          </cell>
          <cell r="B30">
            <v>4012</v>
          </cell>
          <cell r="C30" t="str">
            <v>DE.1.0.6.0</v>
          </cell>
          <cell r="D30" t="str">
            <v>204:233003</v>
          </cell>
          <cell r="E30">
            <v>42543.276284722226</v>
          </cell>
          <cell r="F30">
            <v>42543.277418981481</v>
          </cell>
          <cell r="G30">
            <v>1</v>
          </cell>
          <cell r="H30" t="str">
            <v>204:158</v>
          </cell>
          <cell r="I30">
            <v>42543.306770833333</v>
          </cell>
          <cell r="J30">
            <v>1</v>
          </cell>
          <cell r="K30" t="str">
            <v>4011/4012</v>
          </cell>
          <cell r="L30" t="str">
            <v>STARKS</v>
          </cell>
          <cell r="M30">
            <v>2.9351851851970423E-2</v>
          </cell>
          <cell r="N30">
            <v>42.266666666837409</v>
          </cell>
          <cell r="S30">
            <v>1</v>
          </cell>
          <cell r="T30" t="str">
            <v>Southbound</v>
          </cell>
          <cell r="U30">
            <v>12</v>
          </cell>
          <cell r="V30" t="str">
            <v>https://search-rtdc-monitor-bjffxe2xuh6vdkpspy63sjmuny.us-east-1.es.amazonaws.com/_plugin/kibana/#/discover/Steve-Slow-Train-Analysis-(2080s-and-2083s)?_g=(refreshInterval:(display:Off,section:0,value:0),time:(from:'2016-06-22 06:36:51-0600',mode:absolute,to:'2016-06-22 07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31">
          <cell r="A31" t="str">
            <v>119-22</v>
          </cell>
          <cell r="B31">
            <v>4024</v>
          </cell>
          <cell r="C31" t="str">
            <v>DE.1.0.6.0</v>
          </cell>
          <cell r="D31" t="str">
            <v>204:710</v>
          </cell>
          <cell r="E31">
            <v>42543.248379629629</v>
          </cell>
          <cell r="F31">
            <v>42543.249479166669</v>
          </cell>
          <cell r="G31">
            <v>1</v>
          </cell>
          <cell r="H31" t="str">
            <v>204:233289</v>
          </cell>
          <cell r="I31">
            <v>42543.277777777781</v>
          </cell>
          <cell r="J31">
            <v>0</v>
          </cell>
          <cell r="K31" t="str">
            <v>4023/4024</v>
          </cell>
          <cell r="L31" t="str">
            <v>STAMBAUGH</v>
          </cell>
          <cell r="M31">
            <v>2.8298611112404615E-2</v>
          </cell>
          <cell r="N31">
            <v>40.750000001862645</v>
          </cell>
          <cell r="S31">
            <v>1</v>
          </cell>
          <cell r="T31" t="str">
            <v>NorthBound</v>
          </cell>
          <cell r="U31">
            <v>12</v>
          </cell>
          <cell r="V31" t="str">
            <v>https://search-rtdc-monitor-bjffxe2xuh6vdkpspy63sjmuny.us-east-1.es.amazonaws.com/_plugin/kibana/#/discover/Steve-Slow-Train-Analysis-(2080s-and-2083s)?_g=(refreshInterval:(display:Off,section:0,value:0),time:(from:'2016-06-22 05:56:40-0600',mode:absolute,to:'2016-06-22 06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32">
          <cell r="A32" t="str">
            <v>120-22</v>
          </cell>
          <cell r="B32">
            <v>4023</v>
          </cell>
          <cell r="C32" t="str">
            <v>DE.1.0.6.0</v>
          </cell>
          <cell r="D32" t="str">
            <v>204:232960</v>
          </cell>
          <cell r="E32">
            <v>42543.284849537034</v>
          </cell>
          <cell r="F32">
            <v>42543.286296296297</v>
          </cell>
          <cell r="G32">
            <v>2</v>
          </cell>
          <cell r="H32" t="str">
            <v>204:154</v>
          </cell>
          <cell r="I32">
            <v>42543.317291666666</v>
          </cell>
          <cell r="J32">
            <v>1</v>
          </cell>
          <cell r="K32" t="str">
            <v>4023/4024</v>
          </cell>
          <cell r="L32" t="str">
            <v>STAMBAUGH</v>
          </cell>
          <cell r="M32">
            <v>3.0995370369055308E-2</v>
          </cell>
          <cell r="N32">
            <v>44.633333331439644</v>
          </cell>
          <cell r="S32">
            <v>1</v>
          </cell>
          <cell r="T32" t="str">
            <v>Southbound</v>
          </cell>
          <cell r="U32">
            <v>12</v>
          </cell>
          <cell r="V32" t="str">
            <v>https://search-rtdc-monitor-bjffxe2xuh6vdkpspy63sjmuny.us-east-1.es.amazonaws.com/_plugin/kibana/#/discover/Steve-Slow-Train-Analysis-(2080s-and-2083s)?_g=(refreshInterval:(display:Off,section:0,value:0),time:(from:'2016-06-22 06:49:11-0600',mode:absolute,to:'2016-06-22 07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33">
          <cell r="A33" t="str">
            <v>121-22</v>
          </cell>
          <cell r="B33">
            <v>4007</v>
          </cell>
          <cell r="C33" t="str">
            <v>DE.1.0.6.0</v>
          </cell>
          <cell r="D33" t="str">
            <v>204:420</v>
          </cell>
          <cell r="E33">
            <v>42543.257407407407</v>
          </cell>
          <cell r="F33">
            <v>42543.258564814816</v>
          </cell>
          <cell r="G33">
            <v>1</v>
          </cell>
          <cell r="H33" t="str">
            <v>204:1618</v>
          </cell>
          <cell r="I33">
            <v>42543.259791666664</v>
          </cell>
          <cell r="J33">
            <v>1</v>
          </cell>
          <cell r="K33" t="str">
            <v>4007/4008</v>
          </cell>
          <cell r="L33" t="str">
            <v>KILLION</v>
          </cell>
          <cell r="M33">
            <v>1.2268518476048484E-3</v>
          </cell>
          <cell r="P33">
            <v>1.7666666605509818</v>
          </cell>
          <cell r="R33" t="str">
            <v>Onboard In-Route Failure</v>
          </cell>
          <cell r="S33">
            <v>0</v>
          </cell>
          <cell r="T33" t="str">
            <v>NorthBound</v>
          </cell>
          <cell r="U33">
            <v>0</v>
          </cell>
          <cell r="V33" t="str">
            <v>https://search-rtdc-monitor-bjffxe2xuh6vdkpspy63sjmuny.us-east-1.es.amazonaws.com/_plugin/kibana/#/discover/Steve-Slow-Train-Analysis-(2080s-and-2083s)?_g=(refreshInterval:(display:Off,section:0,value:0),time:(from:'2016-06-22 06:09:40-0600',mode:absolute,to:'2016-06-22 06:15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34">
          <cell r="A34" t="str">
            <v>122-22</v>
          </cell>
          <cell r="B34">
            <v>4008</v>
          </cell>
          <cell r="C34" t="str">
            <v>DE.1.0.6.0</v>
          </cell>
          <cell r="D34" t="str">
            <v>204:233072</v>
          </cell>
          <cell r="E34">
            <v>42543.294895833336</v>
          </cell>
          <cell r="F34">
            <v>42543.296111111114</v>
          </cell>
          <cell r="G34">
            <v>1</v>
          </cell>
          <cell r="H34" t="str">
            <v>204:18779</v>
          </cell>
          <cell r="I34">
            <v>42543.322164351855</v>
          </cell>
          <cell r="J34">
            <v>0</v>
          </cell>
          <cell r="K34" t="str">
            <v>4007/4008</v>
          </cell>
          <cell r="L34" t="str">
            <v>KILLION</v>
          </cell>
          <cell r="M34">
            <v>2.6053240741021E-2</v>
          </cell>
          <cell r="P34">
            <v>37.51666666707024</v>
          </cell>
          <cell r="R34" t="str">
            <v>GPS Errors</v>
          </cell>
          <cell r="S34">
            <v>1</v>
          </cell>
          <cell r="T34" t="str">
            <v>Southbound</v>
          </cell>
          <cell r="U34">
            <v>12</v>
          </cell>
          <cell r="V34" t="str">
            <v>https://search-rtdc-monitor-bjffxe2xuh6vdkpspy63sjmuny.us-east-1.es.amazonaws.com/_plugin/kibana/#/discover/Steve-Slow-Train-Analysis-(2080s-and-2083s)?_g=(refreshInterval:(display:Off,section:0,value:0),time:(from:'2016-06-22 07:03:39-0600',mode:absolute,to:'2016-06-22 07:44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35">
          <cell r="A35" t="str">
            <v>123-22</v>
          </cell>
          <cell r="B35">
            <v>4042</v>
          </cell>
          <cell r="C35" t="str">
            <v>DE.1.0.6.0</v>
          </cell>
          <cell r="D35" t="str">
            <v>204:451</v>
          </cell>
          <cell r="E35">
            <v>42543.268333333333</v>
          </cell>
          <cell r="F35">
            <v>42543.26939814815</v>
          </cell>
          <cell r="G35">
            <v>1</v>
          </cell>
          <cell r="H35" t="str">
            <v>204:232675</v>
          </cell>
          <cell r="I35">
            <v>42543.297789351855</v>
          </cell>
          <cell r="J35">
            <v>3</v>
          </cell>
          <cell r="K35" t="str">
            <v>4041/4042</v>
          </cell>
          <cell r="L35" t="str">
            <v>ACKERMAN</v>
          </cell>
          <cell r="M35">
            <v>2.8391203704813961E-2</v>
          </cell>
          <cell r="N35">
            <v>40.883333334932104</v>
          </cell>
          <cell r="S35">
            <v>1</v>
          </cell>
          <cell r="T35" t="str">
            <v>NorthBound</v>
          </cell>
          <cell r="U35">
            <v>12</v>
          </cell>
          <cell r="V35" t="str">
            <v>https://search-rtdc-monitor-bjffxe2xuh6vdkpspy63sjmuny.us-east-1.es.amazonaws.com/_plugin/kibana/#/discover/Steve-Slow-Train-Analysis-(2080s-and-2083s)?_g=(refreshInterval:(display:Off,section:0,value:0),time:(from:'2016-06-22 06:25:24-0600',mode:absolute,to:'2016-06-22 07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36">
          <cell r="A36" t="str">
            <v>124-22</v>
          </cell>
          <cell r="B36">
            <v>4041</v>
          </cell>
          <cell r="C36" t="str">
            <v>DE.1.0.6.0</v>
          </cell>
          <cell r="D36" t="str">
            <v>204:232991</v>
          </cell>
          <cell r="E36">
            <v>42543.305787037039</v>
          </cell>
          <cell r="F36">
            <v>42543.306875000002</v>
          </cell>
          <cell r="G36">
            <v>1</v>
          </cell>
          <cell r="H36" t="str">
            <v>204:150</v>
          </cell>
          <cell r="I36">
            <v>42543.336967592593</v>
          </cell>
          <cell r="J36">
            <v>1</v>
          </cell>
          <cell r="K36" t="str">
            <v>4041/4042</v>
          </cell>
          <cell r="L36" t="str">
            <v>ACKERMAN</v>
          </cell>
          <cell r="M36">
            <v>3.0092592591245193E-2</v>
          </cell>
          <cell r="N36">
            <v>43.333333331393078</v>
          </cell>
          <cell r="S36">
            <v>1</v>
          </cell>
          <cell r="T36" t="str">
            <v>Southbound</v>
          </cell>
          <cell r="U36">
            <v>12</v>
          </cell>
          <cell r="V36" t="str">
            <v>https://search-rtdc-monitor-bjffxe2xuh6vdkpspy63sjmuny.us-east-1.es.amazonaws.com/_plugin/kibana/#/discover/Steve-Slow-Train-Analysis-(2080s-and-2083s)?_g=(refreshInterval:(display:Off,section:0,value:0),time:(from:'2016-06-22 07:19:20-0600',mode:absolute,to:'2016-06-22 08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37">
          <cell r="A37" t="str">
            <v>125-22</v>
          </cell>
          <cell r="B37">
            <v>4044</v>
          </cell>
          <cell r="C37" t="str">
            <v>DE.1.0.6.0</v>
          </cell>
          <cell r="D37" t="str">
            <v>204:431</v>
          </cell>
          <cell r="E37">
            <v>42543.276319444441</v>
          </cell>
          <cell r="F37">
            <v>42543.278495370374</v>
          </cell>
          <cell r="G37">
            <v>3</v>
          </cell>
          <cell r="H37" t="str">
            <v>204:431</v>
          </cell>
          <cell r="I37">
            <v>42543.279120370367</v>
          </cell>
          <cell r="J37">
            <v>0</v>
          </cell>
          <cell r="K37" t="str">
            <v>4043/4044</v>
          </cell>
          <cell r="L37" t="str">
            <v>MAYBERRY</v>
          </cell>
          <cell r="M37">
            <v>6.2499999330611899E-4</v>
          </cell>
          <cell r="P37">
            <v>0.91666665044613183</v>
          </cell>
          <cell r="R37" t="str">
            <v>Onboard In-Route Failure</v>
          </cell>
          <cell r="S37">
            <v>1</v>
          </cell>
          <cell r="T37" t="str">
            <v>NorthBound</v>
          </cell>
          <cell r="U37">
            <v>0</v>
          </cell>
          <cell r="V37" t="str">
            <v>https://search-rtdc-monitor-bjffxe2xuh6vdkpspy63sjmuny.us-east-1.es.amazonaws.com/_plugin/kibana/#/discover/Steve-Slow-Train-Analysis-(2080s-and-2083s)?_g=(refreshInterval:(display:Off,section:0,value:0),time:(from:'2016-06-22 06:36:54-0600',mode:absolute,to:'2016-06-22 06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38">
          <cell r="A38" t="str">
            <v>125-22</v>
          </cell>
          <cell r="B38">
            <v>4044</v>
          </cell>
          <cell r="C38" t="str">
            <v>DE.1.0.6.0</v>
          </cell>
          <cell r="D38" t="str">
            <v>204:446</v>
          </cell>
          <cell r="E38">
            <v>42543.276319444441</v>
          </cell>
          <cell r="F38">
            <v>42543.279386574075</v>
          </cell>
          <cell r="G38">
            <v>4</v>
          </cell>
          <cell r="H38" t="str">
            <v>204:233312</v>
          </cell>
          <cell r="I38">
            <v>42543.279398148145</v>
          </cell>
          <cell r="J38">
            <v>3</v>
          </cell>
          <cell r="K38" t="str">
            <v>4043/4044</v>
          </cell>
          <cell r="L38" t="str">
            <v>MAYBERRY</v>
          </cell>
          <cell r="M38">
            <v>1.1574069503694773E-5</v>
          </cell>
          <cell r="T38" t="str">
            <v>NorthBound</v>
          </cell>
          <cell r="U38">
            <v>12</v>
          </cell>
          <cell r="V38" t="str">
            <v>https://search-rtdc-monitor-bjffxe2xuh6vdkpspy63sjmuny.us-east-1.es.amazonaws.com/_plugin/kibana/#/discover/Steve-Slow-Train-Analysis-(2080s-and-2083s)?_g=(refreshInterval:(display:Off,section:0,value:0),time:(from:'2016-06-22 06:36:54-0600',mode:absolute,to:'2016-06-22 06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39">
          <cell r="A39" t="str">
            <v>126-22</v>
          </cell>
          <cell r="B39">
            <v>4043</v>
          </cell>
          <cell r="C39" t="str">
            <v>DE.1.0.6.0</v>
          </cell>
          <cell r="D39" t="str">
            <v>204:232982</v>
          </cell>
          <cell r="E39">
            <v>42543.309050925927</v>
          </cell>
          <cell r="F39">
            <v>42543.310196759259</v>
          </cell>
          <cell r="G39">
            <v>1</v>
          </cell>
          <cell r="H39" t="str">
            <v>204:18765</v>
          </cell>
          <cell r="I39">
            <v>42543.343865740739</v>
          </cell>
          <cell r="J39">
            <v>0</v>
          </cell>
          <cell r="K39" t="str">
            <v>4043/4044</v>
          </cell>
          <cell r="L39" t="str">
            <v>MAYBERRY</v>
          </cell>
          <cell r="M39">
            <v>3.3668981479422655E-2</v>
          </cell>
          <cell r="P39">
            <v>48.483333330368623</v>
          </cell>
          <cell r="R39" t="str">
            <v>GPS Errors</v>
          </cell>
          <cell r="S39">
            <v>1</v>
          </cell>
          <cell r="T39" t="str">
            <v>Southbound</v>
          </cell>
          <cell r="U39">
            <v>12</v>
          </cell>
          <cell r="V39" t="str">
            <v>https://search-rtdc-monitor-bjffxe2xuh6vdkpspy63sjmuny.us-east-1.es.amazonaws.com/_plugin/kibana/#/discover/Steve-Slow-Train-Analysis-(2080s-and-2083s)?_g=(refreshInterval:(display:Off,section:0,value:0),time:(from:'2016-06-22 07:24:02-0600',mode:absolute,to:'2016-06-22 08:16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40">
          <cell r="A40" t="str">
            <v>127-22</v>
          </cell>
          <cell r="B40">
            <v>4009</v>
          </cell>
          <cell r="C40" t="str">
            <v>DE.1.0.6.0</v>
          </cell>
          <cell r="D40" t="str">
            <v>204:437</v>
          </cell>
          <cell r="E40">
            <v>42543.285219907404</v>
          </cell>
          <cell r="F40">
            <v>42543.285914351851</v>
          </cell>
          <cell r="G40">
            <v>0</v>
          </cell>
          <cell r="H40" t="str">
            <v>204:233310</v>
          </cell>
          <cell r="I40">
            <v>42543.317187499997</v>
          </cell>
          <cell r="J40">
            <v>0</v>
          </cell>
          <cell r="K40" t="str">
            <v>4009/4010</v>
          </cell>
          <cell r="L40" t="str">
            <v>YORK</v>
          </cell>
          <cell r="M40">
            <v>3.1273148146283347E-2</v>
          </cell>
          <cell r="N40">
            <v>45.03333333064802</v>
          </cell>
          <cell r="S40">
            <v>1</v>
          </cell>
          <cell r="T40" t="str">
            <v>NorthBound</v>
          </cell>
          <cell r="U40">
            <v>12</v>
          </cell>
          <cell r="V40" t="str">
            <v>https://search-rtdc-monitor-bjffxe2xuh6vdkpspy63sjmuny.us-east-1.es.amazonaws.com/_plugin/kibana/#/discover/Steve-Slow-Train-Analysis-(2080s-and-2083s)?_g=(refreshInterval:(display:Off,section:0,value:0),time:(from:'2016-06-22 06:49:43-0600',mode:absolute,to:'2016-06-22 07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41">
          <cell r="A41" t="str">
            <v>128-22</v>
          </cell>
          <cell r="B41">
            <v>4010</v>
          </cell>
          <cell r="C41" t="str">
            <v>DE.1.0.6.0</v>
          </cell>
          <cell r="D41" t="str">
            <v>204:232987</v>
          </cell>
          <cell r="E41">
            <v>42543.328009259261</v>
          </cell>
          <cell r="F41">
            <v>42543.328750000001</v>
          </cell>
          <cell r="G41">
            <v>1</v>
          </cell>
          <cell r="H41" t="str">
            <v>204:147</v>
          </cell>
          <cell r="I41">
            <v>42543.357094907406</v>
          </cell>
          <cell r="J41">
            <v>0</v>
          </cell>
          <cell r="K41" t="str">
            <v>4009/4010</v>
          </cell>
          <cell r="L41" t="str">
            <v>YORK</v>
          </cell>
          <cell r="M41">
            <v>2.8344907404971309E-2</v>
          </cell>
          <cell r="N41">
            <v>40.816666663158685</v>
          </cell>
          <cell r="S41">
            <v>1</v>
          </cell>
          <cell r="T41" t="str">
            <v>Southbound</v>
          </cell>
          <cell r="U41">
            <v>12</v>
          </cell>
          <cell r="V41" t="str">
            <v>https://search-rtdc-monitor-bjffxe2xuh6vdkpspy63sjmuny.us-east-1.es.amazonaws.com/_plugin/kibana/#/discover/Steve-Slow-Train-Analysis-(2080s-and-2083s)?_g=(refreshInterval:(display:Off,section:0,value:0),time:(from:'2016-06-22 07:51:20-0600',mode:absolute,to:'2016-06-22 08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42">
          <cell r="A42" t="str">
            <v>129-22</v>
          </cell>
          <cell r="B42">
            <v>4027</v>
          </cell>
          <cell r="C42" t="str">
            <v>DE.1.0.6.0</v>
          </cell>
          <cell r="D42" t="str">
            <v>204:466</v>
          </cell>
          <cell r="E42">
            <v>42543.299398148149</v>
          </cell>
          <cell r="F42">
            <v>42543.300810185188</v>
          </cell>
          <cell r="G42">
            <v>2</v>
          </cell>
          <cell r="H42" t="str">
            <v>204:233307</v>
          </cell>
          <cell r="I42">
            <v>42543.327326388891</v>
          </cell>
          <cell r="J42">
            <v>0</v>
          </cell>
          <cell r="K42" t="str">
            <v>4027/4028</v>
          </cell>
          <cell r="L42" t="str">
            <v>ROCHA</v>
          </cell>
          <cell r="M42">
            <v>2.6516203703067731E-2</v>
          </cell>
          <cell r="N42">
            <v>38.183333332417533</v>
          </cell>
          <cell r="S42">
            <v>1</v>
          </cell>
          <cell r="T42" t="str">
            <v>NorthBound</v>
          </cell>
          <cell r="U42">
            <v>12</v>
          </cell>
          <cell r="V42" t="str">
            <v>https://search-rtdc-monitor-bjffxe2xuh6vdkpspy63sjmuny.us-east-1.es.amazonaws.com/_plugin/kibana/#/discover/Steve-Slow-Train-Analysis-(2080s-and-2083s)?_g=(refreshInterval:(display:Off,section:0,value:0),time:(from:'2016-06-22 07:10:08-0600',mode:absolute,to:'2016-06-22 07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43">
          <cell r="A43" t="str">
            <v>130-22</v>
          </cell>
          <cell r="B43">
            <v>4028</v>
          </cell>
          <cell r="C43" t="str">
            <v>DE.1.0.6.0</v>
          </cell>
          <cell r="D43" t="str">
            <v>204:232982</v>
          </cell>
          <cell r="E43">
            <v>42543.338159722225</v>
          </cell>
          <cell r="F43">
            <v>42543.338842592595</v>
          </cell>
          <cell r="G43">
            <v>0</v>
          </cell>
          <cell r="H43" t="str">
            <v>204:362</v>
          </cell>
          <cell r="I43">
            <v>42543.367372685185</v>
          </cell>
          <cell r="J43">
            <v>0</v>
          </cell>
          <cell r="K43" t="str">
            <v>4027/4028</v>
          </cell>
          <cell r="L43" t="str">
            <v>ROCHA</v>
          </cell>
          <cell r="M43">
            <v>2.8530092589790002E-2</v>
          </cell>
          <cell r="N43">
            <v>41.083333329297602</v>
          </cell>
          <cell r="S43">
            <v>1</v>
          </cell>
          <cell r="T43" t="str">
            <v>Southbound</v>
          </cell>
          <cell r="U43">
            <v>12</v>
          </cell>
          <cell r="V43" t="str">
            <v>https://search-rtdc-monitor-bjffxe2xuh6vdkpspy63sjmuny.us-east-1.es.amazonaws.com/_plugin/kibana/#/discover/Steve-Slow-Train-Analysis-(2080s-and-2083s)?_g=(refreshInterval:(display:Off,section:0,value:0),time:(from:'2016-06-22 08:05:57-0600',mode:absolute,to:'2016-06-22 08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44">
          <cell r="A44" t="str">
            <v>131-22</v>
          </cell>
          <cell r="B44">
            <v>4011</v>
          </cell>
          <cell r="C44" t="str">
            <v>DE.1.0.6.0</v>
          </cell>
          <cell r="D44" t="str">
            <v>204:471</v>
          </cell>
          <cell r="E44">
            <v>42543.309606481482</v>
          </cell>
          <cell r="F44">
            <v>42543.310694444444</v>
          </cell>
          <cell r="G44">
            <v>1</v>
          </cell>
          <cell r="H44" t="str">
            <v>204:1014</v>
          </cell>
          <cell r="I44">
            <v>42543.313622685186</v>
          </cell>
          <cell r="J44">
            <v>0</v>
          </cell>
          <cell r="K44" t="str">
            <v>4011/4012</v>
          </cell>
          <cell r="L44" t="str">
            <v>STARKS</v>
          </cell>
          <cell r="M44">
            <v>2.9282407413120382E-3</v>
          </cell>
          <cell r="P44">
            <v>36.883333332370967</v>
          </cell>
          <cell r="R44" t="str">
            <v>Routing</v>
          </cell>
          <cell r="S44">
            <v>1</v>
          </cell>
          <cell r="T44" t="str">
            <v>NorthBound</v>
          </cell>
          <cell r="U44">
            <v>0</v>
          </cell>
          <cell r="V44" t="str">
            <v>https://search-rtdc-monitor-bjffxe2xuh6vdkpspy63sjmuny.us-east-1.es.amazonaws.com/_plugin/kibana/#/discover/Steve-Slow-Train-Analysis-(2080s-and-2083s)?_g=(refreshInterval:(display:Off,section:0,value:0),time:(from:'2016-06-22 07:24:50-0600',mode:absolute,to:'2016-06-22 07:32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45">
          <cell r="A45" t="str">
            <v>131-22</v>
          </cell>
          <cell r="B45">
            <v>4011</v>
          </cell>
          <cell r="C45" t="str">
            <v>DE.1.0.6.0</v>
          </cell>
          <cell r="D45" t="str">
            <v>204:19145</v>
          </cell>
          <cell r="E45">
            <v>42543.316747685189</v>
          </cell>
          <cell r="F45">
            <v>42543.317546296297</v>
          </cell>
          <cell r="G45">
            <v>1</v>
          </cell>
          <cell r="H45" t="str">
            <v>204:233285</v>
          </cell>
          <cell r="I45">
            <v>42543.340231481481</v>
          </cell>
          <cell r="J45">
            <v>1</v>
          </cell>
          <cell r="K45" t="str">
            <v>4011/4012</v>
          </cell>
          <cell r="L45" t="str">
            <v>STARKS</v>
          </cell>
          <cell r="M45">
            <v>2.2685185183945578E-2</v>
          </cell>
          <cell r="T45" t="str">
            <v>NorthBound</v>
          </cell>
          <cell r="U45">
            <v>12</v>
          </cell>
          <cell r="V45" t="str">
            <v>https://search-rtdc-monitor-bjffxe2xuh6vdkpspy63sjmuny.us-east-1.es.amazonaws.com/_plugin/kibana/#/discover/Steve-Slow-Train-Analysis-(2080s-and-2083s)?_g=(refreshInterval:(display:Off,section:0,value:0),time:(from:'2016-06-22 07:35:07-0600',mode:absolute,to:'2016-06-22 08:10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46">
          <cell r="A46" t="str">
            <v>132-22</v>
          </cell>
          <cell r="B46">
            <v>4012</v>
          </cell>
          <cell r="C46" t="str">
            <v>DE.1.0.6.0</v>
          </cell>
          <cell r="D46" t="str">
            <v>204:232974</v>
          </cell>
          <cell r="E46">
            <v>42543.35015046296</v>
          </cell>
          <cell r="F46">
            <v>42543.351180555554</v>
          </cell>
          <cell r="G46">
            <v>1</v>
          </cell>
          <cell r="H46" t="str">
            <v>204:211</v>
          </cell>
          <cell r="I46">
            <v>42543.381053240744</v>
          </cell>
          <cell r="J46">
            <v>3</v>
          </cell>
          <cell r="K46" t="str">
            <v>4011/4012</v>
          </cell>
          <cell r="L46" t="str">
            <v>STARKS</v>
          </cell>
          <cell r="M46">
            <v>2.9872685190639459E-2</v>
          </cell>
          <cell r="N46">
            <v>43.01666667452082</v>
          </cell>
          <cell r="S46">
            <v>1</v>
          </cell>
          <cell r="T46" t="str">
            <v>Southbound</v>
          </cell>
          <cell r="U46">
            <v>12</v>
          </cell>
          <cell r="V46" t="str">
            <v>https://search-rtdc-monitor-bjffxe2xuh6vdkpspy63sjmuny.us-east-1.es.amazonaws.com/_plugin/kibana/#/discover/Steve-Slow-Train-Analysis-(2080s-and-2083s)?_g=(refreshInterval:(display:Off,section:0,value:0),time:(from:'2016-06-22 08:23:13-0600',mode:absolute,to:'2016-06-22 09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47">
          <cell r="A47" t="str">
            <v>133-22</v>
          </cell>
          <cell r="B47">
            <v>4024</v>
          </cell>
          <cell r="C47" t="str">
            <v>DE.1.0.6.0</v>
          </cell>
          <cell r="D47" t="str">
            <v>204:489</v>
          </cell>
          <cell r="E47">
            <v>42543.318888888891</v>
          </cell>
          <cell r="F47">
            <v>42543.320057870369</v>
          </cell>
          <cell r="G47">
            <v>1</v>
          </cell>
          <cell r="H47" t="str">
            <v>204:233274</v>
          </cell>
          <cell r="I47">
            <v>42543.349386574075</v>
          </cell>
          <cell r="J47">
            <v>0</v>
          </cell>
          <cell r="K47" t="str">
            <v>4023/4024</v>
          </cell>
          <cell r="L47" t="str">
            <v>STAMBAUGH</v>
          </cell>
          <cell r="M47">
            <v>2.9328703705687076E-2</v>
          </cell>
          <cell r="N47">
            <v>42.233333336189389</v>
          </cell>
          <cell r="S47">
            <v>1</v>
          </cell>
          <cell r="T47" t="str">
            <v>NorthBound</v>
          </cell>
          <cell r="U47">
            <v>12</v>
          </cell>
          <cell r="V47" t="str">
            <v>https://search-rtdc-monitor-bjffxe2xuh6vdkpspy63sjmuny.us-east-1.es.amazonaws.com/_plugin/kibana/#/discover/Steve-Slow-Train-Analysis-(2080s-and-2083s)?_g=(refreshInterval:(display:Off,section:0,value:0),time:(from:'2016-06-22 07:38:12-0600',mode:absolute,to:'2016-06-22 08:24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48">
          <cell r="A48" t="str">
            <v>134-22</v>
          </cell>
          <cell r="B48">
            <v>4023</v>
          </cell>
          <cell r="C48" t="str">
            <v>DE.1.0.6.0</v>
          </cell>
          <cell r="D48" t="str">
            <v>204:232938</v>
          </cell>
          <cell r="E48">
            <v>42543.356863425928</v>
          </cell>
          <cell r="F48">
            <v>42543.358136574076</v>
          </cell>
          <cell r="G48">
            <v>1</v>
          </cell>
          <cell r="H48" t="str">
            <v>204:150</v>
          </cell>
          <cell r="I48">
            <v>42543.38989583333</v>
          </cell>
          <cell r="J48">
            <v>1</v>
          </cell>
          <cell r="K48" t="str">
            <v>4023/4024</v>
          </cell>
          <cell r="L48" t="str">
            <v>STAMBAUGH</v>
          </cell>
          <cell r="M48">
            <v>3.1759259254613426E-2</v>
          </cell>
          <cell r="N48">
            <v>45.733333326643333</v>
          </cell>
          <cell r="S48">
            <v>1</v>
          </cell>
          <cell r="T48" t="str">
            <v>Southbound</v>
          </cell>
          <cell r="U48">
            <v>12</v>
          </cell>
          <cell r="V48" t="str">
            <v>https://search-rtdc-monitor-bjffxe2xuh6vdkpspy63sjmuny.us-east-1.es.amazonaws.com/_plugin/kibana/#/discover/Steve-Slow-Train-Analysis-(2080s-and-2083s)?_g=(refreshInterval:(display:Off,section:0,value:0),time:(from:'2016-06-22 08:32:53-0600',mode:absolute,to:'2016-06-22 09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49">
          <cell r="A49" t="str">
            <v>135-22</v>
          </cell>
          <cell r="B49">
            <v>4040</v>
          </cell>
          <cell r="C49" t="str">
            <v>DE.1.0.6.0</v>
          </cell>
          <cell r="D49" t="str">
            <v>204:1492</v>
          </cell>
          <cell r="E49">
            <v>42543.330833333333</v>
          </cell>
          <cell r="F49">
            <v>42543.332268518519</v>
          </cell>
          <cell r="G49">
            <v>2</v>
          </cell>
          <cell r="H49" t="str">
            <v>204:233295</v>
          </cell>
          <cell r="I49">
            <v>42543.359444444446</v>
          </cell>
          <cell r="J49">
            <v>0</v>
          </cell>
          <cell r="K49" t="str">
            <v>4039/4040</v>
          </cell>
          <cell r="L49" t="str">
            <v>KILLION</v>
          </cell>
          <cell r="M49">
            <v>2.7175925926712807E-2</v>
          </cell>
          <cell r="N49">
            <v>39.133333334466442</v>
          </cell>
          <cell r="S49">
            <v>1</v>
          </cell>
          <cell r="T49" t="str">
            <v>NorthBound</v>
          </cell>
          <cell r="U49">
            <v>12</v>
          </cell>
          <cell r="V49" t="str">
            <v>https://search-rtdc-monitor-bjffxe2xuh6vdkpspy63sjmuny.us-east-1.es.amazonaws.com/_plugin/kibana/#/discover/Steve-Slow-Train-Analysis-(2080s-and-2083s)?_g=(refreshInterval:(display:Off,section:0,value:0),time:(from:'2016-06-22 07:55:24-0600',mode:absolute,to:'2016-06-22 08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50">
          <cell r="A50" t="str">
            <v>136-22</v>
          </cell>
          <cell r="B50">
            <v>4039</v>
          </cell>
          <cell r="C50" t="str">
            <v>DE.1.0.6.0</v>
          </cell>
          <cell r="D50" t="str">
            <v>204:232987</v>
          </cell>
          <cell r="E50">
            <v>42543.368541666663</v>
          </cell>
          <cell r="F50">
            <v>42543.369560185187</v>
          </cell>
          <cell r="G50">
            <v>1</v>
          </cell>
          <cell r="H50" t="str">
            <v>204:149</v>
          </cell>
          <cell r="I50">
            <v>42543.400219907409</v>
          </cell>
          <cell r="J50">
            <v>0</v>
          </cell>
          <cell r="K50" t="str">
            <v>4039/4040</v>
          </cell>
          <cell r="L50" t="str">
            <v>KILLION</v>
          </cell>
          <cell r="M50">
            <v>3.0659722222480923E-2</v>
          </cell>
          <cell r="N50">
            <v>44.150000000372529</v>
          </cell>
          <cell r="S50">
            <v>1</v>
          </cell>
          <cell r="T50" t="str">
            <v>Southbound</v>
          </cell>
          <cell r="U50">
            <v>12</v>
          </cell>
          <cell r="V50" t="str">
            <v>https://search-rtdc-monitor-bjffxe2xuh6vdkpspy63sjmuny.us-east-1.es.amazonaws.com/_plugin/kibana/#/discover/Steve-Slow-Train-Analysis-(2080s-and-2083s)?_g=(refreshInterval:(display:Off,section:0,value:0),time:(from:'2016-06-22 08:49:42-0600',mode:absolute,to:'2016-06-22 09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51">
          <cell r="A51" t="str">
            <v>137-22</v>
          </cell>
          <cell r="B51">
            <v>4042</v>
          </cell>
          <cell r="C51" t="str">
            <v>DE.1.0.6.0</v>
          </cell>
          <cell r="D51" t="str">
            <v>204:466</v>
          </cell>
          <cell r="E51">
            <v>42543.340509259258</v>
          </cell>
          <cell r="F51">
            <v>42543.344155092593</v>
          </cell>
          <cell r="G51">
            <v>5</v>
          </cell>
          <cell r="H51" t="str">
            <v>204:233128</v>
          </cell>
          <cell r="I51">
            <v>42543.372430555559</v>
          </cell>
          <cell r="J51">
            <v>1</v>
          </cell>
          <cell r="K51" t="str">
            <v>4041/4042</v>
          </cell>
          <cell r="L51" t="str">
            <v>CUSHING</v>
          </cell>
          <cell r="M51">
            <v>2.8275462966121268E-2</v>
          </cell>
          <cell r="N51">
            <v>40.716666671214625</v>
          </cell>
          <cell r="S51">
            <v>1</v>
          </cell>
          <cell r="T51" t="str">
            <v>NorthBound</v>
          </cell>
          <cell r="U51">
            <v>12</v>
          </cell>
          <cell r="V51" t="str">
            <v>https://search-rtdc-monitor-bjffxe2xuh6vdkpspy63sjmuny.us-east-1.es.amazonaws.com/_plugin/kibana/#/discover/Steve-Slow-Train-Analysis-(2080s-and-2083s)?_g=(refreshInterval:(display:Off,section:0,value:0),time:(from:'2016-06-22 08:09:20-0600',mode:absolute,to:'2016-06-22 08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52">
          <cell r="A52" t="str">
            <v>139-22</v>
          </cell>
          <cell r="B52">
            <v>4025</v>
          </cell>
          <cell r="C52" t="str">
            <v>DE.1.0.6.0</v>
          </cell>
          <cell r="D52" t="str">
            <v>204:1154</v>
          </cell>
          <cell r="E52">
            <v>42543.352835648147</v>
          </cell>
          <cell r="F52">
            <v>42543.353993055556</v>
          </cell>
          <cell r="G52">
            <v>1</v>
          </cell>
          <cell r="H52" t="str">
            <v>204:233315</v>
          </cell>
          <cell r="I52">
            <v>42543.382233796299</v>
          </cell>
          <cell r="J52">
            <v>0</v>
          </cell>
          <cell r="K52" t="str">
            <v>4025/4026</v>
          </cell>
          <cell r="L52" t="str">
            <v>MAYBERRY</v>
          </cell>
          <cell r="M52">
            <v>2.8240740743058268E-2</v>
          </cell>
          <cell r="N52">
            <v>40.666666670003906</v>
          </cell>
          <cell r="S52">
            <v>1</v>
          </cell>
          <cell r="T52" t="str">
            <v>NorthBound</v>
          </cell>
          <cell r="U52">
            <v>12</v>
          </cell>
          <cell r="V52" t="str">
            <v>https://search-rtdc-monitor-bjffxe2xuh6vdkpspy63sjmuny.us-east-1.es.amazonaws.com/_plugin/kibana/#/discover/Steve-Slow-Train-Analysis-(2080s-and-2083s)?_g=(refreshInterval:(display:Off,section:0,value:0),time:(from:'2016-06-22 08:27:05-0600',mode:absolute,to:'2016-06-22 09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53">
          <cell r="A53" t="str">
            <v>140-22</v>
          </cell>
          <cell r="B53">
            <v>4026</v>
          </cell>
          <cell r="C53" t="str">
            <v>DE.1.0.6.0</v>
          </cell>
          <cell r="D53" t="str">
            <v>204:232987</v>
          </cell>
          <cell r="E53">
            <v>42543.391909722224</v>
          </cell>
          <cell r="F53">
            <v>42543.392789351848</v>
          </cell>
          <cell r="G53">
            <v>1</v>
          </cell>
          <cell r="H53" t="str">
            <v>204:165</v>
          </cell>
          <cell r="I53">
            <v>42543.42119212963</v>
          </cell>
          <cell r="J53">
            <v>0</v>
          </cell>
          <cell r="K53" t="str">
            <v>4025/4026</v>
          </cell>
          <cell r="L53" t="str">
            <v>MAYBERRY</v>
          </cell>
          <cell r="M53">
            <v>2.8402777781593613E-2</v>
          </cell>
          <cell r="N53">
            <v>40.900000005494803</v>
          </cell>
          <cell r="S53">
            <v>1</v>
          </cell>
          <cell r="T53" t="str">
            <v>Southbound</v>
          </cell>
          <cell r="U53">
            <v>12</v>
          </cell>
          <cell r="V53" t="str">
            <v>https://search-rtdc-monitor-bjffxe2xuh6vdkpspy63sjmuny.us-east-1.es.amazonaws.com/_plugin/kibana/#/discover/Steve-Slow-Train-Analysis-(2080s-and-2083s)?_g=(refreshInterval:(display:Off,section:0,value:0),time:(from:'2016-06-22 09:23:21-0600',mode:absolute,to:'2016-06-22 10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54">
          <cell r="A54" t="str">
            <v>141-22</v>
          </cell>
          <cell r="B54">
            <v>4009</v>
          </cell>
          <cell r="C54" t="str">
            <v>DE.1.0.6.0</v>
          </cell>
          <cell r="D54" t="str">
            <v>204:449</v>
          </cell>
          <cell r="E54">
            <v>42543.358564814815</v>
          </cell>
          <cell r="F54">
            <v>42543.359560185185</v>
          </cell>
          <cell r="G54">
            <v>1</v>
          </cell>
          <cell r="H54" t="str">
            <v>204:233320</v>
          </cell>
          <cell r="I54">
            <v>42543.389618055553</v>
          </cell>
          <cell r="J54">
            <v>1</v>
          </cell>
          <cell r="K54" t="str">
            <v>4009/4010</v>
          </cell>
          <cell r="L54" t="str">
            <v>YORK</v>
          </cell>
          <cell r="M54">
            <v>3.0057870368182193E-2</v>
          </cell>
          <cell r="N54">
            <v>43.283333330182359</v>
          </cell>
          <cell r="S54">
            <v>1</v>
          </cell>
          <cell r="T54" t="str">
            <v>NorthBound</v>
          </cell>
          <cell r="U54">
            <v>12</v>
          </cell>
          <cell r="V54" t="str">
            <v>https://search-rtdc-monitor-bjffxe2xuh6vdkpspy63sjmuny.us-east-1.es.amazonaws.com/_plugin/kibana/#/discover/Steve-Slow-Train-Analysis-(2080s-and-2083s)?_g=(refreshInterval:(display:Off,section:0,value:0),time:(from:'2016-06-22 08:35:20-0600',mode:absolute,to:'2016-06-22 09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55">
          <cell r="A55" t="str">
            <v>142-22</v>
          </cell>
          <cell r="B55">
            <v>4010</v>
          </cell>
          <cell r="C55" t="str">
            <v>DE.1.0.6.0</v>
          </cell>
          <cell r="D55" t="str">
            <v>204:232975</v>
          </cell>
          <cell r="E55">
            <v>42543.395324074074</v>
          </cell>
          <cell r="F55">
            <v>42543.396145833336</v>
          </cell>
          <cell r="G55">
            <v>1</v>
          </cell>
          <cell r="H55" t="str">
            <v>204:147</v>
          </cell>
          <cell r="I55">
            <v>42543.429722222223</v>
          </cell>
          <cell r="J55">
            <v>0</v>
          </cell>
          <cell r="K55" t="str">
            <v>4009/4010</v>
          </cell>
          <cell r="L55" t="str">
            <v>YORK</v>
          </cell>
          <cell r="M55">
            <v>3.3576388887013309E-2</v>
          </cell>
          <cell r="N55">
            <v>48.349999997299165</v>
          </cell>
          <cell r="S55">
            <v>1</v>
          </cell>
          <cell r="T55" t="str">
            <v>Southbound</v>
          </cell>
          <cell r="U55">
            <v>12</v>
          </cell>
          <cell r="V55" t="str">
            <v>https://search-rtdc-monitor-bjffxe2xuh6vdkpspy63sjmuny.us-east-1.es.amazonaws.com/_plugin/kibana/#/discover/Steve-Slow-Train-Analysis-(2080s-and-2083s)?_g=(refreshInterval:(display:Off,section:0,value:0),time:(from:'2016-06-22 09:28:16-0600',mode:absolute,to:'2016-06-22 10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56">
          <cell r="A56" t="str">
            <v>143-22</v>
          </cell>
          <cell r="B56">
            <v>4027</v>
          </cell>
          <cell r="C56" t="str">
            <v>DE.1.0.6.0</v>
          </cell>
          <cell r="D56" t="str">
            <v>204:646</v>
          </cell>
          <cell r="E56">
            <v>42543.369490740741</v>
          </cell>
          <cell r="F56">
            <v>42543.370659722219</v>
          </cell>
          <cell r="G56">
            <v>1</v>
          </cell>
          <cell r="H56" t="str">
            <v>204:233306</v>
          </cell>
          <cell r="I56">
            <v>42543.401805555557</v>
          </cell>
          <cell r="J56">
            <v>0</v>
          </cell>
          <cell r="K56" t="str">
            <v>4027/4028</v>
          </cell>
          <cell r="L56" t="str">
            <v>ROCHA</v>
          </cell>
          <cell r="M56">
            <v>3.1145833338086959E-2</v>
          </cell>
          <cell r="N56">
            <v>44.850000006845221</v>
          </cell>
          <cell r="S56">
            <v>1</v>
          </cell>
          <cell r="T56" t="str">
            <v>NorthBound</v>
          </cell>
          <cell r="U56">
            <v>12</v>
          </cell>
          <cell r="V56" t="str">
            <v>https://search-rtdc-monitor-bjffxe2xuh6vdkpspy63sjmuny.us-east-1.es.amazonaws.com/_plugin/kibana/#/discover/Steve-Slow-Train-Analysis-(2080s-and-2083s)?_g=(refreshInterval:(display:Off,section:0,value:0),time:(from:'2016-06-22 08:51:04-0600',mode:absolute,to:'2016-06-22 09:39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57">
          <cell r="A57" t="str">
            <v>144-22</v>
          </cell>
          <cell r="B57">
            <v>4028</v>
          </cell>
          <cell r="C57" t="str">
            <v>DE.1.0.6.0</v>
          </cell>
          <cell r="D57" t="str">
            <v>204:232991</v>
          </cell>
          <cell r="E57">
            <v>42543.408194444448</v>
          </cell>
          <cell r="F57">
            <v>42543.409131944441</v>
          </cell>
          <cell r="G57">
            <v>1</v>
          </cell>
          <cell r="H57" t="str">
            <v>204:143</v>
          </cell>
          <cell r="I57">
            <v>42543.440057870372</v>
          </cell>
          <cell r="J57">
            <v>1</v>
          </cell>
          <cell r="K57" t="str">
            <v>4027/4028</v>
          </cell>
          <cell r="L57" t="str">
            <v>ROCHA</v>
          </cell>
          <cell r="M57">
            <v>3.0925925930205267E-2</v>
          </cell>
          <cell r="N57">
            <v>44.533333339495584</v>
          </cell>
          <cell r="S57">
            <v>1</v>
          </cell>
          <cell r="T57" t="str">
            <v>Southbound</v>
          </cell>
          <cell r="U57">
            <v>12</v>
          </cell>
          <cell r="V57" t="str">
            <v>https://search-rtdc-monitor-bjffxe2xuh6vdkpspy63sjmuny.us-east-1.es.amazonaws.com/_plugin/kibana/#/discover/Steve-Slow-Train-Analysis-(2080s-and-2083s)?_g=(refreshInterval:(display:Off,section:0,value:0),time:(from:'2016-06-22 09:46:48-0600',mode:absolute,to:'2016-06-22 10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58">
          <cell r="A58" t="str">
            <v>145-22</v>
          </cell>
          <cell r="B58">
            <v>4011</v>
          </cell>
          <cell r="C58" t="str">
            <v>DE.1.0.6.0</v>
          </cell>
          <cell r="D58" t="str">
            <v>204:520</v>
          </cell>
          <cell r="E58">
            <v>42543.383981481478</v>
          </cell>
          <cell r="F58">
            <v>42543.384768518517</v>
          </cell>
          <cell r="G58">
            <v>1</v>
          </cell>
          <cell r="H58" t="str">
            <v>204:233401</v>
          </cell>
          <cell r="I58">
            <v>42543.413136574076</v>
          </cell>
          <cell r="J58">
            <v>1</v>
          </cell>
          <cell r="K58" t="str">
            <v>4011/4012</v>
          </cell>
          <cell r="L58" t="str">
            <v>STARKS</v>
          </cell>
          <cell r="M58">
            <v>2.8368055558530614E-2</v>
          </cell>
          <cell r="N58">
            <v>40.850000004284084</v>
          </cell>
          <cell r="S58">
            <v>1</v>
          </cell>
          <cell r="T58" t="str">
            <v>NorthBound</v>
          </cell>
          <cell r="U58">
            <v>12</v>
          </cell>
          <cell r="V58" t="str">
            <v>https://search-rtdc-monitor-bjffxe2xuh6vdkpspy63sjmuny.us-east-1.es.amazonaws.com/_plugin/kibana/#/discover/Steve-Slow-Train-Analysis-(2080s-and-2083s)?_g=(refreshInterval:(display:Off,section:0,value:0),time:(from:'2016-06-22 09:11:56-0600',mode:absolute,to:'2016-06-22 09:55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59">
          <cell r="A59" t="str">
            <v>146-22</v>
          </cell>
          <cell r="B59">
            <v>4012</v>
          </cell>
          <cell r="C59" t="str">
            <v>DE.1.0.6.0</v>
          </cell>
          <cell r="D59" t="str">
            <v>204:233074</v>
          </cell>
          <cell r="E59">
            <v>42543.423229166663</v>
          </cell>
          <cell r="F59">
            <v>42543.424131944441</v>
          </cell>
          <cell r="G59">
            <v>1</v>
          </cell>
          <cell r="H59" t="str">
            <v>204:110</v>
          </cell>
          <cell r="I59">
            <v>42543.455104166664</v>
          </cell>
          <cell r="J59">
            <v>3</v>
          </cell>
          <cell r="K59" t="str">
            <v>4011/4012</v>
          </cell>
          <cell r="L59" t="str">
            <v>STARKS</v>
          </cell>
          <cell r="M59">
            <v>3.0972222222771961E-2</v>
          </cell>
          <cell r="N59">
            <v>44.600000000791624</v>
          </cell>
          <cell r="S59">
            <v>1</v>
          </cell>
          <cell r="T59" t="str">
            <v>Southbound</v>
          </cell>
          <cell r="U59">
            <v>12</v>
          </cell>
          <cell r="V59" t="str">
            <v>https://search-rtdc-monitor-bjffxe2xuh6vdkpspy63sjmuny.us-east-1.es.amazonaws.com/_plugin/kibana/#/discover/Steve-Slow-Train-Analysis-(2080s-and-2083s)?_g=(refreshInterval:(display:Off,section:0,value:0),time:(from:'2016-06-22 10:08:27-0600',mode:absolute,to:'2016-06-22 10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60">
          <cell r="A60" t="str">
            <v>147-22</v>
          </cell>
          <cell r="B60">
            <v>4024</v>
          </cell>
          <cell r="C60" t="str">
            <v>DE.1.0.6.0</v>
          </cell>
          <cell r="D60" t="str">
            <v>204:453</v>
          </cell>
          <cell r="E60">
            <v>42543.392314814817</v>
          </cell>
          <cell r="F60">
            <v>42543.394479166665</v>
          </cell>
          <cell r="G60">
            <v>3</v>
          </cell>
          <cell r="H60" t="str">
            <v>204:233314</v>
          </cell>
          <cell r="I60">
            <v>42543.422002314815</v>
          </cell>
          <cell r="J60">
            <v>0</v>
          </cell>
          <cell r="K60" t="str">
            <v>4023/4024</v>
          </cell>
          <cell r="L60" t="str">
            <v>STAMBAUGH</v>
          </cell>
          <cell r="M60">
            <v>2.7523148150066845E-2</v>
          </cell>
          <cell r="N60">
            <v>39.633333336096257</v>
          </cell>
          <cell r="S60">
            <v>1</v>
          </cell>
          <cell r="T60" t="str">
            <v>NorthBound</v>
          </cell>
          <cell r="U60">
            <v>12</v>
          </cell>
          <cell r="V60" t="str">
            <v>https://search-rtdc-monitor-bjffxe2xuh6vdkpspy63sjmuny.us-east-1.es.amazonaws.com/_plugin/kibana/#/discover/Steve-Slow-Train-Analysis-(2080s-and-2083s)?_g=(refreshInterval:(display:Off,section:0,value:0),time:(from:'2016-06-22 09:23:56-0600',mode:absolute,to:'2016-06-22 10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61">
          <cell r="A61" t="str">
            <v>148-22</v>
          </cell>
          <cell r="B61">
            <v>4023</v>
          </cell>
          <cell r="C61" t="str">
            <v>DE.1.0.6.0</v>
          </cell>
          <cell r="D61" t="str">
            <v>204:232991</v>
          </cell>
          <cell r="E61">
            <v>42543.429699074077</v>
          </cell>
          <cell r="F61">
            <v>42543.430706018517</v>
          </cell>
          <cell r="G61">
            <v>1</v>
          </cell>
          <cell r="H61" t="str">
            <v>204:160</v>
          </cell>
          <cell r="I61">
            <v>42543.463553240741</v>
          </cell>
          <cell r="J61">
            <v>0</v>
          </cell>
          <cell r="K61" t="str">
            <v>4023/4024</v>
          </cell>
          <cell r="L61" t="str">
            <v>STAMBAUGH</v>
          </cell>
          <cell r="M61">
            <v>3.2847222224518191E-2</v>
          </cell>
          <cell r="N61">
            <v>47.300000003306195</v>
          </cell>
          <cell r="S61">
            <v>1</v>
          </cell>
          <cell r="T61" t="str">
            <v>Southbound</v>
          </cell>
          <cell r="U61">
            <v>12</v>
          </cell>
          <cell r="V61" t="str">
            <v>https://search-rtdc-monitor-bjffxe2xuh6vdkpspy63sjmuny.us-east-1.es.amazonaws.com/_plugin/kibana/#/discover/Steve-Slow-Train-Analysis-(2080s-and-2083s)?_g=(refreshInterval:(display:Off,section:0,value:0),time:(from:'2016-06-22 10:17:46-0600',mode:absolute,to:'2016-06-22 11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62">
          <cell r="A62" t="str">
            <v>149-22</v>
          </cell>
          <cell r="B62">
            <v>4040</v>
          </cell>
          <cell r="C62" t="str">
            <v>DE.1.0.6.0</v>
          </cell>
          <cell r="D62" t="str">
            <v>204:473</v>
          </cell>
          <cell r="E62">
            <v>42543.405543981484</v>
          </cell>
          <cell r="F62">
            <v>42543.4062037037</v>
          </cell>
          <cell r="G62">
            <v>0</v>
          </cell>
          <cell r="H62" t="str">
            <v>204:233324</v>
          </cell>
          <cell r="I62">
            <v>42543.432581018518</v>
          </cell>
          <cell r="J62">
            <v>0</v>
          </cell>
          <cell r="K62" t="str">
            <v>4039/4040</v>
          </cell>
          <cell r="L62" t="str">
            <v>KILLION</v>
          </cell>
          <cell r="M62">
            <v>2.6377314818091691E-2</v>
          </cell>
          <cell r="N62">
            <v>37.983333338052034</v>
          </cell>
          <cell r="S62">
            <v>1</v>
          </cell>
          <cell r="T62" t="str">
            <v>NorthBound</v>
          </cell>
          <cell r="U62">
            <v>12</v>
          </cell>
          <cell r="V62" t="str">
            <v>https://search-rtdc-monitor-bjffxe2xuh6vdkpspy63sjmuny.us-east-1.es.amazonaws.com/_plugin/kibana/#/discover/Steve-Slow-Train-Analysis-(2080s-and-2083s)?_g=(refreshInterval:(display:Off,section:0,value:0),time:(from:'2016-06-22 09:42:59-0600',mode:absolute,to:'2016-06-22 10:23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63">
          <cell r="A63" t="str">
            <v>150-22</v>
          </cell>
          <cell r="B63">
            <v>4039</v>
          </cell>
          <cell r="C63" t="str">
            <v>DE.1.0.6.0</v>
          </cell>
          <cell r="D63" t="str">
            <v>204:233000</v>
          </cell>
          <cell r="E63">
            <v>42543.442256944443</v>
          </cell>
          <cell r="F63">
            <v>42543.443229166667</v>
          </cell>
          <cell r="G63">
            <v>1</v>
          </cell>
          <cell r="H63" t="str">
            <v>204:138</v>
          </cell>
          <cell r="I63">
            <v>42543.472442129627</v>
          </cell>
          <cell r="J63">
            <v>0</v>
          </cell>
          <cell r="K63" t="str">
            <v>4039/4040</v>
          </cell>
          <cell r="L63" t="str">
            <v>KILLION</v>
          </cell>
          <cell r="M63">
            <v>2.9212962959718425E-2</v>
          </cell>
          <cell r="N63">
            <v>42.066666661994532</v>
          </cell>
          <cell r="S63">
            <v>1</v>
          </cell>
          <cell r="T63" t="str">
            <v>Southbound</v>
          </cell>
          <cell r="U63">
            <v>12</v>
          </cell>
          <cell r="V63" t="str">
            <v>https://search-rtdc-monitor-bjffxe2xuh6vdkpspy63sjmuny.us-east-1.es.amazonaws.com/_plugin/kibana/#/discover/Steve-Slow-Train-Analysis-(2080s-and-2083s)?_g=(refreshInterval:(display:Off,section:0,value:0),time:(from:'2016-06-22 10:35:51-0600',mode:absolute,to:'2016-06-22 11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64">
          <cell r="A64" t="str">
            <v>151-22</v>
          </cell>
          <cell r="B64">
            <v>4042</v>
          </cell>
          <cell r="C64" t="str">
            <v>DE.1.0.6.0</v>
          </cell>
          <cell r="D64" t="str">
            <v>204:458</v>
          </cell>
          <cell r="E64">
            <v>42543.414027777777</v>
          </cell>
          <cell r="F64">
            <v>42543.415370370371</v>
          </cell>
          <cell r="G64">
            <v>1</v>
          </cell>
          <cell r="H64" t="str">
            <v>204:233164</v>
          </cell>
          <cell r="I64">
            <v>42543.443159722221</v>
          </cell>
          <cell r="J64">
            <v>1</v>
          </cell>
          <cell r="K64" t="str">
            <v>4041/4042</v>
          </cell>
          <cell r="L64" t="str">
            <v>ACKERMAN</v>
          </cell>
          <cell r="M64">
            <v>2.7789351850515231E-2</v>
          </cell>
          <cell r="N64">
            <v>40.016666664741933</v>
          </cell>
          <cell r="S64">
            <v>1</v>
          </cell>
          <cell r="T64" t="str">
            <v>NorthBound</v>
          </cell>
          <cell r="U64">
            <v>12</v>
          </cell>
          <cell r="V64" t="str">
            <v>https://search-rtdc-monitor-bjffxe2xuh6vdkpspy63sjmuny.us-east-1.es.amazonaws.com/_plugin/kibana/#/discover/Steve-Slow-Train-Analysis-(2080s-and-2083s)?_g=(refreshInterval:(display:Off,section:0,value:0),time:(from:'2016-06-22 09:55:12-0600',mode:absolute,to:'2016-06-22 10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65">
          <cell r="A65" t="str">
            <v>152-22</v>
          </cell>
          <cell r="B65">
            <v>4041</v>
          </cell>
          <cell r="C65" t="str">
            <v>DE.1.0.6.0</v>
          </cell>
          <cell r="D65" t="str">
            <v>204:232862</v>
          </cell>
          <cell r="E65">
            <v>42543.449502314812</v>
          </cell>
          <cell r="F65">
            <v>42543.450601851851</v>
          </cell>
          <cell r="G65">
            <v>1</v>
          </cell>
          <cell r="H65" t="str">
            <v>204:149</v>
          </cell>
          <cell r="I65">
            <v>42543.483680555553</v>
          </cell>
          <cell r="J65">
            <v>0</v>
          </cell>
          <cell r="K65" t="str">
            <v>4041/4042</v>
          </cell>
          <cell r="L65" t="str">
            <v>ACKERMAN</v>
          </cell>
          <cell r="M65">
            <v>3.3078703701903578E-2</v>
          </cell>
          <cell r="N65">
            <v>47.633333330741152</v>
          </cell>
          <cell r="S65">
            <v>1</v>
          </cell>
          <cell r="T65" t="str">
            <v>Southbound</v>
          </cell>
          <cell r="U65">
            <v>12</v>
          </cell>
          <cell r="V65" t="str">
            <v>https://search-rtdc-monitor-bjffxe2xuh6vdkpspy63sjmuny.us-east-1.es.amazonaws.com/_plugin/kibana/#/discover/Steve-Slow-Train-Analysis-(2080s-and-2083s)?_g=(refreshInterval:(display:Off,section:0,value:0),time:(from:'2016-06-22 10:46:17-0600',mode:absolute,to:'2016-06-22 11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66">
          <cell r="A66" t="str">
            <v>153-22</v>
          </cell>
          <cell r="B66">
            <v>4025</v>
          </cell>
          <cell r="C66" t="str">
            <v>DE.1.0.6.0</v>
          </cell>
          <cell r="D66" t="str">
            <v>204:464</v>
          </cell>
          <cell r="E66">
            <v>42543.42386574074</v>
          </cell>
          <cell r="F66">
            <v>42543.425347222219</v>
          </cell>
          <cell r="G66">
            <v>2</v>
          </cell>
          <cell r="H66" t="str">
            <v>204:36933</v>
          </cell>
          <cell r="I66">
            <v>42543.433495370373</v>
          </cell>
          <cell r="J66">
            <v>0</v>
          </cell>
          <cell r="K66" t="str">
            <v>4025/4026</v>
          </cell>
          <cell r="L66" t="str">
            <v>SPECTOR</v>
          </cell>
          <cell r="M66">
            <v>8.1481481538503431E-3</v>
          </cell>
          <cell r="P66">
            <v>11.733333341544494</v>
          </cell>
          <cell r="R66" t="str">
            <v>Onboard In-Route Failure</v>
          </cell>
          <cell r="S66">
            <v>0.25</v>
          </cell>
          <cell r="T66" t="str">
            <v>NorthBound</v>
          </cell>
          <cell r="U66">
            <v>3</v>
          </cell>
          <cell r="V66" t="str">
            <v>https://search-rtdc-monitor-bjffxe2xuh6vdkpspy63sjmuny.us-east-1.es.amazonaws.com/_plugin/kibana/#/discover/Steve-Slow-Train-Analysis-(2080s-and-2083s)?_g=(refreshInterval:(display:Off,section:0,value:0),time:(from:'2016-06-22 10:09:22-0600',mode:absolute,to:'2016-06-22 10:25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67">
          <cell r="A67" t="str">
            <v>154-22</v>
          </cell>
          <cell r="B67">
            <v>4026</v>
          </cell>
          <cell r="C67" t="str">
            <v>DE.1.0.6.0</v>
          </cell>
          <cell r="D67" t="str">
            <v>204:233013</v>
          </cell>
          <cell r="E67">
            <v>42543.464826388888</v>
          </cell>
          <cell r="F67">
            <v>42543.465879629628</v>
          </cell>
          <cell r="G67">
            <v>1</v>
          </cell>
          <cell r="H67" t="str">
            <v>204:145</v>
          </cell>
          <cell r="I67">
            <v>42543.492222222223</v>
          </cell>
          <cell r="J67">
            <v>0</v>
          </cell>
          <cell r="K67" t="str">
            <v>4025/4026</v>
          </cell>
          <cell r="L67" t="str">
            <v>SPECTOR</v>
          </cell>
          <cell r="M67">
            <v>2.6342592595028691E-2</v>
          </cell>
          <cell r="N67">
            <v>37.933333336841315</v>
          </cell>
          <cell r="S67">
            <v>1</v>
          </cell>
          <cell r="T67" t="str">
            <v>Southbound</v>
          </cell>
          <cell r="U67">
            <v>12</v>
          </cell>
          <cell r="V67" t="str">
            <v>https://search-rtdc-monitor-bjffxe2xuh6vdkpspy63sjmuny.us-east-1.es.amazonaws.com/_plugin/kibana/#/discover/Steve-Slow-Train-Analysis-(2080s-and-2083s)?_g=(refreshInterval:(display:Off,section:0,value:0),time:(from:'2016-06-22 11:08:21-0600',mode:absolute,to:'2016-06-22 11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68">
          <cell r="A68" t="str">
            <v>155-22</v>
          </cell>
          <cell r="B68">
            <v>4009</v>
          </cell>
          <cell r="C68" t="str">
            <v>DE.1.0.6.0</v>
          </cell>
          <cell r="D68" t="str">
            <v>204:462</v>
          </cell>
          <cell r="E68">
            <v>42543.431956018518</v>
          </cell>
          <cell r="F68">
            <v>42543.433206018519</v>
          </cell>
          <cell r="G68">
            <v>1</v>
          </cell>
          <cell r="H68" t="str">
            <v>204:233274</v>
          </cell>
          <cell r="I68">
            <v>42543.465162037035</v>
          </cell>
          <cell r="J68">
            <v>0</v>
          </cell>
          <cell r="K68" t="str">
            <v>4009/4010</v>
          </cell>
          <cell r="L68" t="str">
            <v>MAYBERRY</v>
          </cell>
          <cell r="M68">
            <v>3.195601851621177E-2</v>
          </cell>
          <cell r="N68">
            <v>46.016666663344949</v>
          </cell>
          <cell r="S68">
            <v>1</v>
          </cell>
          <cell r="T68" t="str">
            <v>NorthBound</v>
          </cell>
          <cell r="U68">
            <v>12</v>
          </cell>
          <cell r="V68" t="str">
            <v>https://search-rtdc-monitor-bjffxe2xuh6vdkpspy63sjmuny.us-east-1.es.amazonaws.com/_plugin/kibana/#/discover/Steve-Slow-Train-Analysis-(2080s-and-2083s)?_g=(refreshInterval:(display:Off,section:0,value:0),time:(from:'2016-06-22 10:21:01-0600',mode:absolute,to:'2016-06-22 11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69">
          <cell r="A69" t="str">
            <v>156-22</v>
          </cell>
          <cell r="B69">
            <v>4010</v>
          </cell>
          <cell r="C69" t="str">
            <v>DE.1.0.6.0</v>
          </cell>
          <cell r="D69" t="str">
            <v>204:232977</v>
          </cell>
          <cell r="E69">
            <v>42543.466666666667</v>
          </cell>
          <cell r="F69">
            <v>42543.467812499999</v>
          </cell>
          <cell r="G69">
            <v>1</v>
          </cell>
          <cell r="H69" t="str">
            <v>204:158</v>
          </cell>
          <cell r="I69">
            <v>42543.50335648148</v>
          </cell>
          <cell r="J69">
            <v>0</v>
          </cell>
          <cell r="K69" t="str">
            <v>4009/4010</v>
          </cell>
          <cell r="L69" t="str">
            <v>MAYBERRY</v>
          </cell>
          <cell r="M69">
            <v>3.5543981481168885E-2</v>
          </cell>
          <cell r="N69">
            <v>51.183333332883194</v>
          </cell>
          <cell r="S69">
            <v>1</v>
          </cell>
          <cell r="T69" t="str">
            <v>Southbound</v>
          </cell>
          <cell r="U69">
            <v>12</v>
          </cell>
          <cell r="V69" t="str">
            <v>https://search-rtdc-monitor-bjffxe2xuh6vdkpspy63sjmuny.us-east-1.es.amazonaws.com/_plugin/kibana/#/discover/Steve-Slow-Train-Analysis-(2080s-and-2083s)?_g=(refreshInterval:(display:Off,section:0,value:0),time:(from:'2016-06-22 11:11:00-0600',mode:absolute,to:'2016-06-22 12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70">
          <cell r="A70" t="str">
            <v>157-22</v>
          </cell>
          <cell r="B70">
            <v>4027</v>
          </cell>
          <cell r="C70" t="str">
            <v>DE.1.0.6.0</v>
          </cell>
          <cell r="D70" t="str">
            <v>204:444</v>
          </cell>
          <cell r="E70">
            <v>42543.441932870373</v>
          </cell>
          <cell r="F70">
            <v>42543.443402777775</v>
          </cell>
          <cell r="G70">
            <v>2</v>
          </cell>
          <cell r="H70" t="str">
            <v>204:233320</v>
          </cell>
          <cell r="I70">
            <v>42543.480497685188</v>
          </cell>
          <cell r="J70">
            <v>1</v>
          </cell>
          <cell r="K70" t="str">
            <v>4027/4028</v>
          </cell>
          <cell r="L70" t="str">
            <v>RIVERA</v>
          </cell>
          <cell r="M70">
            <v>3.7094907413120382E-2</v>
          </cell>
          <cell r="N70">
            <v>53.416666674893349</v>
          </cell>
          <cell r="S70">
            <v>1</v>
          </cell>
          <cell r="T70" t="str">
            <v>NorthBound</v>
          </cell>
          <cell r="U70">
            <v>12</v>
          </cell>
          <cell r="V70" t="str">
            <v>https://search-rtdc-monitor-bjffxe2xuh6vdkpspy63sjmuny.us-east-1.es.amazonaws.com/_plugin/kibana/#/discover/Steve-Slow-Train-Analysis-(2080s-and-2083s)?_g=(refreshInterval:(display:Off,section:0,value:0),time:(from:'2016-06-22 10:35:23-0600',mode:absolute,to:'2016-06-22 11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71">
          <cell r="A71" t="str">
            <v>158-22</v>
          </cell>
          <cell r="B71">
            <v>4028</v>
          </cell>
          <cell r="C71" t="str">
            <v>DE.1.0.6.0</v>
          </cell>
          <cell r="D71" t="str">
            <v>204:232980</v>
          </cell>
          <cell r="E71">
            <v>42543.485601851855</v>
          </cell>
          <cell r="F71">
            <v>42543.486620370371</v>
          </cell>
          <cell r="G71">
            <v>1</v>
          </cell>
          <cell r="H71" t="str">
            <v>204:141</v>
          </cell>
          <cell r="I71">
            <v>42543.517824074072</v>
          </cell>
          <cell r="J71">
            <v>0</v>
          </cell>
          <cell r="K71" t="str">
            <v>4027/4028</v>
          </cell>
          <cell r="L71" t="str">
            <v>RIVERA</v>
          </cell>
          <cell r="M71">
            <v>3.1203703700157348E-2</v>
          </cell>
          <cell r="N71">
            <v>44.933333328226581</v>
          </cell>
          <cell r="S71">
            <v>1</v>
          </cell>
          <cell r="T71" t="str">
            <v>Southbound</v>
          </cell>
          <cell r="U71">
            <v>12</v>
          </cell>
          <cell r="V71" t="str">
            <v>https://search-rtdc-monitor-bjffxe2xuh6vdkpspy63sjmuny.us-east-1.es.amazonaws.com/_plugin/kibana/#/discover/Steve-Slow-Train-Analysis-(2080s-and-2083s)?_g=(refreshInterval:(display:Off,section:0,value:0),time:(from:'2016-06-22 11:38:16-0600',mode:absolute,to:'2016-06-22 12:26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72">
          <cell r="A72" t="str">
            <v>159-22</v>
          </cell>
          <cell r="B72">
            <v>4011</v>
          </cell>
          <cell r="C72" t="str">
            <v>DE.1.0.6.0</v>
          </cell>
          <cell r="D72" t="str">
            <v>204:409</v>
          </cell>
          <cell r="E72">
            <v>42543.457592592589</v>
          </cell>
          <cell r="F72">
            <v>42543.458483796298</v>
          </cell>
          <cell r="G72">
            <v>1</v>
          </cell>
          <cell r="H72" t="str">
            <v>204:233276</v>
          </cell>
          <cell r="I72">
            <v>42543.483599537038</v>
          </cell>
          <cell r="J72">
            <v>1</v>
          </cell>
          <cell r="K72" t="str">
            <v>4011/4012</v>
          </cell>
          <cell r="L72" t="str">
            <v>ROCHA</v>
          </cell>
          <cell r="M72">
            <v>2.5115740740147885E-2</v>
          </cell>
          <cell r="N72">
            <v>36.166666665812954</v>
          </cell>
          <cell r="S72">
            <v>1</v>
          </cell>
          <cell r="T72" t="str">
            <v>NorthBound</v>
          </cell>
          <cell r="U72">
            <v>12</v>
          </cell>
          <cell r="V72" t="str">
            <v>https://search-rtdc-monitor-bjffxe2xuh6vdkpspy63sjmuny.us-east-1.es.amazonaws.com/_plugin/kibana/#/discover/Steve-Slow-Train-Analysis-(2080s-and-2083s)?_g=(refreshInterval:(display:Off,section:0,value:0),time:(from:'2016-06-22 10:57:56-0600',mode:absolute,to:'2016-06-22 11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73">
          <cell r="A73" t="str">
            <v>160-22</v>
          </cell>
          <cell r="B73">
            <v>4012</v>
          </cell>
          <cell r="C73" t="str">
            <v>DE.1.0.6.0</v>
          </cell>
          <cell r="D73" t="str">
            <v>204:232981</v>
          </cell>
          <cell r="E73">
            <v>42543.493807870371</v>
          </cell>
          <cell r="F73">
            <v>42543.494837962964</v>
          </cell>
          <cell r="G73">
            <v>1</v>
          </cell>
          <cell r="H73" t="str">
            <v>204:152</v>
          </cell>
          <cell r="I73">
            <v>42543.523518518516</v>
          </cell>
          <cell r="J73">
            <v>0</v>
          </cell>
          <cell r="K73" t="str">
            <v>4011/4012</v>
          </cell>
          <cell r="L73" t="str">
            <v>ROCHA</v>
          </cell>
          <cell r="M73">
            <v>2.8680555551545694E-2</v>
          </cell>
          <cell r="N73">
            <v>41.2999999942258</v>
          </cell>
          <cell r="S73">
            <v>1</v>
          </cell>
          <cell r="T73" t="str">
            <v>Southbound</v>
          </cell>
          <cell r="U73">
            <v>12</v>
          </cell>
          <cell r="V73" t="str">
            <v>https://search-rtdc-monitor-bjffxe2xuh6vdkpspy63sjmuny.us-east-1.es.amazonaws.com/_plugin/kibana/#/discover/Steve-Slow-Train-Analysis-(2080s-and-2083s)?_g=(refreshInterval:(display:Off,section:0,value:0),time:(from:'2016-06-22 11:50:05-0600',mode:absolute,to:'2016-06-22 12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74">
          <cell r="A74" t="str">
            <v>161-22</v>
          </cell>
          <cell r="B74">
            <v>4024</v>
          </cell>
          <cell r="C74" t="str">
            <v>DE.1.0.6.0</v>
          </cell>
          <cell r="D74" t="str">
            <v>204:37194</v>
          </cell>
          <cell r="E74">
            <v>42543.475810185184</v>
          </cell>
          <cell r="F74">
            <v>42543.476747685185</v>
          </cell>
          <cell r="G74">
            <v>1</v>
          </cell>
          <cell r="H74" t="str">
            <v>204:233295</v>
          </cell>
          <cell r="I74">
            <v>42543.496388888889</v>
          </cell>
          <cell r="J74">
            <v>0</v>
          </cell>
          <cell r="K74" t="str">
            <v>4023/4024</v>
          </cell>
          <cell r="L74" t="str">
            <v>SANTIZO</v>
          </cell>
          <cell r="M74">
            <v>1.9641203703940846E-2</v>
          </cell>
          <cell r="P74">
            <v>28.283333333674818</v>
          </cell>
          <cell r="R74" t="str">
            <v>Dispatcher Error</v>
          </cell>
          <cell r="S74">
            <v>0.75</v>
          </cell>
          <cell r="T74" t="str">
            <v>NorthBound</v>
          </cell>
          <cell r="U74">
            <v>9</v>
          </cell>
          <cell r="V74" t="str">
            <v>https://search-rtdc-monitor-bjffxe2xuh6vdkpspy63sjmuny.us-east-1.es.amazonaws.com/_plugin/kibana/#/discover/Steve-Slow-Train-Analysis-(2080s-and-2083s)?_g=(refreshInterval:(display:Off,section:0,value:0),time:(from:'2016-06-22 11:24:10-0600',mode:absolute,to:'2016-06-22 11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75">
          <cell r="A75" t="str">
            <v>162-22</v>
          </cell>
          <cell r="B75">
            <v>4023</v>
          </cell>
          <cell r="C75" t="str">
            <v>DE.1.0.6.0</v>
          </cell>
          <cell r="D75" t="str">
            <v>204:232980</v>
          </cell>
          <cell r="E75">
            <v>42543.503935185188</v>
          </cell>
          <cell r="F75">
            <v>42543.505104166667</v>
          </cell>
          <cell r="G75">
            <v>1</v>
          </cell>
          <cell r="H75" t="str">
            <v>204:150</v>
          </cell>
          <cell r="I75">
            <v>42543.535902777781</v>
          </cell>
          <cell r="J75">
            <v>0</v>
          </cell>
          <cell r="K75" t="str">
            <v>4023/4024</v>
          </cell>
          <cell r="L75" t="str">
            <v>SANTIZO</v>
          </cell>
          <cell r="M75">
            <v>3.0798611114732921E-2</v>
          </cell>
          <cell r="N75">
            <v>44.350000005215406</v>
          </cell>
          <cell r="S75">
            <v>1</v>
          </cell>
          <cell r="T75" t="str">
            <v>Southbound</v>
          </cell>
          <cell r="U75">
            <v>12</v>
          </cell>
          <cell r="V75" t="str">
            <v>https://search-rtdc-monitor-bjffxe2xuh6vdkpspy63sjmuny.us-east-1.es.amazonaws.com/_plugin/kibana/#/discover/Steve-Slow-Train-Analysis-(2080s-and-2083s)?_g=(refreshInterval:(display:Off,section:0,value:0),time:(from:'2016-06-22 12:04:40-0600',mode:absolute,to:'2016-06-22 12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76">
          <cell r="A76" t="str">
            <v>163-22</v>
          </cell>
          <cell r="B76">
            <v>4040</v>
          </cell>
          <cell r="C76" t="str">
            <v>DE.1.0.6.0</v>
          </cell>
          <cell r="D76" t="str">
            <v>204:431</v>
          </cell>
          <cell r="E76">
            <v>42543.474224537036</v>
          </cell>
          <cell r="F76">
            <v>42543.475335648145</v>
          </cell>
          <cell r="G76">
            <v>1</v>
          </cell>
          <cell r="H76" t="str">
            <v>204:233338</v>
          </cell>
          <cell r="I76">
            <v>42543.476504629631</v>
          </cell>
          <cell r="J76">
            <v>0</v>
          </cell>
          <cell r="K76" t="str">
            <v>4039/4040</v>
          </cell>
          <cell r="L76" t="str">
            <v>BONDS</v>
          </cell>
          <cell r="M76">
            <v>1.1689814855344594E-3</v>
          </cell>
          <cell r="P76">
            <v>1.6833333391696215</v>
          </cell>
          <cell r="R76" t="str">
            <v>Onboard In-Route Failure</v>
          </cell>
          <cell r="S76">
            <v>1</v>
          </cell>
          <cell r="T76" t="str">
            <v>NorthBound</v>
          </cell>
          <cell r="U76">
            <v>12</v>
          </cell>
          <cell r="V76" t="str">
            <v>https://search-rtdc-monitor-bjffxe2xuh6vdkpspy63sjmuny.us-east-1.es.amazonaws.com/_plugin/kibana/#/discover/Steve-Slow-Train-Analysis-(2080s-and-2083s)?_g=(refreshInterval:(display:Off,section:0,value:0),time:(from:'2016-06-22 11:21:53-0600',mode:absolute,to:'2016-06-22 11:27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77">
          <cell r="A77" t="str">
            <v>164-22</v>
          </cell>
          <cell r="B77">
            <v>4039</v>
          </cell>
          <cell r="C77" t="str">
            <v>DE.1.0.6.0</v>
          </cell>
          <cell r="D77" t="str">
            <v>204:233019</v>
          </cell>
          <cell r="E77">
            <v>42543.511180555557</v>
          </cell>
          <cell r="F77">
            <v>42543.512199074074</v>
          </cell>
          <cell r="G77">
            <v>1</v>
          </cell>
          <cell r="H77" t="str">
            <v>204:145</v>
          </cell>
          <cell r="I77">
            <v>42543.544432870367</v>
          </cell>
          <cell r="J77">
            <v>0</v>
          </cell>
          <cell r="K77" t="str">
            <v>4039/4040</v>
          </cell>
          <cell r="L77" t="str">
            <v>BONDS</v>
          </cell>
          <cell r="M77">
            <v>3.2233796293439809E-2</v>
          </cell>
          <cell r="N77">
            <v>46.416666662553325</v>
          </cell>
          <cell r="S77">
            <v>1</v>
          </cell>
          <cell r="T77" t="str">
            <v>Southbound</v>
          </cell>
          <cell r="U77">
            <v>12</v>
          </cell>
          <cell r="V77" t="str">
            <v>https://search-rtdc-monitor-bjffxe2xuh6vdkpspy63sjmuny.us-east-1.es.amazonaws.com/_plugin/kibana/#/discover/Steve-Slow-Train-Analysis-(2080s-and-2083s)?_g=(refreshInterval:(display:Off,section:0,value:0),time:(from:'2016-06-22 12:15:06-0600',mode:absolute,to:'2016-06-22 13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78">
          <cell r="A78" t="str">
            <v>165-22</v>
          </cell>
          <cell r="B78">
            <v>4042</v>
          </cell>
          <cell r="C78" t="str">
            <v>DE.1.0.6.0</v>
          </cell>
          <cell r="D78" t="str">
            <v>204:464</v>
          </cell>
          <cell r="E78">
            <v>42543.486793981479</v>
          </cell>
          <cell r="F78">
            <v>42543.48978009259</v>
          </cell>
          <cell r="G78">
            <v>4</v>
          </cell>
          <cell r="H78" t="str">
            <v>204:233107</v>
          </cell>
          <cell r="I78">
            <v>42543.516562500001</v>
          </cell>
          <cell r="J78">
            <v>0</v>
          </cell>
          <cell r="K78" t="str">
            <v>4041/4042</v>
          </cell>
          <cell r="L78" t="str">
            <v>COOLAHAN</v>
          </cell>
          <cell r="M78">
            <v>2.6782407410792075E-2</v>
          </cell>
          <cell r="N78">
            <v>38.566666671540588</v>
          </cell>
          <cell r="S78">
            <v>1</v>
          </cell>
          <cell r="T78" t="str">
            <v>NorthBound</v>
          </cell>
          <cell r="U78">
            <v>12</v>
          </cell>
          <cell r="V78" t="str">
            <v>https://search-rtdc-monitor-bjffxe2xuh6vdkpspy63sjmuny.us-east-1.es.amazonaws.com/_plugin/kibana/#/discover/Steve-Slow-Train-Analysis-(2080s-and-2083s)?_g=(refreshInterval:(display:Off,section:0,value:0),time:(from:'2016-06-22 11:39:59-0600',mode:absolute,to:'2016-06-22 12:24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79">
          <cell r="A79" t="str">
            <v>166-22</v>
          </cell>
          <cell r="B79">
            <v>4041</v>
          </cell>
          <cell r="C79" t="str">
            <v>DE.1.0.6.0</v>
          </cell>
          <cell r="D79" t="str">
            <v>204:232785</v>
          </cell>
          <cell r="E79">
            <v>42543.525069444448</v>
          </cell>
          <cell r="F79">
            <v>42543.526273148149</v>
          </cell>
          <cell r="G79">
            <v>1</v>
          </cell>
          <cell r="H79" t="str">
            <v>204:141</v>
          </cell>
          <cell r="I79">
            <v>42543.555289351854</v>
          </cell>
          <cell r="J79">
            <v>0</v>
          </cell>
          <cell r="K79" t="str">
            <v>4041/4042</v>
          </cell>
          <cell r="L79" t="str">
            <v>COOLAHAN</v>
          </cell>
          <cell r="M79">
            <v>2.9016203705396038E-2</v>
          </cell>
          <cell r="N79">
            <v>41.783333335770294</v>
          </cell>
          <cell r="S79">
            <v>1</v>
          </cell>
          <cell r="T79" t="str">
            <v>Southbound</v>
          </cell>
          <cell r="U79">
            <v>12</v>
          </cell>
          <cell r="V79" t="str">
            <v>https://search-rtdc-monitor-bjffxe2xuh6vdkpspy63sjmuny.us-east-1.es.amazonaws.com/_plugin/kibana/#/discover/Steve-Slow-Train-Analysis-(2080s-and-2083s)?_g=(refreshInterval:(display:Off,section:0,value:0),time:(from:'2016-06-22 12:35:06-0600',mode:absolute,to:'2016-06-22 13:20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80">
          <cell r="A80" t="str">
            <v>167-22</v>
          </cell>
          <cell r="B80">
            <v>4025</v>
          </cell>
          <cell r="C80" t="str">
            <v>DE.1.0.6.0</v>
          </cell>
          <cell r="D80" t="str">
            <v>204:446</v>
          </cell>
          <cell r="E80">
            <v>42543.496249999997</v>
          </cell>
          <cell r="F80">
            <v>42543.497245370374</v>
          </cell>
          <cell r="G80">
            <v>1</v>
          </cell>
          <cell r="H80" t="str">
            <v>204:233317</v>
          </cell>
          <cell r="I80">
            <v>42543.526574074072</v>
          </cell>
          <cell r="J80">
            <v>1</v>
          </cell>
          <cell r="K80" t="str">
            <v>4025/4026</v>
          </cell>
          <cell r="L80" t="str">
            <v>SPECTOR</v>
          </cell>
          <cell r="M80">
            <v>2.9328703698411118E-2</v>
          </cell>
          <cell r="N80">
            <v>42.23333332571201</v>
          </cell>
          <cell r="S80">
            <v>1</v>
          </cell>
          <cell r="T80" t="str">
            <v>NorthBound</v>
          </cell>
          <cell r="U80">
            <v>12</v>
          </cell>
          <cell r="V80" t="str">
            <v>https://search-rtdc-monitor-bjffxe2xuh6vdkpspy63sjmuny.us-east-1.es.amazonaws.com/_plugin/kibana/#/discover/Steve-Slow-Train-Analysis-(2080s-and-2083s)?_g=(refreshInterval:(display:Off,section:0,value:0),time:(from:'2016-06-22 11:53:36-0600',mode:absolute,to:'2016-06-22 12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81">
          <cell r="A81" t="str">
            <v>168-22</v>
          </cell>
          <cell r="B81">
            <v>4026</v>
          </cell>
          <cell r="C81" t="str">
            <v>DE.1.0.6.0</v>
          </cell>
          <cell r="D81" t="str">
            <v>204:232993</v>
          </cell>
          <cell r="E81">
            <v>42543.533263888887</v>
          </cell>
          <cell r="F81">
            <v>42543.534594907411</v>
          </cell>
          <cell r="G81">
            <v>1</v>
          </cell>
          <cell r="H81" t="str">
            <v>204:158</v>
          </cell>
          <cell r="I81">
            <v>42543.56591435185</v>
          </cell>
          <cell r="J81">
            <v>0</v>
          </cell>
          <cell r="K81" t="str">
            <v>4025/4026</v>
          </cell>
          <cell r="L81" t="str">
            <v>SPECTOR</v>
          </cell>
          <cell r="M81">
            <v>3.1319444438850041E-2</v>
          </cell>
          <cell r="N81">
            <v>45.09999999194406</v>
          </cell>
          <cell r="S81">
            <v>1</v>
          </cell>
          <cell r="T81" t="str">
            <v>Southbound</v>
          </cell>
          <cell r="U81">
            <v>12</v>
          </cell>
          <cell r="V81" t="str">
            <v>https://search-rtdc-monitor-bjffxe2xuh6vdkpspy63sjmuny.us-east-1.es.amazonaws.com/_plugin/kibana/#/discover/Steve-Slow-Train-Analysis-(2080s-and-2083s)?_g=(refreshInterval:(display:Off,section:0,value:0),time:(from:'2016-06-22 12:46:54-0600',mode:absolute,to:'2016-06-22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82">
          <cell r="A82" t="str">
            <v>169-22</v>
          </cell>
          <cell r="B82">
            <v>4009</v>
          </cell>
          <cell r="C82" t="str">
            <v>DE.1.0.6.0</v>
          </cell>
          <cell r="D82" t="str">
            <v>204:447</v>
          </cell>
          <cell r="E82">
            <v>42543.505578703705</v>
          </cell>
          <cell r="F82">
            <v>42543.507060185184</v>
          </cell>
          <cell r="G82">
            <v>2</v>
          </cell>
          <cell r="H82" t="str">
            <v>204:11777</v>
          </cell>
          <cell r="I82">
            <v>42543.518136574072</v>
          </cell>
          <cell r="J82">
            <v>3</v>
          </cell>
          <cell r="K82" t="str">
            <v>4009/4010</v>
          </cell>
          <cell r="L82" t="str">
            <v>STEWART</v>
          </cell>
          <cell r="M82">
            <v>1.1076388887886424E-2</v>
          </cell>
          <cell r="P82">
            <v>17.683333328459412</v>
          </cell>
          <cell r="R82" t="str">
            <v>Routing</v>
          </cell>
          <cell r="S82">
            <v>0</v>
          </cell>
          <cell r="T82" t="str">
            <v>NorthBound</v>
          </cell>
          <cell r="U82">
            <v>0</v>
          </cell>
          <cell r="V82" t="str">
            <v>https://search-rtdc-monitor-bjffxe2xuh6vdkpspy63sjmuny.us-east-1.es.amazonaws.com/_plugin/kibana/#/discover/Steve-Slow-Train-Analysis-(2080s-and-2083s)?_g=(refreshInterval:(display:Off,section:0,value:0),time:(from:'2016-06-22 12:07:02-0600',mode:absolute,to:'2016-06-22 12:27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83">
          <cell r="A83" t="str">
            <v>169-22</v>
          </cell>
          <cell r="B83">
            <v>4009</v>
          </cell>
          <cell r="C83" t="str">
            <v>DE.1.0.6.0</v>
          </cell>
          <cell r="D83" t="str">
            <v>204:19140</v>
          </cell>
          <cell r="E83">
            <v>42543.52553240741</v>
          </cell>
          <cell r="F83">
            <v>42543.526296296295</v>
          </cell>
          <cell r="G83">
            <v>1</v>
          </cell>
          <cell r="H83" t="str">
            <v>204:20192</v>
          </cell>
          <cell r="I83">
            <v>42543.527499999997</v>
          </cell>
          <cell r="J83">
            <v>0</v>
          </cell>
          <cell r="K83" t="str">
            <v>4009/4010</v>
          </cell>
          <cell r="L83" t="str">
            <v>STEWART</v>
          </cell>
          <cell r="M83">
            <v>1.2037037013215013E-3</v>
          </cell>
          <cell r="T83" t="str">
            <v>NorthBound</v>
          </cell>
          <cell r="U83">
            <v>0</v>
          </cell>
          <cell r="V83" t="str">
            <v>https://search-rtdc-monitor-bjffxe2xuh6vdkpspy63sjmuny.us-east-1.es.amazonaws.com/_plugin/kibana/#/discover/Steve-Slow-Train-Analysis-(2080s-and-2083s)?_g=(refreshInterval:(display:Off,section:0,value:0),time:(from:'2016-06-22 12:35:46-0600',mode:absolute,to:'2016-06-22 12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84">
          <cell r="A84" t="str">
            <v>170-22</v>
          </cell>
          <cell r="B84">
            <v>4010</v>
          </cell>
          <cell r="C84" t="str">
            <v>DE.1.0.6.0</v>
          </cell>
          <cell r="D84" t="str">
            <v>204:232981</v>
          </cell>
          <cell r="E84">
            <v>42543.558518518519</v>
          </cell>
          <cell r="F84">
            <v>42543.560416666667</v>
          </cell>
          <cell r="G84">
            <v>2</v>
          </cell>
          <cell r="H84" t="str">
            <v>204:150</v>
          </cell>
          <cell r="I84">
            <v>42543.589085648149</v>
          </cell>
          <cell r="J84">
            <v>0</v>
          </cell>
          <cell r="K84" t="str">
            <v>4009/4010</v>
          </cell>
          <cell r="L84" t="str">
            <v>STEWART</v>
          </cell>
          <cell r="M84">
            <v>2.8668981482042E-2</v>
          </cell>
          <cell r="N84">
            <v>41.28333333414048</v>
          </cell>
          <cell r="S84">
            <v>1</v>
          </cell>
          <cell r="T84" t="str">
            <v>Southbound</v>
          </cell>
          <cell r="U84">
            <v>12</v>
          </cell>
          <cell r="V84" t="str">
            <v>https://search-rtdc-monitor-bjffxe2xuh6vdkpspy63sjmuny.us-east-1.es.amazonaws.com/_plugin/kibana/#/discover/Steve-Slow-Train-Analysis-(2080s-and-2083s)?_g=(refreshInterval:(display:Off,section:0,value:0),time:(from:'2016-06-22 13:23:16-0600',mode:absolute,to:'2016-06-22 14:09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85">
          <cell r="A85" t="str">
            <v>171-22</v>
          </cell>
          <cell r="B85">
            <v>4027</v>
          </cell>
          <cell r="C85" t="str">
            <v>DE.1.0.6.0</v>
          </cell>
          <cell r="D85" t="str">
            <v>204:447</v>
          </cell>
          <cell r="E85">
            <v>42543.52140046296</v>
          </cell>
          <cell r="F85">
            <v>42543.522615740738</v>
          </cell>
          <cell r="G85">
            <v>1</v>
          </cell>
          <cell r="H85" t="str">
            <v>204:233301</v>
          </cell>
          <cell r="I85">
            <v>42543.556574074071</v>
          </cell>
          <cell r="J85">
            <v>1</v>
          </cell>
          <cell r="K85" t="str">
            <v>4027/4028</v>
          </cell>
          <cell r="L85" t="str">
            <v>RIVERA</v>
          </cell>
          <cell r="M85">
            <v>3.3958333333430346E-2</v>
          </cell>
          <cell r="N85">
            <v>48.900000000139698</v>
          </cell>
          <cell r="S85">
            <v>1</v>
          </cell>
          <cell r="T85" t="str">
            <v>NorthBound</v>
          </cell>
          <cell r="U85">
            <v>12</v>
          </cell>
          <cell r="V85" t="str">
            <v>https://search-rtdc-monitor-bjffxe2xuh6vdkpspy63sjmuny.us-east-1.es.amazonaws.com/_plugin/kibana/#/discover/Steve-Slow-Train-Analysis-(2080s-and-2083s)?_g=(refreshInterval:(display:Off,section:0,value:0),time:(from:'2016-06-22 12:29:49-0600',mode:absolute,to:'2016-06-22 13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86">
          <cell r="A86" t="str">
            <v>172-22</v>
          </cell>
          <cell r="B86">
            <v>4028</v>
          </cell>
          <cell r="C86" t="str">
            <v>DE.1.0.6.0</v>
          </cell>
          <cell r="D86" t="str">
            <v>204:232980</v>
          </cell>
          <cell r="E86">
            <v>42543.562268518515</v>
          </cell>
          <cell r="F86">
            <v>42543.563379629632</v>
          </cell>
          <cell r="G86">
            <v>1</v>
          </cell>
          <cell r="H86" t="str">
            <v>204:145</v>
          </cell>
          <cell r="I86">
            <v>42543.592604166668</v>
          </cell>
          <cell r="J86">
            <v>0</v>
          </cell>
          <cell r="K86" t="str">
            <v>4027/4028</v>
          </cell>
          <cell r="L86" t="str">
            <v>RIVERA</v>
          </cell>
          <cell r="M86">
            <v>2.9224537036498077E-2</v>
          </cell>
          <cell r="N86">
            <v>42.083333332557231</v>
          </cell>
          <cell r="S86">
            <v>1</v>
          </cell>
          <cell r="T86" t="str">
            <v>Southbound</v>
          </cell>
          <cell r="U86">
            <v>12</v>
          </cell>
          <cell r="V86" t="str">
            <v>https://search-rtdc-monitor-bjffxe2xuh6vdkpspy63sjmuny.us-east-1.es.amazonaws.com/_plugin/kibana/#/discover/Steve-Slow-Train-Analysis-(2080s-and-2083s)?_g=(refreshInterval:(display:Off,section:0,value:0),time:(from:'2016-06-22 13:28:40-0600',mode:absolute,to:'2016-06-22 14:14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87">
          <cell r="A87" t="str">
            <v>173-22</v>
          </cell>
          <cell r="B87">
            <v>4011</v>
          </cell>
          <cell r="C87" t="str">
            <v>DE.1.0.6.0</v>
          </cell>
          <cell r="D87" t="str">
            <v>204:451</v>
          </cell>
          <cell r="E87">
            <v>42543.530960648146</v>
          </cell>
          <cell r="F87">
            <v>42543.532060185185</v>
          </cell>
          <cell r="G87">
            <v>1</v>
          </cell>
          <cell r="H87" t="str">
            <v>204:233308</v>
          </cell>
          <cell r="I87">
            <v>42543.56449074074</v>
          </cell>
          <cell r="J87">
            <v>0</v>
          </cell>
          <cell r="K87" t="str">
            <v>4011/4012</v>
          </cell>
          <cell r="L87" t="str">
            <v>LOZA</v>
          </cell>
          <cell r="M87">
            <v>3.2430555555038154E-2</v>
          </cell>
          <cell r="N87">
            <v>46.699999999254942</v>
          </cell>
          <cell r="S87">
            <v>1</v>
          </cell>
          <cell r="T87" t="str">
            <v>NorthBound</v>
          </cell>
          <cell r="U87">
            <v>12</v>
          </cell>
          <cell r="V87" t="str">
            <v>https://search-rtdc-monitor-bjffxe2xuh6vdkpspy63sjmuny.us-east-1.es.amazonaws.com/_plugin/kibana/#/discover/Steve-Slow-Train-Analysis-(2080s-and-2083s)?_g=(refreshInterval:(display:Off,section:0,value:0),time:(from:'2016-06-22 12:43:35-0600',mode:absolute,to:'2016-06-22 13:33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88">
          <cell r="A88" t="str">
            <v>175-22</v>
          </cell>
          <cell r="B88">
            <v>4024</v>
          </cell>
          <cell r="C88" t="str">
            <v>DE.1.0.6.0</v>
          </cell>
          <cell r="D88" t="str">
            <v>204:446</v>
          </cell>
          <cell r="E88">
            <v>42543.539814814816</v>
          </cell>
          <cell r="F88">
            <v>42543.540856481479</v>
          </cell>
          <cell r="G88">
            <v>1</v>
          </cell>
          <cell r="H88" t="str">
            <v>204:233305</v>
          </cell>
          <cell r="I88">
            <v>42543.568726851852</v>
          </cell>
          <cell r="J88">
            <v>0</v>
          </cell>
          <cell r="K88" t="str">
            <v>4023/4024</v>
          </cell>
          <cell r="L88" t="str">
            <v>SANTIZO</v>
          </cell>
          <cell r="M88">
            <v>2.7870370373420883E-2</v>
          </cell>
          <cell r="N88">
            <v>40.133333337726071</v>
          </cell>
          <cell r="S88">
            <v>1</v>
          </cell>
          <cell r="T88" t="str">
            <v>NorthBound</v>
          </cell>
          <cell r="U88">
            <v>12</v>
          </cell>
          <cell r="V88" t="str">
            <v>https://search-rtdc-monitor-bjffxe2xuh6vdkpspy63sjmuny.us-east-1.es.amazonaws.com/_plugin/kibana/#/discover/Steve-Slow-Train-Analysis-(2080s-and-2083s)?_g=(refreshInterval:(display:Off,section:0,value:0),time:(from:'2016-06-22 12:56:20-0600',mode:absolute,to:'2016-06-22 13:39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89">
          <cell r="A89" t="str">
            <v>176-22</v>
          </cell>
          <cell r="B89">
            <v>4023</v>
          </cell>
          <cell r="C89" t="str">
            <v>DE.1.0.6.0</v>
          </cell>
          <cell r="D89" t="str">
            <v>204:232984</v>
          </cell>
          <cell r="E89">
            <v>42543.575821759259</v>
          </cell>
          <cell r="F89">
            <v>42543.576979166668</v>
          </cell>
          <cell r="G89">
            <v>1</v>
          </cell>
          <cell r="H89" t="str">
            <v>204:5405</v>
          </cell>
          <cell r="I89">
            <v>42543.60900462963</v>
          </cell>
          <cell r="J89">
            <v>0</v>
          </cell>
          <cell r="K89" t="str">
            <v>4023/4024</v>
          </cell>
          <cell r="L89" t="str">
            <v>LOZA</v>
          </cell>
          <cell r="M89">
            <v>3.202546296233777E-2</v>
          </cell>
          <cell r="N89">
            <v>46.116666665766388</v>
          </cell>
          <cell r="S89">
            <v>1</v>
          </cell>
          <cell r="T89" t="str">
            <v>Southbound</v>
          </cell>
          <cell r="U89">
            <v>12</v>
          </cell>
          <cell r="V89" t="str">
            <v>https://search-rtdc-monitor-bjffxe2xuh6vdkpspy63sjmuny.us-east-1.es.amazonaws.com/_plugin/kibana/#/discover/Steve-Slow-Train-Analysis-(2080s-and-2083s)?_g=(refreshInterval:(display:Off,section:0,value:0),time:(from:'2016-06-22 13:48:11-0600',mode:absolute,to:'2016-06-22 14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90">
          <cell r="A90" t="str">
            <v>177-22</v>
          </cell>
          <cell r="B90">
            <v>4040</v>
          </cell>
          <cell r="C90" t="str">
            <v>DE.1.0.6.0</v>
          </cell>
          <cell r="D90" t="str">
            <v>204:457</v>
          </cell>
          <cell r="E90">
            <v>42543.545729166668</v>
          </cell>
          <cell r="F90">
            <v>42543.546643518515</v>
          </cell>
          <cell r="G90">
            <v>1</v>
          </cell>
          <cell r="H90" t="str">
            <v>204:233338</v>
          </cell>
          <cell r="I90">
            <v>42543.578784722224</v>
          </cell>
          <cell r="J90">
            <v>0</v>
          </cell>
          <cell r="K90" t="str">
            <v>4039/4040</v>
          </cell>
          <cell r="L90" t="str">
            <v>BONDS</v>
          </cell>
          <cell r="M90">
            <v>3.2141203708306421E-2</v>
          </cell>
          <cell r="N90">
            <v>46.283333339961246</v>
          </cell>
          <cell r="S90">
            <v>1</v>
          </cell>
          <cell r="T90" t="str">
            <v>NorthBound</v>
          </cell>
          <cell r="U90">
            <v>12</v>
          </cell>
          <cell r="V90" t="str">
            <v>https://search-rtdc-monitor-bjffxe2xuh6vdkpspy63sjmuny.us-east-1.es.amazonaws.com/_plugin/kibana/#/discover/Steve-Slow-Train-Analysis-(2080s-and-2083s)?_g=(refreshInterval:(display:Off,section:0,value:0),time:(from:'2016-06-22 13:04:51-0600',mode:absolute,to:'2016-06-22 13:54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91">
          <cell r="A91" t="str">
            <v>178-22</v>
          </cell>
          <cell r="B91">
            <v>4039</v>
          </cell>
          <cell r="C91" t="str">
            <v>DE.1.0.6.0</v>
          </cell>
          <cell r="D91" t="str">
            <v>204:233015</v>
          </cell>
          <cell r="E91">
            <v>42543.585092592592</v>
          </cell>
          <cell r="F91">
            <v>42543.585879629631</v>
          </cell>
          <cell r="G91">
            <v>1</v>
          </cell>
          <cell r="H91" t="str">
            <v>204:482</v>
          </cell>
          <cell r="I91">
            <v>42543.619768518518</v>
          </cell>
          <cell r="J91">
            <v>1</v>
          </cell>
          <cell r="K91" t="str">
            <v>4039/4040</v>
          </cell>
          <cell r="L91" t="str">
            <v>BONDS</v>
          </cell>
          <cell r="M91">
            <v>3.3888888887304347E-2</v>
          </cell>
          <cell r="N91">
            <v>48.79999999771826</v>
          </cell>
          <cell r="S91">
            <v>1</v>
          </cell>
          <cell r="T91" t="str">
            <v>Southbound</v>
          </cell>
          <cell r="U91">
            <v>12</v>
          </cell>
          <cell r="V91" t="str">
            <v>https://search-rtdc-monitor-bjffxe2xuh6vdkpspy63sjmuny.us-east-1.es.amazonaws.com/_plugin/kibana/#/discover/Steve-Slow-Train-Analysis-(2080s-and-2083s)?_g=(refreshInterval:(display:Off,section:0,value:0),time:(from:'2016-06-22 14:01:32-0600',mode:absolute,to:'2016-06-22 14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92">
          <cell r="A92" t="str">
            <v>179-22</v>
          </cell>
          <cell r="B92">
            <v>4042</v>
          </cell>
          <cell r="C92" t="str">
            <v>DE.1.0.6.0</v>
          </cell>
          <cell r="D92" t="str">
            <v>204:453</v>
          </cell>
          <cell r="E92">
            <v>42543.558298611111</v>
          </cell>
          <cell r="F92">
            <v>42543.5628125</v>
          </cell>
          <cell r="G92">
            <v>6</v>
          </cell>
          <cell r="H92" t="str">
            <v>204:233297</v>
          </cell>
          <cell r="I92">
            <v>42543.589108796295</v>
          </cell>
          <cell r="J92">
            <v>1</v>
          </cell>
          <cell r="K92" t="str">
            <v>4041/4042</v>
          </cell>
          <cell r="L92" t="str">
            <v>COOLAHAN</v>
          </cell>
          <cell r="M92">
            <v>2.6296296295186039E-2</v>
          </cell>
          <cell r="N92">
            <v>37.866666665067896</v>
          </cell>
          <cell r="S92">
            <v>1</v>
          </cell>
          <cell r="T92" t="str">
            <v>NorthBound</v>
          </cell>
          <cell r="U92">
            <v>12</v>
          </cell>
          <cell r="V92" t="str">
            <v>https://search-rtdc-monitor-bjffxe2xuh6vdkpspy63sjmuny.us-east-1.es.amazonaws.com/_plugin/kibana/#/discover/Steve-Slow-Train-Analysis-(2080s-and-2083s)?_g=(refreshInterval:(display:Off,section:0,value:0),time:(from:'2016-06-22 13:22:57-0600',mode:absolute,to:'2016-06-22 14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93">
          <cell r="A93" t="str">
            <v>180-22</v>
          </cell>
          <cell r="B93">
            <v>4041</v>
          </cell>
          <cell r="C93" t="str">
            <v>DE.1.0.6.0</v>
          </cell>
          <cell r="D93" t="str">
            <v>204:232988</v>
          </cell>
          <cell r="E93">
            <v>42543.596273148149</v>
          </cell>
          <cell r="F93">
            <v>42543.597824074073</v>
          </cell>
          <cell r="G93">
            <v>2</v>
          </cell>
          <cell r="H93" t="str">
            <v>204:170</v>
          </cell>
          <cell r="I93">
            <v>42543.629965277774</v>
          </cell>
          <cell r="J93">
            <v>2</v>
          </cell>
          <cell r="K93" t="str">
            <v>4041/4042</v>
          </cell>
          <cell r="L93" t="str">
            <v>COOLAHAN</v>
          </cell>
          <cell r="M93">
            <v>3.2141203701030463E-2</v>
          </cell>
          <cell r="N93">
            <v>46.283333329483867</v>
          </cell>
          <cell r="S93">
            <v>1</v>
          </cell>
          <cell r="T93" t="str">
            <v>Southbound</v>
          </cell>
          <cell r="U93">
            <v>12</v>
          </cell>
          <cell r="V93" t="str">
            <v>https://search-rtdc-monitor-bjffxe2xuh6vdkpspy63sjmuny.us-east-1.es.amazonaws.com/_plugin/kibana/#/discover/Steve-Slow-Train-Analysis-(2080s-and-2083s)?_g=(refreshInterval:(display:Off,section:0,value:0),time:(from:'2016-06-22 14:17:38-0600',mode:absolute,to:'2016-06-22 15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94">
          <cell r="A94" t="str">
            <v>181-22</v>
          </cell>
          <cell r="B94">
            <v>4025</v>
          </cell>
          <cell r="C94" t="str">
            <v>DE.1.0.6.0</v>
          </cell>
          <cell r="D94" t="str">
            <v>204:451</v>
          </cell>
          <cell r="E94">
            <v>42543.567881944444</v>
          </cell>
          <cell r="F94">
            <v>42543.568784722222</v>
          </cell>
          <cell r="G94">
            <v>1</v>
          </cell>
          <cell r="H94" t="str">
            <v>204:233302</v>
          </cell>
          <cell r="I94">
            <v>42543.599756944444</v>
          </cell>
          <cell r="J94">
            <v>0</v>
          </cell>
          <cell r="K94" t="str">
            <v>4025/4026</v>
          </cell>
          <cell r="L94" t="str">
            <v>SPECTOR</v>
          </cell>
          <cell r="M94">
            <v>3.0972222222771961E-2</v>
          </cell>
          <cell r="N94">
            <v>44.600000000791624</v>
          </cell>
          <cell r="S94">
            <v>1</v>
          </cell>
          <cell r="T94" t="str">
            <v>NorthBound</v>
          </cell>
          <cell r="U94">
            <v>12</v>
          </cell>
          <cell r="V94" t="str">
            <v>https://search-rtdc-monitor-bjffxe2xuh6vdkpspy63sjmuny.us-east-1.es.amazonaws.com/_plugin/kibana/#/discover/Steve-Slow-Train-Analysis-(2080s-and-2083s)?_g=(refreshInterval:(display:Off,section:0,value:0),time:(from:'2016-06-22 13:36:45-0600',mode:absolute,to:'2016-06-22 14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95">
          <cell r="A95" t="str">
            <v>182-22</v>
          </cell>
          <cell r="B95">
            <v>4026</v>
          </cell>
          <cell r="C95" t="str">
            <v>DE.1.0.6.0</v>
          </cell>
          <cell r="D95" t="str">
            <v>204:233008</v>
          </cell>
          <cell r="E95">
            <v>42543.60733796296</v>
          </cell>
          <cell r="F95">
            <v>42543.608263888891</v>
          </cell>
          <cell r="G95">
            <v>1</v>
          </cell>
          <cell r="H95" t="str">
            <v>204:143</v>
          </cell>
          <cell r="I95">
            <v>42543.639247685183</v>
          </cell>
          <cell r="J95">
            <v>0</v>
          </cell>
          <cell r="K95" t="str">
            <v>4025/4026</v>
          </cell>
          <cell r="L95" t="str">
            <v>SPECTOR</v>
          </cell>
          <cell r="M95">
            <v>3.0983796292275656E-2</v>
          </cell>
          <cell r="N95">
            <v>44.616666660876945</v>
          </cell>
          <cell r="S95">
            <v>1</v>
          </cell>
          <cell r="T95" t="str">
            <v>Southbound</v>
          </cell>
          <cell r="U95">
            <v>12</v>
          </cell>
          <cell r="V95" t="str">
            <v>https://search-rtdc-monitor-bjffxe2xuh6vdkpspy63sjmuny.us-east-1.es.amazonaws.com/_plugin/kibana/#/discover/Steve-Slow-Train-Analysis-(2080s-and-2083s)?_g=(refreshInterval:(display:Off,section:0,value:0),time:(from:'2016-06-22 14:33:34-0600',mode:absolute,to:'2016-06-22 15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96">
          <cell r="A96" t="str">
            <v>183-22</v>
          </cell>
          <cell r="B96">
            <v>4009</v>
          </cell>
          <cell r="C96" t="str">
            <v>DE.1.0.6.0</v>
          </cell>
          <cell r="D96" t="str">
            <v>204:451</v>
          </cell>
          <cell r="E96">
            <v>42543.59101851852</v>
          </cell>
          <cell r="F96">
            <v>42543.592152777775</v>
          </cell>
          <cell r="G96">
            <v>1</v>
          </cell>
          <cell r="H96" t="str">
            <v>204:233278</v>
          </cell>
          <cell r="I96">
            <v>42543.619641203702</v>
          </cell>
          <cell r="J96">
            <v>1</v>
          </cell>
          <cell r="K96" t="str">
            <v>4009/4010</v>
          </cell>
          <cell r="L96" t="str">
            <v>STEWART</v>
          </cell>
          <cell r="M96">
            <v>2.7488425927003846E-2</v>
          </cell>
          <cell r="N96">
            <v>39.583333334885538</v>
          </cell>
          <cell r="S96">
            <v>1</v>
          </cell>
          <cell r="T96" t="str">
            <v>NorthBound</v>
          </cell>
          <cell r="U96">
            <v>12</v>
          </cell>
          <cell r="V96" t="str">
            <v>https://search-rtdc-monitor-bjffxe2xuh6vdkpspy63sjmuny.us-east-1.es.amazonaws.com/_plugin/kibana/#/discover/Steve-Slow-Train-Analysis-(2080s-and-2083s)?_g=(refreshInterval:(display:Off,section:0,value:0),time:(from:'2016-06-22 14:10:04-0600',mode:absolute,to:'2016-06-22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97">
          <cell r="A97" t="str">
            <v>184-22</v>
          </cell>
          <cell r="B97">
            <v>4010</v>
          </cell>
          <cell r="C97" t="str">
            <v>DE.1.0.6.0</v>
          </cell>
          <cell r="D97" t="str">
            <v>204:232975</v>
          </cell>
          <cell r="E97">
            <v>42543.62159722222</v>
          </cell>
          <cell r="F97">
            <v>42543.622696759259</v>
          </cell>
          <cell r="G97">
            <v>1</v>
          </cell>
          <cell r="H97" t="str">
            <v>204:63313</v>
          </cell>
          <cell r="I97">
            <v>42543.640798611108</v>
          </cell>
          <cell r="J97">
            <v>0</v>
          </cell>
          <cell r="K97" t="str">
            <v>4009/4010</v>
          </cell>
          <cell r="L97" t="str">
            <v>STEWART</v>
          </cell>
          <cell r="M97">
            <v>1.8101851848769002E-2</v>
          </cell>
          <cell r="P97">
            <v>26.066666662227362</v>
          </cell>
          <cell r="R97" t="str">
            <v>Comms</v>
          </cell>
          <cell r="S97">
            <v>0.25</v>
          </cell>
          <cell r="T97" t="str">
            <v>Southbound</v>
          </cell>
          <cell r="U97">
            <v>3</v>
          </cell>
          <cell r="V97" t="str">
            <v>https://search-rtdc-monitor-bjffxe2xuh6vdkpspy63sjmuny.us-east-1.es.amazonaws.com/_plugin/kibana/#/discover/Steve-Slow-Train-Analysis-(2080s-and-2083s)?_g=(refreshInterval:(display:Off,section:0,value:0),time:(from:'2016-06-22 14:54:06-0600',mode:absolute,to:'2016-06-22 15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98">
          <cell r="A98" t="str">
            <v>185-22</v>
          </cell>
          <cell r="B98">
            <v>4027</v>
          </cell>
          <cell r="C98" t="str">
            <v>DE.1.0.6.0</v>
          </cell>
          <cell r="D98" t="str">
            <v>204:451</v>
          </cell>
          <cell r="E98">
            <v>42543.59447916667</v>
          </cell>
          <cell r="F98">
            <v>42543.595405092594</v>
          </cell>
          <cell r="G98">
            <v>1</v>
          </cell>
          <cell r="H98" t="str">
            <v>204:233302</v>
          </cell>
          <cell r="I98">
            <v>42543.627245370371</v>
          </cell>
          <cell r="J98">
            <v>0</v>
          </cell>
          <cell r="K98" t="str">
            <v>4027/4028</v>
          </cell>
          <cell r="L98" t="str">
            <v>RIVERA</v>
          </cell>
          <cell r="M98">
            <v>3.1840277777519077E-2</v>
          </cell>
          <cell r="N98">
            <v>45.849999999627471</v>
          </cell>
          <cell r="S98">
            <v>1</v>
          </cell>
          <cell r="T98" t="str">
            <v>NorthBound</v>
          </cell>
          <cell r="U98">
            <v>12</v>
          </cell>
          <cell r="V98" t="str">
            <v>https://search-rtdc-monitor-bjffxe2xuh6vdkpspy63sjmuny.us-east-1.es.amazonaws.com/_plugin/kibana/#/discover/Steve-Slow-Train-Analysis-(2080s-and-2083s)?_g=(refreshInterval:(display:Off,section:0,value:0),time:(from:'2016-06-22 14:15:03-0600',mode:absolute,to:'2016-06-22 15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99">
          <cell r="A99" t="str">
            <v>186-22</v>
          </cell>
          <cell r="B99">
            <v>4028</v>
          </cell>
          <cell r="C99" t="str">
            <v>DE.1.0.6.0</v>
          </cell>
          <cell r="D99" t="str">
            <v>204:232983</v>
          </cell>
          <cell r="E99">
            <v>42543.631365740737</v>
          </cell>
          <cell r="F99">
            <v>42543.633715277778</v>
          </cell>
          <cell r="G99">
            <v>3</v>
          </cell>
          <cell r="H99" t="str">
            <v>204:232977</v>
          </cell>
          <cell r="I99">
            <v>42543.633738425924</v>
          </cell>
          <cell r="J99">
            <v>0</v>
          </cell>
          <cell r="K99" t="str">
            <v>4027/4028</v>
          </cell>
          <cell r="L99" t="str">
            <v>RIVERA</v>
          </cell>
          <cell r="M99">
            <v>2.314814628334716E-5</v>
          </cell>
          <cell r="P99">
            <v>1</v>
          </cell>
          <cell r="R99" t="str">
            <v>Onboard In-Route Failure</v>
          </cell>
          <cell r="S99">
            <v>0</v>
          </cell>
          <cell r="T99" t="str">
            <v>Southbound</v>
          </cell>
          <cell r="U99">
            <v>0</v>
          </cell>
          <cell r="V99" t="str">
            <v>https://search-rtdc-monitor-bjffxe2xuh6vdkpspy63sjmuny.us-east-1.es.amazonaws.com/_plugin/kibana/#/discover/Steve-Slow-Train-Analysis-(2080s-and-2083s)?_g=(refreshInterval:(display:Off,section:0,value:0),time:(from:'2016-06-22 15:08:10-0600',mode:absolute,to:'2016-06-22 15:13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100">
          <cell r="A100" t="str">
            <v>187-22</v>
          </cell>
          <cell r="B100">
            <v>4007</v>
          </cell>
          <cell r="C100" t="str">
            <v>DE.1.0.6.0</v>
          </cell>
          <cell r="D100" t="str">
            <v>204:1503</v>
          </cell>
          <cell r="E100">
            <v>42543.611608796295</v>
          </cell>
          <cell r="F100">
            <v>42543.612824074073</v>
          </cell>
          <cell r="G100">
            <v>1</v>
          </cell>
          <cell r="H100" t="str">
            <v>204:1618</v>
          </cell>
          <cell r="I100">
            <v>42543.614537037036</v>
          </cell>
          <cell r="J100">
            <v>1</v>
          </cell>
          <cell r="K100" t="str">
            <v>4007/4008</v>
          </cell>
          <cell r="L100" t="str">
            <v>SANTIZO</v>
          </cell>
          <cell r="M100">
            <v>1.7129629632108845E-3</v>
          </cell>
          <cell r="P100">
            <v>1</v>
          </cell>
          <cell r="R100" t="str">
            <v>Comms</v>
          </cell>
          <cell r="S100">
            <v>0</v>
          </cell>
          <cell r="T100" t="str">
            <v>NorthBound</v>
          </cell>
          <cell r="U100">
            <v>0</v>
          </cell>
          <cell r="V100" t="str">
            <v>https://search-rtdc-monitor-bjffxe2xuh6vdkpspy63sjmuny.us-east-1.es.amazonaws.com/_plugin/kibana/#/discover/Steve-Slow-Train-Analysis-(2080s-and-2083s)?_g=(refreshInterval:(display:Off,section:0,value:0),time:(from:'2016-06-22 14:39:43-0600',mode:absolute,to:'2016-06-22 14:45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01">
          <cell r="A101" t="str">
            <v>188-22</v>
          </cell>
          <cell r="B101">
            <v>4008</v>
          </cell>
          <cell r="C101" t="str">
            <v>DE.1.0.6.0</v>
          </cell>
          <cell r="D101" t="str">
            <v>204:232998</v>
          </cell>
          <cell r="E101">
            <v>42543.642314814817</v>
          </cell>
          <cell r="F101">
            <v>42543.643275462964</v>
          </cell>
          <cell r="G101">
            <v>1</v>
          </cell>
          <cell r="H101" t="str">
            <v>204:163</v>
          </cell>
          <cell r="I101">
            <v>42543.671215277776</v>
          </cell>
          <cell r="J101">
            <v>0</v>
          </cell>
          <cell r="K101" t="str">
            <v>4007/4008</v>
          </cell>
          <cell r="L101" t="str">
            <v>SANTIZO</v>
          </cell>
          <cell r="M101">
            <v>2.7939814812270924E-2</v>
          </cell>
          <cell r="N101">
            <v>40.233333329670131</v>
          </cell>
          <cell r="S101">
            <v>1</v>
          </cell>
          <cell r="T101" t="str">
            <v>Southbound</v>
          </cell>
          <cell r="U101">
            <v>12</v>
          </cell>
          <cell r="V101" t="str">
            <v>https://search-rtdc-monitor-bjffxe2xuh6vdkpspy63sjmuny.us-east-1.es.amazonaws.com/_plugin/kibana/#/discover/Steve-Slow-Train-Analysis-(2080s-and-2083s)?_g=(refreshInterval:(display:Off,section:0,value:0),time:(from:'2016-06-22 15:23:56-0600',mode:absolute,to:'2016-06-22 16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02">
          <cell r="A102" t="str">
            <v>189-22</v>
          </cell>
          <cell r="B102">
            <v>4024</v>
          </cell>
          <cell r="C102" t="str">
            <v>DE.1.0.6.0</v>
          </cell>
          <cell r="D102" t="str">
            <v>204:458</v>
          </cell>
          <cell r="E102">
            <v>42543.615844907406</v>
          </cell>
          <cell r="F102">
            <v>42543.616967592592</v>
          </cell>
          <cell r="G102">
            <v>1</v>
          </cell>
          <cell r="H102" t="str">
            <v>204:233140</v>
          </cell>
          <cell r="I102">
            <v>42543.650451388887</v>
          </cell>
          <cell r="J102">
            <v>1</v>
          </cell>
          <cell r="K102" t="str">
            <v>4023/4024</v>
          </cell>
          <cell r="L102" t="str">
            <v>LOZA</v>
          </cell>
          <cell r="M102">
            <v>3.3483796294603962E-2</v>
          </cell>
          <cell r="N102">
            <v>48.216666664229706</v>
          </cell>
          <cell r="S102">
            <v>1</v>
          </cell>
          <cell r="T102" t="str">
            <v>NorthBound</v>
          </cell>
          <cell r="U102">
            <v>12</v>
          </cell>
          <cell r="V102" t="str">
            <v>https://search-rtdc-monitor-bjffxe2xuh6vdkpspy63sjmuny.us-east-1.es.amazonaws.com/_plugin/kibana/#/discover/Steve-Slow-Train-Analysis-(2080s-and-2083s)?_g=(refreshInterval:(display:Off,section:0,value:0),time:(from:'2016-06-22 14:45:49-0600',mode:absolute,to:'2016-06-22 15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03">
          <cell r="A103" t="str">
            <v>190-22</v>
          </cell>
          <cell r="B103">
            <v>4023</v>
          </cell>
          <cell r="C103" t="str">
            <v>DE.1.0.6.0</v>
          </cell>
          <cell r="D103" t="str">
            <v>204:232809</v>
          </cell>
          <cell r="E103">
            <v>42543.652638888889</v>
          </cell>
          <cell r="F103">
            <v>42543.654131944444</v>
          </cell>
          <cell r="G103">
            <v>2</v>
          </cell>
          <cell r="H103" t="str">
            <v>204:262</v>
          </cell>
          <cell r="I103">
            <v>42543.68310185185</v>
          </cell>
          <cell r="J103">
            <v>1</v>
          </cell>
          <cell r="K103" t="str">
            <v>4023/4024</v>
          </cell>
          <cell r="L103" t="str">
            <v>LOZA</v>
          </cell>
          <cell r="M103">
            <v>2.8969907405553386E-2</v>
          </cell>
          <cell r="N103">
            <v>41.716666663996875</v>
          </cell>
          <cell r="S103">
            <v>1</v>
          </cell>
          <cell r="T103" t="str">
            <v>Southbound</v>
          </cell>
          <cell r="U103">
            <v>12</v>
          </cell>
          <cell r="V103" t="str">
            <v>https://search-rtdc-monitor-bjffxe2xuh6vdkpspy63sjmuny.us-east-1.es.amazonaws.com/_plugin/kibana/#/discover/Steve-Slow-Train-Analysis-(2080s-and-2083s)?_g=(refreshInterval:(display:Off,section:0,value:0),time:(from:'2016-06-22 15:38:48-0600',mode:absolute,to:'2016-06-22 16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04">
          <cell r="A104" t="str">
            <v>191-22</v>
          </cell>
          <cell r="B104">
            <v>4040</v>
          </cell>
          <cell r="C104" t="str">
            <v>DE.1.0.6.0</v>
          </cell>
          <cell r="D104" t="str">
            <v>204:774</v>
          </cell>
          <cell r="E104">
            <v>42543.621145833335</v>
          </cell>
          <cell r="F104">
            <v>42543.622106481482</v>
          </cell>
          <cell r="G104">
            <v>1</v>
          </cell>
          <cell r="H104" t="str">
            <v>204:233351</v>
          </cell>
          <cell r="I104">
            <v>42543.652615740742</v>
          </cell>
          <cell r="J104">
            <v>1</v>
          </cell>
          <cell r="K104" t="str">
            <v>4039/4040</v>
          </cell>
          <cell r="L104" t="str">
            <v>BONDS</v>
          </cell>
          <cell r="M104">
            <v>3.050925926072523E-2</v>
          </cell>
          <cell r="N104">
            <v>43.933333335444331</v>
          </cell>
          <cell r="S104">
            <v>1</v>
          </cell>
          <cell r="T104" t="str">
            <v>NorthBound</v>
          </cell>
          <cell r="U104">
            <v>12</v>
          </cell>
          <cell r="V104" t="str">
            <v>https://search-rtdc-monitor-bjffxe2xuh6vdkpspy63sjmuny.us-east-1.es.amazonaws.com/_plugin/kibana/#/discover/Steve-Slow-Train-Analysis-(2080s-and-2083s)?_g=(refreshInterval:(display:Off,section:0,value:0),time:(from:'2016-06-22 14:53:27-0600',mode:absolute,to:'2016-06-22 15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105">
          <cell r="A105" t="str">
            <v>192-22</v>
          </cell>
          <cell r="B105">
            <v>4039</v>
          </cell>
          <cell r="C105" t="str">
            <v>DE.1.0.6.0</v>
          </cell>
          <cell r="D105" t="str">
            <v>204:233025</v>
          </cell>
          <cell r="E105">
            <v>42543.65761574074</v>
          </cell>
          <cell r="F105">
            <v>42543.658437500002</v>
          </cell>
          <cell r="G105">
            <v>1</v>
          </cell>
          <cell r="H105" t="str">
            <v>204:143</v>
          </cell>
          <cell r="I105">
            <v>42543.692083333335</v>
          </cell>
          <cell r="J105">
            <v>0</v>
          </cell>
          <cell r="K105" t="str">
            <v>4039/4040</v>
          </cell>
          <cell r="L105" t="str">
            <v>BONDS</v>
          </cell>
          <cell r="M105">
            <v>3.3645833333139308E-2</v>
          </cell>
          <cell r="N105">
            <v>48.449999999720603</v>
          </cell>
          <cell r="S105">
            <v>1</v>
          </cell>
          <cell r="T105" t="str">
            <v>Southbound</v>
          </cell>
          <cell r="U105">
            <v>12</v>
          </cell>
          <cell r="V105" t="str">
            <v>https://search-rtdc-monitor-bjffxe2xuh6vdkpspy63sjmuny.us-east-1.es.amazonaws.com/_plugin/kibana/#/discover/Steve-Slow-Train-Analysis-(2080s-and-2083s)?_g=(refreshInterval:(display:Off,section:0,value:0),time:(from:'2016-06-22 15:45:58-0600',mode:absolute,to:'2016-06-22 16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106">
          <cell r="A106" t="str">
            <v>193-22</v>
          </cell>
          <cell r="B106">
            <v>4042</v>
          </cell>
          <cell r="C106" t="str">
            <v>DE.1.0.6.0</v>
          </cell>
          <cell r="D106" t="str">
            <v>204:458</v>
          </cell>
          <cell r="E106">
            <v>42543.632372685184</v>
          </cell>
          <cell r="F106">
            <v>42543.63354166667</v>
          </cell>
          <cell r="G106">
            <v>1</v>
          </cell>
          <cell r="H106" t="str">
            <v>204:233320</v>
          </cell>
          <cell r="I106">
            <v>42543.661423611113</v>
          </cell>
          <cell r="J106">
            <v>0</v>
          </cell>
          <cell r="K106" t="str">
            <v>4041/4042</v>
          </cell>
          <cell r="L106" t="str">
            <v>COOLAHAN</v>
          </cell>
          <cell r="M106">
            <v>2.7881944442924578E-2</v>
          </cell>
          <cell r="N106">
            <v>40.149999997811392</v>
          </cell>
          <cell r="S106">
            <v>1</v>
          </cell>
          <cell r="T106" t="str">
            <v>NorthBound</v>
          </cell>
          <cell r="U106">
            <v>12</v>
          </cell>
          <cell r="V106" t="str">
            <v>https://search-rtdc-monitor-bjffxe2xuh6vdkpspy63sjmuny.us-east-1.es.amazonaws.com/_plugin/kibana/#/discover/Steve-Slow-Train-Analysis-(2080s-and-2083s)?_g=(refreshInterval:(display:Off,section:0,value:0),time:(from:'2016-06-22 15:09:37-0600',mode:absolute,to:'2016-06-22 15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07">
          <cell r="A107" t="str">
            <v>194-22</v>
          </cell>
          <cell r="B107">
            <v>4041</v>
          </cell>
          <cell r="C107" t="str">
            <v>DE.1.0.6.0</v>
          </cell>
          <cell r="D107" t="str">
            <v>204:233005</v>
          </cell>
          <cell r="E107">
            <v>42543.670208333337</v>
          </cell>
          <cell r="F107">
            <v>42543.671585648146</v>
          </cell>
          <cell r="G107">
            <v>1</v>
          </cell>
          <cell r="H107" t="str">
            <v>204:139</v>
          </cell>
          <cell r="I107">
            <v>42543.704583333332</v>
          </cell>
          <cell r="J107">
            <v>0</v>
          </cell>
          <cell r="K107" t="str">
            <v>4041/4042</v>
          </cell>
          <cell r="L107" t="str">
            <v>COOLAHAN</v>
          </cell>
          <cell r="M107">
            <v>3.2997685186273884E-2</v>
          </cell>
          <cell r="N107">
            <v>47.516666668234393</v>
          </cell>
          <cell r="S107">
            <v>1</v>
          </cell>
          <cell r="T107" t="str">
            <v>Southbound</v>
          </cell>
          <cell r="U107">
            <v>12</v>
          </cell>
          <cell r="V107" t="str">
            <v>https://search-rtdc-monitor-bjffxe2xuh6vdkpspy63sjmuny.us-east-1.es.amazonaws.com/_plugin/kibana/#/discover/Steve-Slow-Train-Analysis-(2080s-and-2083s)?_g=(refreshInterval:(display:Off,section:0,value:0),time:(from:'2016-06-22 16:04:06-0600',mode:absolute,to:'2016-06-22 16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08">
          <cell r="A108" t="str">
            <v>195-22</v>
          </cell>
          <cell r="B108">
            <v>4025</v>
          </cell>
          <cell r="F108">
            <v>42543.641493055555</v>
          </cell>
          <cell r="I108">
            <v>42543.643240740741</v>
          </cell>
          <cell r="K108" t="str">
            <v>4025/4026</v>
          </cell>
          <cell r="L108" t="str">
            <v>SPECTOR</v>
          </cell>
          <cell r="M108">
            <v>1.747685186273884E-3</v>
          </cell>
          <cell r="P108">
            <v>2.516666668234393</v>
          </cell>
          <cell r="R108" t="str">
            <v>Onboard In-Route Failure</v>
          </cell>
          <cell r="S108">
            <v>0</v>
          </cell>
          <cell r="T108" t="str">
            <v>NorthBound</v>
          </cell>
          <cell r="U108">
            <v>0</v>
          </cell>
          <cell r="V108" t="e">
            <v>#VALUE!</v>
          </cell>
        </row>
        <row r="109">
          <cell r="A109" t="str">
            <v>196-22</v>
          </cell>
          <cell r="B109">
            <v>4026</v>
          </cell>
          <cell r="C109" t="str">
            <v>DE.1.0.6.0</v>
          </cell>
          <cell r="D109" t="str">
            <v>204:233006</v>
          </cell>
          <cell r="E109">
            <v>42543.679201388892</v>
          </cell>
          <cell r="F109">
            <v>42543.680081018516</v>
          </cell>
          <cell r="G109">
            <v>1</v>
          </cell>
          <cell r="H109" t="str">
            <v>204:147</v>
          </cell>
          <cell r="I109">
            <v>42543.713854166665</v>
          </cell>
          <cell r="J109">
            <v>1</v>
          </cell>
          <cell r="K109" t="str">
            <v>4025/4026</v>
          </cell>
          <cell r="L109" t="str">
            <v>SPECTOR</v>
          </cell>
          <cell r="M109">
            <v>3.3773148148611654E-2</v>
          </cell>
          <cell r="N109">
            <v>48.633333334000781</v>
          </cell>
          <cell r="S109">
            <v>1</v>
          </cell>
          <cell r="T109" t="str">
            <v>Southbound</v>
          </cell>
          <cell r="U109">
            <v>12</v>
          </cell>
          <cell r="V109" t="str">
            <v>https://search-rtdc-monitor-bjffxe2xuh6vdkpspy63sjmuny.us-east-1.es.amazonaws.com/_plugin/kibana/#/discover/Steve-Slow-Train-Analysis-(2080s-and-2083s)?_g=(refreshInterval:(display:Off,section:0,value:0),time:(from:'2016-06-22 16:17:03-0600',mode:absolute,to:'2016-06-22 17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110">
          <cell r="A110" t="str">
            <v>197-22</v>
          </cell>
          <cell r="B110">
            <v>4009</v>
          </cell>
          <cell r="C110" t="str">
            <v>DE.1.0.6.0</v>
          </cell>
          <cell r="D110" t="str">
            <v>204:462</v>
          </cell>
          <cell r="E110">
            <v>42543.655474537038</v>
          </cell>
          <cell r="F110">
            <v>42543.656712962962</v>
          </cell>
          <cell r="G110">
            <v>1</v>
          </cell>
          <cell r="H110" t="str">
            <v>204:233282</v>
          </cell>
          <cell r="I110">
            <v>42543.685127314813</v>
          </cell>
          <cell r="J110">
            <v>0</v>
          </cell>
          <cell r="K110" t="str">
            <v>4009/4010</v>
          </cell>
          <cell r="L110" t="str">
            <v>STEWART</v>
          </cell>
          <cell r="M110">
            <v>2.8414351851097308E-2</v>
          </cell>
          <cell r="N110">
            <v>40.916666665580124</v>
          </cell>
          <cell r="S110">
            <v>1</v>
          </cell>
          <cell r="T110" t="str">
            <v>NorthBound</v>
          </cell>
          <cell r="U110">
            <v>12</v>
          </cell>
          <cell r="V110" t="str">
            <v>https://search-rtdc-monitor-bjffxe2xuh6vdkpspy63sjmuny.us-east-1.es.amazonaws.com/_plugin/kibana/#/discover/Steve-Slow-Train-Analysis-(2080s-and-2083s)?_g=(refreshInterval:(display:Off,section:0,value:0),time:(from:'2016-06-22 15:42:53-0600',mode:absolute,to:'2016-06-22 16:27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111">
          <cell r="A111" t="str">
            <v>198-22</v>
          </cell>
          <cell r="B111">
            <v>4010</v>
          </cell>
          <cell r="C111" t="str">
            <v>DE.1.0.6.0</v>
          </cell>
          <cell r="D111" t="str">
            <v>204:232978</v>
          </cell>
          <cell r="E111">
            <v>42543.69091435185</v>
          </cell>
          <cell r="F111">
            <v>42543.692175925928</v>
          </cell>
          <cell r="G111">
            <v>1</v>
          </cell>
          <cell r="H111" t="str">
            <v>204:158</v>
          </cell>
          <cell r="I111">
            <v>42543.727673611109</v>
          </cell>
          <cell r="J111">
            <v>0</v>
          </cell>
          <cell r="K111" t="str">
            <v>4009/4010</v>
          </cell>
          <cell r="L111" t="str">
            <v>STEWART</v>
          </cell>
          <cell r="M111">
            <v>3.5497685181326233E-2</v>
          </cell>
          <cell r="N111">
            <v>51.116666661109775</v>
          </cell>
          <cell r="S111">
            <v>1</v>
          </cell>
          <cell r="T111" t="str">
            <v>Southbound</v>
          </cell>
          <cell r="U111">
            <v>12</v>
          </cell>
          <cell r="V111" t="str">
            <v>https://search-rtdc-monitor-bjffxe2xuh6vdkpspy63sjmuny.us-east-1.es.amazonaws.com/_plugin/kibana/#/discover/Steve-Slow-Train-Analysis-(2080s-and-2083s)?_g=(refreshInterval:(display:Off,section:0,value:0),time:(from:'2016-06-22 16:33:55-0600',mode:absolute,to:'2016-06-22 17:28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12">
          <cell r="A112" t="str">
            <v>199-22</v>
          </cell>
          <cell r="B112">
            <v>4011</v>
          </cell>
          <cell r="C112" t="str">
            <v>DE.1.0.6.0</v>
          </cell>
          <cell r="D112" t="str">
            <v>204:469</v>
          </cell>
          <cell r="E112">
            <v>42543.672592592593</v>
          </cell>
          <cell r="F112">
            <v>42543.674618055556</v>
          </cell>
          <cell r="G112">
            <v>2</v>
          </cell>
          <cell r="H112" t="str">
            <v>204:233305</v>
          </cell>
          <cell r="I112">
            <v>42543.702534722222</v>
          </cell>
          <cell r="J112">
            <v>1</v>
          </cell>
          <cell r="K112" t="str">
            <v>4011/4012</v>
          </cell>
          <cell r="L112" t="str">
            <v>RIVERA</v>
          </cell>
          <cell r="M112">
            <v>2.7916666665987577E-2</v>
          </cell>
          <cell r="N112">
            <v>40.199999999022111</v>
          </cell>
          <cell r="S112">
            <v>1</v>
          </cell>
          <cell r="T112" t="str">
            <v>NorthBound</v>
          </cell>
          <cell r="U112">
            <v>12</v>
          </cell>
          <cell r="V112" t="str">
            <v>https://search-rtdc-monitor-bjffxe2xuh6vdkpspy63sjmuny.us-east-1.es.amazonaws.com/_plugin/kibana/#/discover/Steve-Slow-Train-Analysis-(2080s-and-2083s)?_g=(refreshInterval:(display:Off,section:0,value:0),time:(from:'2016-06-22 16:07:32-0600',mode:absolute,to:'2016-06-22 16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13">
          <cell r="A113" t="str">
            <v>200-22</v>
          </cell>
          <cell r="B113">
            <v>4012</v>
          </cell>
          <cell r="C113" t="str">
            <v>DE.1.0.6.0</v>
          </cell>
          <cell r="D113" t="str">
            <v>204:232986</v>
          </cell>
          <cell r="E113">
            <v>42543.70553240741</v>
          </cell>
          <cell r="F113">
            <v>42543.706400462965</v>
          </cell>
          <cell r="G113">
            <v>1</v>
          </cell>
          <cell r="H113" t="str">
            <v>204:138</v>
          </cell>
          <cell r="I113">
            <v>42543.73636574074</v>
          </cell>
          <cell r="J113">
            <v>0</v>
          </cell>
          <cell r="K113" t="str">
            <v>4011/4012</v>
          </cell>
          <cell r="L113" t="str">
            <v>RIVERA</v>
          </cell>
          <cell r="M113">
            <v>2.9965277775772847E-2</v>
          </cell>
          <cell r="N113">
            <v>43.1499999971129</v>
          </cell>
          <cell r="S113">
            <v>1</v>
          </cell>
          <cell r="T113" t="str">
            <v>Southbound</v>
          </cell>
          <cell r="U113">
            <v>12</v>
          </cell>
          <cell r="V113" t="str">
            <v>https://search-rtdc-monitor-bjffxe2xuh6vdkpspy63sjmuny.us-east-1.es.amazonaws.com/_plugin/kibana/#/discover/Steve-Slow-Train-Analysis-(2080s-and-2083s)?_g=(refreshInterval:(display:Off,section:0,value:0),time:(from:'2016-06-22 16:54:58-0600',mode:absolute,to:'2016-06-22 17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14">
          <cell r="A114" t="str">
            <v>201-22</v>
          </cell>
          <cell r="B114">
            <v>4007</v>
          </cell>
          <cell r="C114" t="str">
            <v>DE.1.0.6.0</v>
          </cell>
          <cell r="D114" t="str">
            <v>204:466</v>
          </cell>
          <cell r="E114">
            <v>42543.674814814818</v>
          </cell>
          <cell r="F114">
            <v>42543.676168981481</v>
          </cell>
          <cell r="G114">
            <v>1</v>
          </cell>
          <cell r="H114" t="str">
            <v>204:233349</v>
          </cell>
          <cell r="I114">
            <v>42543.705914351849</v>
          </cell>
          <cell r="J114">
            <v>0</v>
          </cell>
          <cell r="K114" t="str">
            <v>4007/4008</v>
          </cell>
          <cell r="L114" t="str">
            <v>DE LA ROSA</v>
          </cell>
          <cell r="M114">
            <v>2.9745370367891155E-2</v>
          </cell>
          <cell r="N114">
            <v>42.833333329763263</v>
          </cell>
          <cell r="S114">
            <v>1</v>
          </cell>
          <cell r="T114" t="str">
            <v>NorthBound</v>
          </cell>
          <cell r="U114">
            <v>12</v>
          </cell>
          <cell r="V114" t="str">
            <v>https://search-rtdc-monitor-bjffxe2xuh6vdkpspy63sjmuny.us-east-1.es.amazonaws.com/_plugin/kibana/#/discover/Steve-Slow-Train-Analysis-(2080s-and-2083s)?_g=(refreshInterval:(display:Off,section:0,value:0),time:(from:'2016-06-22 16:10:44-0600',mode:absolute,to:'2016-06-22 16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15">
          <cell r="A115" t="str">
            <v>202-22</v>
          </cell>
          <cell r="B115">
            <v>4008</v>
          </cell>
          <cell r="C115" t="str">
            <v>DE.1.0.6.0</v>
          </cell>
          <cell r="D115" t="str">
            <v>204:233034</v>
          </cell>
          <cell r="E115">
            <v>42543.711701388886</v>
          </cell>
          <cell r="F115">
            <v>42543.712777777779</v>
          </cell>
          <cell r="G115">
            <v>1</v>
          </cell>
          <cell r="H115" t="str">
            <v>204:344</v>
          </cell>
          <cell r="I115">
            <v>42543.747187499997</v>
          </cell>
          <cell r="J115">
            <v>0</v>
          </cell>
          <cell r="K115" t="str">
            <v>4007/4008</v>
          </cell>
          <cell r="L115" t="str">
            <v>LYNN</v>
          </cell>
          <cell r="M115">
            <v>3.4409722218697425E-2</v>
          </cell>
          <cell r="N115">
            <v>49.549999994924292</v>
          </cell>
          <cell r="S115">
            <v>1</v>
          </cell>
          <cell r="T115" t="str">
            <v>Southbound</v>
          </cell>
          <cell r="U115">
            <v>12</v>
          </cell>
          <cell r="V115" t="str">
            <v>https://search-rtdc-monitor-bjffxe2xuh6vdkpspy63sjmuny.us-east-1.es.amazonaws.com/_plugin/kibana/#/discover/Steve-Slow-Train-Analysis-(2080s-and-2083s)?_g=(refreshInterval:(display:Off,section:0,value:0),time:(from:'2016-06-22 17:03:51-0600',mode:absolute,to:'2016-06-22 17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16">
          <cell r="A116" t="str">
            <v>203-22</v>
          </cell>
          <cell r="B116">
            <v>4024</v>
          </cell>
          <cell r="C116" t="str">
            <v>DE.1.0.6.0</v>
          </cell>
          <cell r="D116" t="str">
            <v>204:580</v>
          </cell>
          <cell r="E116">
            <v>42543.685659722221</v>
          </cell>
          <cell r="F116">
            <v>42543.687662037039</v>
          </cell>
          <cell r="G116">
            <v>2</v>
          </cell>
          <cell r="H116" t="str">
            <v>204:233374</v>
          </cell>
          <cell r="I116">
            <v>42543.712638888886</v>
          </cell>
          <cell r="J116">
            <v>1</v>
          </cell>
          <cell r="K116" t="str">
            <v>4023/4024</v>
          </cell>
          <cell r="L116" t="str">
            <v>LOZA</v>
          </cell>
          <cell r="M116">
            <v>2.4976851847895887E-2</v>
          </cell>
          <cell r="N116">
            <v>35.966666660970077</v>
          </cell>
          <cell r="S116">
            <v>1</v>
          </cell>
          <cell r="T116" t="str">
            <v>NorthBound</v>
          </cell>
          <cell r="U116">
            <v>12</v>
          </cell>
          <cell r="V116" t="str">
            <v>https://search-rtdc-monitor-bjffxe2xuh6vdkpspy63sjmuny.us-east-1.es.amazonaws.com/_plugin/kibana/#/discover/Steve-Slow-Train-Analysis-(2080s-and-2083s)?_g=(refreshInterval:(display:Off,section:0,value:0),time:(from:'2016-06-22 16:26:21-0600',mode:absolute,to:'2016-06-22 17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17">
          <cell r="A117" t="str">
            <v>204-22</v>
          </cell>
          <cell r="B117">
            <v>4023</v>
          </cell>
          <cell r="C117" t="str">
            <v>DE.1.0.6.0</v>
          </cell>
          <cell r="D117" t="str">
            <v>204:233036</v>
          </cell>
          <cell r="E117">
            <v>42543.724675925929</v>
          </cell>
          <cell r="F117">
            <v>42543.72552083333</v>
          </cell>
          <cell r="G117">
            <v>1</v>
          </cell>
          <cell r="H117" t="str">
            <v>204:139</v>
          </cell>
          <cell r="I117">
            <v>42543.757326388892</v>
          </cell>
          <cell r="J117">
            <v>0</v>
          </cell>
          <cell r="K117" t="str">
            <v>4023/4024</v>
          </cell>
          <cell r="L117" t="str">
            <v>LOZA</v>
          </cell>
          <cell r="M117">
            <v>3.1805555561732035E-2</v>
          </cell>
          <cell r="N117">
            <v>45.800000008894131</v>
          </cell>
          <cell r="S117">
            <v>1</v>
          </cell>
          <cell r="T117" t="str">
            <v>Southbound</v>
          </cell>
          <cell r="U117">
            <v>12</v>
          </cell>
          <cell r="V117" t="str">
            <v>https://search-rtdc-monitor-bjffxe2xuh6vdkpspy63sjmuny.us-east-1.es.amazonaws.com/_plugin/kibana/#/discover/Steve-Slow-Train-Analysis-(2080s-and-2083s)?_g=(refreshInterval:(display:Off,section:0,value:0),time:(from:'2016-06-22 17:22:32-0600',mode:absolute,to:'2016-06-22 18:11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18">
          <cell r="A118" t="str">
            <v>205-22</v>
          </cell>
          <cell r="B118">
            <v>4040</v>
          </cell>
          <cell r="C118" t="str">
            <v>DE.1.0.6.0</v>
          </cell>
          <cell r="D118" t="str">
            <v>204:455</v>
          </cell>
          <cell r="E118">
            <v>42543.694027777776</v>
          </cell>
          <cell r="F118">
            <v>42543.695</v>
          </cell>
          <cell r="G118">
            <v>1</v>
          </cell>
          <cell r="H118" t="str">
            <v>204:455</v>
          </cell>
          <cell r="I118">
            <v>42543.695</v>
          </cell>
          <cell r="J118">
            <v>0</v>
          </cell>
          <cell r="K118" t="str">
            <v>4039/4040</v>
          </cell>
          <cell r="L118" t="str">
            <v>BONDS</v>
          </cell>
          <cell r="M118">
            <v>0</v>
          </cell>
          <cell r="P118">
            <v>1</v>
          </cell>
          <cell r="R118" t="str">
            <v>Onboard In-Route Failure</v>
          </cell>
          <cell r="S118">
            <v>0</v>
          </cell>
          <cell r="T118" t="str">
            <v>NorthBound</v>
          </cell>
          <cell r="U118">
            <v>0</v>
          </cell>
          <cell r="V118" t="str">
            <v>https://search-rtdc-monitor-bjffxe2xuh6vdkpspy63sjmuny.us-east-1.es.amazonaws.com/_plugin/kibana/#/discover/Steve-Slow-Train-Analysis-(2080s-and-2083s)?_g=(refreshInterval:(display:Off,section:0,value:0),time:(from:'2016-06-22 16:38:24-0600',mode:absolute,to:'2016-06-22 16:41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119">
          <cell r="A119" t="str">
            <v>206-22</v>
          </cell>
          <cell r="B119">
            <v>4039</v>
          </cell>
          <cell r="C119" t="str">
            <v>DE.1.0.6.0</v>
          </cell>
          <cell r="D119" t="str">
            <v>204:233013</v>
          </cell>
          <cell r="E119">
            <v>42543.730868055558</v>
          </cell>
          <cell r="F119">
            <v>42543.731805555559</v>
          </cell>
          <cell r="G119">
            <v>1</v>
          </cell>
          <cell r="H119" t="str">
            <v>204:1160</v>
          </cell>
          <cell r="I119">
            <v>42543.769062500003</v>
          </cell>
          <cell r="J119">
            <v>2</v>
          </cell>
          <cell r="K119" t="str">
            <v>4039/4040</v>
          </cell>
          <cell r="L119" t="str">
            <v>BONDS</v>
          </cell>
          <cell r="M119">
            <v>3.7256944444379769E-2</v>
          </cell>
          <cell r="N119">
            <v>53.649999999906868</v>
          </cell>
          <cell r="S119">
            <v>1</v>
          </cell>
          <cell r="T119" t="str">
            <v>Southbound</v>
          </cell>
          <cell r="U119">
            <v>12</v>
          </cell>
          <cell r="V119" t="str">
            <v>https://search-rtdc-monitor-bjffxe2xuh6vdkpspy63sjmuny.us-east-1.es.amazonaws.com/_plugin/kibana/#/discover/Steve-Slow-Train-Analysis-(2080s-and-2083s)?_g=(refreshInterval:(display:Off,section:0,value:0),time:(from:'2016-06-22 17:31:27-0600',mode:absolute,to:'2016-06-22 18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120">
          <cell r="A120" t="str">
            <v>207-22</v>
          </cell>
          <cell r="B120">
            <v>4042</v>
          </cell>
          <cell r="C120" t="str">
            <v>DE.1.0.6.0</v>
          </cell>
          <cell r="D120" t="str">
            <v>204:455</v>
          </cell>
          <cell r="E120">
            <v>42543.706724537034</v>
          </cell>
          <cell r="F120">
            <v>42543.70789351852</v>
          </cell>
          <cell r="G120">
            <v>1</v>
          </cell>
          <cell r="H120" t="str">
            <v>204:233142</v>
          </cell>
          <cell r="I120">
            <v>42543.733912037038</v>
          </cell>
          <cell r="J120">
            <v>1</v>
          </cell>
          <cell r="K120" t="str">
            <v>4041/4042</v>
          </cell>
          <cell r="L120" t="str">
            <v>COOLAHAN</v>
          </cell>
          <cell r="M120">
            <v>2.6018518517958E-2</v>
          </cell>
          <cell r="N120">
            <v>37.46666666585952</v>
          </cell>
          <cell r="S120">
            <v>1</v>
          </cell>
          <cell r="T120" t="str">
            <v>NorthBound</v>
          </cell>
          <cell r="U120">
            <v>12</v>
          </cell>
          <cell r="V120" t="str">
            <v>https://search-rtdc-monitor-bjffxe2xuh6vdkpspy63sjmuny.us-east-1.es.amazonaws.com/_plugin/kibana/#/discover/Steve-Slow-Train-Analysis-(2080s-and-2083s)?_g=(refreshInterval:(display:Off,section:0,value:0),time:(from:'2016-06-22 16:56:41-0600',mode:absolute,to:'2016-06-22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21">
          <cell r="A121" t="str">
            <v>208-22</v>
          </cell>
          <cell r="B121">
            <v>4041</v>
          </cell>
          <cell r="C121" t="str">
            <v>DE.1.0.6.0</v>
          </cell>
          <cell r="D121" t="str">
            <v>204:232823</v>
          </cell>
          <cell r="E121">
            <v>42543.741875</v>
          </cell>
          <cell r="F121">
            <v>42543.742685185185</v>
          </cell>
          <cell r="G121">
            <v>1</v>
          </cell>
          <cell r="H121" t="str">
            <v>204:152</v>
          </cell>
          <cell r="I121">
            <v>42543.781828703701</v>
          </cell>
          <cell r="J121">
            <v>3</v>
          </cell>
          <cell r="K121" t="str">
            <v>4041/4042</v>
          </cell>
          <cell r="L121" t="str">
            <v>COOLAHAN</v>
          </cell>
          <cell r="M121">
            <v>3.9143518515629694E-2</v>
          </cell>
          <cell r="N121">
            <v>56.366666662506759</v>
          </cell>
          <cell r="S121">
            <v>1</v>
          </cell>
          <cell r="T121" t="str">
            <v>Southbound</v>
          </cell>
          <cell r="U121">
            <v>12</v>
          </cell>
          <cell r="V121" t="str">
            <v>https://search-rtdc-monitor-bjffxe2xuh6vdkpspy63sjmuny.us-east-1.es.amazonaws.com/_plugin/kibana/#/discover/Steve-Slow-Train-Analysis-(2080s-and-2083s)?_g=(refreshInterval:(display:Off,section:0,value:0),time:(from:'2016-06-22 17:47:18-0600',mode:absolute,to:'2016-06-22 18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22">
          <cell r="A122" t="str">
            <v>209-22</v>
          </cell>
          <cell r="B122">
            <v>4044</v>
          </cell>
          <cell r="C122" t="str">
            <v>DE.1.0.6.0</v>
          </cell>
          <cell r="D122" t="str">
            <v>204:1169</v>
          </cell>
          <cell r="E122">
            <v>42543.714236111111</v>
          </cell>
          <cell r="F122">
            <v>42543.716168981482</v>
          </cell>
          <cell r="G122">
            <v>2</v>
          </cell>
          <cell r="H122" t="str">
            <v>204:233312</v>
          </cell>
          <cell r="I122">
            <v>42543.754259259258</v>
          </cell>
          <cell r="J122">
            <v>3</v>
          </cell>
          <cell r="K122" t="str">
            <v>4043/4044</v>
          </cell>
          <cell r="L122" t="str">
            <v>STRICKLAND</v>
          </cell>
          <cell r="M122">
            <v>3.8090277776063886E-2</v>
          </cell>
          <cell r="N122">
            <v>54.849999997531995</v>
          </cell>
          <cell r="S122">
            <v>1</v>
          </cell>
          <cell r="T122" t="str">
            <v>NorthBound</v>
          </cell>
          <cell r="U122">
            <v>12</v>
          </cell>
          <cell r="V122" t="str">
            <v>https://search-rtdc-monitor-bjffxe2xuh6vdkpspy63sjmuny.us-east-1.es.amazonaws.com/_plugin/kibana/#/discover/Steve-Slow-Train-Analysis-(2080s-and-2083s)?_g=(refreshInterval:(display:Off,section:0,value:0),time:(from:'2016-06-22 17:07:30-0600',mode:absolute,to:'2016-06-22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123">
          <cell r="A123" t="str">
            <v>210-22</v>
          </cell>
          <cell r="B123">
            <v>4043</v>
          </cell>
          <cell r="C123" t="str">
            <v>DE.1.0.6.0</v>
          </cell>
          <cell r="D123" t="str">
            <v>204:232998</v>
          </cell>
          <cell r="E123">
            <v>42543.755590277775</v>
          </cell>
          <cell r="F123">
            <v>42543.757037037038</v>
          </cell>
          <cell r="G123">
            <v>2</v>
          </cell>
          <cell r="H123" t="str">
            <v>204:138</v>
          </cell>
          <cell r="I123">
            <v>42543.788078703707</v>
          </cell>
          <cell r="J123">
            <v>0</v>
          </cell>
          <cell r="K123" t="str">
            <v>4043/4044</v>
          </cell>
          <cell r="L123" t="str">
            <v>STRICKLAND</v>
          </cell>
          <cell r="M123">
            <v>3.104166666889796E-2</v>
          </cell>
          <cell r="N123">
            <v>44.700000003213063</v>
          </cell>
          <cell r="S123">
            <v>1</v>
          </cell>
          <cell r="T123" t="str">
            <v>Southbound</v>
          </cell>
          <cell r="U123">
            <v>12</v>
          </cell>
          <cell r="V123" t="str">
            <v>https://search-rtdc-monitor-bjffxe2xuh6vdkpspy63sjmuny.us-east-1.es.amazonaws.com/_plugin/kibana/#/discover/Steve-Slow-Train-Analysis-(2080s-and-2083s)?_g=(refreshInterval:(display:Off,section:0,value:0),time:(from:'2016-06-22 18:07:03-0600',mode:absolute,to:'2016-06-22 18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124">
          <cell r="A124" t="str">
            <v>211-22</v>
          </cell>
          <cell r="B124">
            <v>4009</v>
          </cell>
          <cell r="C124" t="str">
            <v>DE.1.0.6.0</v>
          </cell>
          <cell r="D124" t="str">
            <v>204:453</v>
          </cell>
          <cell r="E124">
            <v>42543.729467592595</v>
          </cell>
          <cell r="F124">
            <v>42543.730636574073</v>
          </cell>
          <cell r="G124">
            <v>1</v>
          </cell>
          <cell r="H124" t="str">
            <v>204:233332</v>
          </cell>
          <cell r="I124">
            <v>42543.760196759256</v>
          </cell>
          <cell r="J124">
            <v>1</v>
          </cell>
          <cell r="K124" t="str">
            <v>4009/4010</v>
          </cell>
          <cell r="L124" t="str">
            <v>STEWART</v>
          </cell>
          <cell r="M124">
            <v>2.9560185183072463E-2</v>
          </cell>
          <cell r="N124">
            <v>42.566666663624346</v>
          </cell>
          <cell r="S124">
            <v>1</v>
          </cell>
          <cell r="T124" t="str">
            <v>NorthBound</v>
          </cell>
          <cell r="U124">
            <v>12</v>
          </cell>
          <cell r="V124" t="str">
            <v>https://search-rtdc-monitor-bjffxe2xuh6vdkpspy63sjmuny.us-east-1.es.amazonaws.com/_plugin/kibana/#/discover/Steve-Slow-Train-Analysis-(2080s-and-2083s)?_g=(refreshInterval:(display:Off,section:0,value:0),time:(from:'2016-06-22 17:29:26-0600',mode:absolute,to:'2016-06-22 18:15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125">
          <cell r="A125" t="str">
            <v>212-22</v>
          </cell>
          <cell r="B125">
            <v>4010</v>
          </cell>
          <cell r="C125" t="str">
            <v>DE.1.0.6.0</v>
          </cell>
          <cell r="D125" t="str">
            <v>204:233059</v>
          </cell>
          <cell r="E125">
            <v>42543.765833333331</v>
          </cell>
          <cell r="F125">
            <v>42543.766793981478</v>
          </cell>
          <cell r="G125">
            <v>1</v>
          </cell>
          <cell r="H125" t="str">
            <v>204:156</v>
          </cell>
          <cell r="I125">
            <v>42543.798738425925</v>
          </cell>
          <cell r="J125">
            <v>0</v>
          </cell>
          <cell r="K125" t="str">
            <v>4009/4010</v>
          </cell>
          <cell r="L125" t="str">
            <v>STEWART</v>
          </cell>
          <cell r="M125">
            <v>3.1944444446708076E-2</v>
          </cell>
          <cell r="N125">
            <v>46.000000003259629</v>
          </cell>
          <cell r="S125">
            <v>1</v>
          </cell>
          <cell r="T125" t="str">
            <v>Southbound</v>
          </cell>
          <cell r="U125">
            <v>12</v>
          </cell>
          <cell r="V125" t="str">
            <v>https://search-rtdc-monitor-bjffxe2xuh6vdkpspy63sjmuny.us-east-1.es.amazonaws.com/_plugin/kibana/#/discover/Steve-Slow-Train-Analysis-(2080s-and-2083s)?_g=(refreshInterval:(display:Off,section:0,value:0),time:(from:'2016-06-22 18:21:48-0600',mode:absolute,to:'2016-06-22 19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26">
          <cell r="A126" t="str">
            <v>213-22</v>
          </cell>
          <cell r="B126">
            <v>4011</v>
          </cell>
          <cell r="C126" t="str">
            <v>DE.1.0.6.0</v>
          </cell>
          <cell r="D126" t="str">
            <v>204:442</v>
          </cell>
          <cell r="E126">
            <v>42543.742013888892</v>
          </cell>
          <cell r="F126">
            <v>42543.742696759262</v>
          </cell>
          <cell r="G126">
            <v>0</v>
          </cell>
          <cell r="H126" t="str">
            <v>204:233280</v>
          </cell>
          <cell r="I126">
            <v>42543.772615740738</v>
          </cell>
          <cell r="J126">
            <v>0</v>
          </cell>
          <cell r="K126" t="str">
            <v>4011/4012</v>
          </cell>
          <cell r="L126" t="str">
            <v>MAELZER</v>
          </cell>
          <cell r="M126">
            <v>2.9918981475930195E-2</v>
          </cell>
          <cell r="N126">
            <v>43.083333325339481</v>
          </cell>
          <cell r="S126">
            <v>1</v>
          </cell>
          <cell r="T126" t="str">
            <v>NorthBound</v>
          </cell>
          <cell r="U126">
            <v>12</v>
          </cell>
          <cell r="V126" t="str">
            <v>https://search-rtdc-monitor-bjffxe2xuh6vdkpspy63sjmuny.us-east-1.es.amazonaws.com/_plugin/kibana/#/discover/Steve-Slow-Train-Analysis-(2080s-and-2083s)?_g=(refreshInterval:(display:Off,section:0,value:0),time:(from:'2016-06-22 17:47:30-0600',mode:absolute,to:'2016-06-22 18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27">
          <cell r="A127" t="str">
            <v>214-22</v>
          </cell>
          <cell r="B127">
            <v>4012</v>
          </cell>
          <cell r="C127" t="str">
            <v>DE.1.0.6.0</v>
          </cell>
          <cell r="D127" t="str">
            <v>204:232962</v>
          </cell>
          <cell r="E127">
            <v>42543.774224537039</v>
          </cell>
          <cell r="F127">
            <v>42543.775416666664</v>
          </cell>
          <cell r="G127">
            <v>1</v>
          </cell>
          <cell r="H127" t="str">
            <v>204:152</v>
          </cell>
          <cell r="I127">
            <v>42543.808182870373</v>
          </cell>
          <cell r="J127">
            <v>0</v>
          </cell>
          <cell r="K127" t="str">
            <v>4011/4012</v>
          </cell>
          <cell r="L127" t="str">
            <v>MAELZER</v>
          </cell>
          <cell r="M127">
            <v>3.2766203708888497E-2</v>
          </cell>
          <cell r="N127">
            <v>47.183333340799436</v>
          </cell>
          <cell r="S127">
            <v>1</v>
          </cell>
          <cell r="T127" t="str">
            <v>Southbound</v>
          </cell>
          <cell r="U127">
            <v>12</v>
          </cell>
          <cell r="V127" t="str">
            <v>https://search-rtdc-monitor-bjffxe2xuh6vdkpspy63sjmuny.us-east-1.es.amazonaws.com/_plugin/kibana/#/discover/Steve-Slow-Train-Analysis-(2080s-and-2083s)?_g=(refreshInterval:(display:Off,section:0,value:0),time:(from:'2016-06-22 18:33:53-0600',mode:absolute,to:'2016-06-22 19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28">
          <cell r="A128" t="str">
            <v>215-22</v>
          </cell>
          <cell r="B128">
            <v>4007</v>
          </cell>
          <cell r="C128" t="str">
            <v>DE.1.0.6.0</v>
          </cell>
          <cell r="D128" t="str">
            <v>204:650</v>
          </cell>
          <cell r="E128">
            <v>42543.748518518521</v>
          </cell>
          <cell r="F128">
            <v>42543.7496875</v>
          </cell>
          <cell r="G128">
            <v>1</v>
          </cell>
          <cell r="H128" t="str">
            <v>204:233332</v>
          </cell>
          <cell r="I128">
            <v>42543.778831018521</v>
          </cell>
          <cell r="J128">
            <v>0</v>
          </cell>
          <cell r="K128" t="str">
            <v>4007/4008</v>
          </cell>
          <cell r="L128" t="str">
            <v>DE LA ROSA</v>
          </cell>
          <cell r="M128">
            <v>2.9143518520868383E-2</v>
          </cell>
          <cell r="N128">
            <v>41.966666670050472</v>
          </cell>
          <cell r="S128">
            <v>1</v>
          </cell>
          <cell r="T128" t="str">
            <v>NorthBound</v>
          </cell>
          <cell r="U128">
            <v>12</v>
          </cell>
          <cell r="V128" t="str">
            <v>https://search-rtdc-monitor-bjffxe2xuh6vdkpspy63sjmuny.us-east-1.es.amazonaws.com/_plugin/kibana/#/discover/Steve-Slow-Train-Analysis-(2080s-and-2083s)?_g=(refreshInterval:(display:Off,section:0,value:0),time:(from:'2016-06-22 17:56:52-0600',mode:absolute,to:'2016-06-22 18:42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29">
          <cell r="A129" t="str">
            <v>216-22</v>
          </cell>
          <cell r="B129">
            <v>4008</v>
          </cell>
          <cell r="C129" t="str">
            <v>DE.1.0.6.0</v>
          </cell>
          <cell r="D129" t="str">
            <v>204:233005</v>
          </cell>
          <cell r="E129">
            <v>42543.783402777779</v>
          </cell>
          <cell r="F129">
            <v>42543.784212962964</v>
          </cell>
          <cell r="G129">
            <v>1</v>
          </cell>
          <cell r="H129" t="str">
            <v>204:152</v>
          </cell>
          <cell r="I129">
            <v>42543.816736111112</v>
          </cell>
          <cell r="J129">
            <v>0</v>
          </cell>
          <cell r="K129" t="str">
            <v>4007/4008</v>
          </cell>
          <cell r="L129" t="str">
            <v>LYNN</v>
          </cell>
          <cell r="M129">
            <v>3.25231481474475E-2</v>
          </cell>
          <cell r="N129">
            <v>46.833333332324401</v>
          </cell>
          <cell r="S129">
            <v>1</v>
          </cell>
          <cell r="T129" t="str">
            <v>Southbound</v>
          </cell>
          <cell r="U129">
            <v>12</v>
          </cell>
          <cell r="V129" t="str">
            <v>https://search-rtdc-monitor-bjffxe2xuh6vdkpspy63sjmuny.us-east-1.es.amazonaws.com/_plugin/kibana/#/discover/Steve-Slow-Train-Analysis-(2080s-and-2083s)?_g=(refreshInterval:(display:Off,section:0,value:0),time:(from:'2016-06-22 18:47:06-0600',mode:absolute,to:'2016-06-22 19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30">
          <cell r="A130" t="str">
            <v>217-22</v>
          </cell>
          <cell r="B130">
            <v>4024</v>
          </cell>
          <cell r="C130" t="str">
            <v>DE.1.0.6.0</v>
          </cell>
          <cell r="D130" t="str">
            <v>204:447</v>
          </cell>
          <cell r="E130">
            <v>42543.760335648149</v>
          </cell>
          <cell r="F130">
            <v>42543.761331018519</v>
          </cell>
          <cell r="G130">
            <v>1</v>
          </cell>
          <cell r="H130" t="str">
            <v>204:233304</v>
          </cell>
          <cell r="I130">
            <v>42543.789189814815</v>
          </cell>
          <cell r="J130">
            <v>0</v>
          </cell>
          <cell r="K130" t="str">
            <v>4023/4024</v>
          </cell>
          <cell r="L130" t="str">
            <v>ADANE</v>
          </cell>
          <cell r="M130">
            <v>2.7858796296641231E-2</v>
          </cell>
          <cell r="N130">
            <v>40.116666667163372</v>
          </cell>
          <cell r="S130">
            <v>1</v>
          </cell>
          <cell r="T130" t="str">
            <v>NorthBound</v>
          </cell>
          <cell r="U130">
            <v>12</v>
          </cell>
          <cell r="V130" t="str">
            <v>https://search-rtdc-monitor-bjffxe2xuh6vdkpspy63sjmuny.us-east-1.es.amazonaws.com/_plugin/kibana/#/discover/Steve-Slow-Train-Analysis-(2080s-and-2083s)?_g=(refreshInterval:(display:Off,section:0,value:0),time:(from:'2016-06-22 18:13:53-0600',mode:absolute,to:'2016-06-22 18:57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31">
          <cell r="A131" t="str">
            <v>218-22</v>
          </cell>
          <cell r="B131">
            <v>4023</v>
          </cell>
          <cell r="C131" t="str">
            <v>DE.1.0.6.0</v>
          </cell>
          <cell r="D131" t="str">
            <v>204:232994</v>
          </cell>
          <cell r="E131">
            <v>42543.797152777777</v>
          </cell>
          <cell r="F131">
            <v>42543.79886574074</v>
          </cell>
          <cell r="G131">
            <v>2</v>
          </cell>
          <cell r="H131" t="str">
            <v>204:163</v>
          </cell>
          <cell r="I131">
            <v>42543.826122685183</v>
          </cell>
          <cell r="J131">
            <v>2</v>
          </cell>
          <cell r="K131" t="str">
            <v>4023/4024</v>
          </cell>
          <cell r="L131" t="str">
            <v>ADANE</v>
          </cell>
          <cell r="M131">
            <v>2.7256944442342501E-2</v>
          </cell>
          <cell r="N131">
            <v>39.249999996973202</v>
          </cell>
          <cell r="S131">
            <v>1</v>
          </cell>
          <cell r="T131" t="str">
            <v>Southbound</v>
          </cell>
          <cell r="U131">
            <v>12</v>
          </cell>
          <cell r="V131" t="str">
            <v>https://search-rtdc-monitor-bjffxe2xuh6vdkpspy63sjmuny.us-east-1.es.amazonaws.com/_plugin/kibana/#/discover/Steve-Slow-Train-Analysis-(2080s-and-2083s)?_g=(refreshInterval:(display:Off,section:0,value:0),time:(from:'2016-06-22 19:06:54-0600',mode:absolute,to:'2016-06-22 19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32">
          <cell r="A132" t="str">
            <v>219-22</v>
          </cell>
          <cell r="B132">
            <v>4025</v>
          </cell>
          <cell r="F132">
            <v>42543.770335648151</v>
          </cell>
          <cell r="I132">
            <v>42543.770509259259</v>
          </cell>
          <cell r="K132" t="str">
            <v>4025/4026</v>
          </cell>
          <cell r="L132" t="str">
            <v>MOSES</v>
          </cell>
          <cell r="M132">
            <v>1.7361110803904012E-4</v>
          </cell>
          <cell r="P132">
            <v>1</v>
          </cell>
          <cell r="R132" t="str">
            <v>Dispatcher Error</v>
          </cell>
          <cell r="S132">
            <v>0</v>
          </cell>
          <cell r="T132" t="str">
            <v>NorthBound</v>
          </cell>
          <cell r="U132">
            <v>0</v>
          </cell>
          <cell r="V132" t="e">
            <v>#VALUE!</v>
          </cell>
        </row>
        <row r="133">
          <cell r="A133" t="str">
            <v>220-22</v>
          </cell>
          <cell r="B133">
            <v>4026</v>
          </cell>
          <cell r="C133" t="str">
            <v>DE.1.0.6.0</v>
          </cell>
          <cell r="D133" t="str">
            <v>204:232984</v>
          </cell>
          <cell r="E133">
            <v>42543.805937500001</v>
          </cell>
          <cell r="F133">
            <v>42543.806655092594</v>
          </cell>
          <cell r="G133">
            <v>1</v>
          </cell>
          <cell r="H133" t="str">
            <v>204:150</v>
          </cell>
          <cell r="I133">
            <v>42543.837685185186</v>
          </cell>
          <cell r="J133">
            <v>0</v>
          </cell>
          <cell r="K133" t="str">
            <v>4025/4026</v>
          </cell>
          <cell r="L133" t="str">
            <v>MOSES</v>
          </cell>
          <cell r="M133">
            <v>3.1030092592118308E-2</v>
          </cell>
          <cell r="N133">
            <v>44.683333332650363</v>
          </cell>
          <cell r="S133">
            <v>1</v>
          </cell>
          <cell r="T133" t="str">
            <v>Southbound</v>
          </cell>
          <cell r="U133">
            <v>12</v>
          </cell>
          <cell r="V133" t="str">
            <v>https://search-rtdc-monitor-bjffxe2xuh6vdkpspy63sjmuny.us-east-1.es.amazonaws.com/_plugin/kibana/#/discover/Steve-Slow-Train-Analysis-(2080s-and-2083s)?_g=(refreshInterval:(display:Off,section:0,value:0),time:(from:'2016-06-22 19:19:33-0600',mode:absolute,to:'2016-06-22 20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134">
          <cell r="A134" t="str">
            <v>221-22</v>
          </cell>
          <cell r="B134">
            <v>4044</v>
          </cell>
          <cell r="C134" t="str">
            <v>DE.1.0.6.0</v>
          </cell>
          <cell r="D134" t="str">
            <v>204:482</v>
          </cell>
          <cell r="E134">
            <v>42543.790972222225</v>
          </cell>
          <cell r="F134">
            <v>42543.791863425926</v>
          </cell>
          <cell r="G134">
            <v>1</v>
          </cell>
          <cell r="H134" t="str">
            <v>204:233297</v>
          </cell>
          <cell r="I134">
            <v>42543.820729166669</v>
          </cell>
          <cell r="J134">
            <v>1</v>
          </cell>
          <cell r="K134" t="str">
            <v>4043/4044</v>
          </cell>
          <cell r="L134" t="str">
            <v>STRICKLAND</v>
          </cell>
          <cell r="M134">
            <v>2.8865740743640345E-2</v>
          </cell>
          <cell r="N134">
            <v>41.566666670842096</v>
          </cell>
          <cell r="S134">
            <v>1</v>
          </cell>
          <cell r="T134" t="str">
            <v>NorthBound</v>
          </cell>
          <cell r="U134">
            <v>12</v>
          </cell>
          <cell r="V134" t="str">
            <v>https://search-rtdc-monitor-bjffxe2xuh6vdkpspy63sjmuny.us-east-1.es.amazonaws.com/_plugin/kibana/#/discover/Steve-Slow-Train-Analysis-(2080s-and-2083s)?_g=(refreshInterval:(display:Off,section:0,value:0),time:(from:'2016-06-22 18:58:00-0600',mode:absolute,to:'2016-06-22 19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135">
          <cell r="A135" t="str">
            <v>222-22</v>
          </cell>
          <cell r="B135">
            <v>4043</v>
          </cell>
          <cell r="C135" t="str">
            <v>DE.1.0.6.0</v>
          </cell>
          <cell r="D135" t="str">
            <v>204:232986</v>
          </cell>
          <cell r="E135">
            <v>42543.824652777781</v>
          </cell>
          <cell r="F135">
            <v>42543.82576388889</v>
          </cell>
          <cell r="G135">
            <v>1</v>
          </cell>
          <cell r="H135" t="str">
            <v>204:167</v>
          </cell>
          <cell r="I135">
            <v>42543.857916666668</v>
          </cell>
          <cell r="J135">
            <v>0</v>
          </cell>
          <cell r="K135" t="str">
            <v>4043/4044</v>
          </cell>
          <cell r="L135" t="str">
            <v>STRICKLAND</v>
          </cell>
          <cell r="M135">
            <v>3.2152777777810115E-2</v>
          </cell>
          <cell r="N135">
            <v>46.300000000046566</v>
          </cell>
          <cell r="S135">
            <v>1</v>
          </cell>
          <cell r="T135" t="str">
            <v>Southbound</v>
          </cell>
          <cell r="U135">
            <v>12</v>
          </cell>
          <cell r="V135" t="str">
            <v>https://search-rtdc-monitor-bjffxe2xuh6vdkpspy63sjmuny.us-east-1.es.amazonaws.com/_plugin/kibana/#/discover/Steve-Slow-Train-Analysis-(2080s-and-2083s)?_g=(refreshInterval:(display:Off,section:0,value:0),time:(from:'2016-06-22 19:46:30-0600',mode:absolute,to:'2016-06-22 20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136">
          <cell r="A136" t="str">
            <v>223-22</v>
          </cell>
          <cell r="B136">
            <v>4011</v>
          </cell>
          <cell r="C136" t="str">
            <v>DE.1.0.6.0</v>
          </cell>
          <cell r="D136" t="str">
            <v>204:466</v>
          </cell>
          <cell r="E136">
            <v>42543.809606481482</v>
          </cell>
          <cell r="F136">
            <v>42543.81050925926</v>
          </cell>
          <cell r="G136">
            <v>1</v>
          </cell>
          <cell r="H136" t="str">
            <v>204:233215</v>
          </cell>
          <cell r="I136">
            <v>42543.839571759258</v>
          </cell>
          <cell r="J136">
            <v>2</v>
          </cell>
          <cell r="K136" t="str">
            <v>4011/4012</v>
          </cell>
          <cell r="L136" t="str">
            <v>MAELZER</v>
          </cell>
          <cell r="M136">
            <v>2.9062499997962732E-2</v>
          </cell>
          <cell r="N136">
            <v>41.849999997066334</v>
          </cell>
          <cell r="S136">
            <v>1</v>
          </cell>
          <cell r="T136" t="str">
            <v>NorthBound</v>
          </cell>
          <cell r="U136">
            <v>12</v>
          </cell>
          <cell r="V136" t="str">
            <v>https://search-rtdc-monitor-bjffxe2xuh6vdkpspy63sjmuny.us-east-1.es.amazonaws.com/_plugin/kibana/#/discover/Steve-Slow-Train-Analysis-(2080s-and-2083s)?_g=(refreshInterval:(display:Off,section:0,value:0),time:(from:'2016-06-22 19:24:50-0600',mode:absolute,to:'2016-06-22 20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37">
          <cell r="A137" t="str">
            <v>224-22</v>
          </cell>
          <cell r="B137">
            <v>4012</v>
          </cell>
          <cell r="C137" t="str">
            <v>DE.1.0.6.0</v>
          </cell>
          <cell r="D137" t="str">
            <v>204:232940</v>
          </cell>
          <cell r="E137">
            <v>42543.845682870371</v>
          </cell>
          <cell r="F137">
            <v>42543.846678240741</v>
          </cell>
          <cell r="G137">
            <v>1</v>
          </cell>
          <cell r="H137" t="str">
            <v>204:160</v>
          </cell>
          <cell r="I137">
            <v>42543.879293981481</v>
          </cell>
          <cell r="J137">
            <v>1</v>
          </cell>
          <cell r="K137" t="str">
            <v>4011/4012</v>
          </cell>
          <cell r="L137" t="str">
            <v>MAELZER</v>
          </cell>
          <cell r="M137">
            <v>3.2615740739856847E-2</v>
          </cell>
          <cell r="N137">
            <v>46.966666665393859</v>
          </cell>
          <cell r="S137">
            <v>1</v>
          </cell>
          <cell r="T137" t="str">
            <v>Southbound</v>
          </cell>
          <cell r="U137">
            <v>12</v>
          </cell>
          <cell r="V137" t="str">
            <v>https://search-rtdc-monitor-bjffxe2xuh6vdkpspy63sjmuny.us-east-1.es.amazonaws.com/_plugin/kibana/#/discover/Steve-Slow-Train-Analysis-(2080s-and-2083s)?_g=(refreshInterval:(display:Off,section:0,value:0),time:(from:'2016-06-22 20:16:47-0600',mode:absolute,to:'2016-06-22 21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38">
          <cell r="A138" t="str">
            <v>225-22</v>
          </cell>
          <cell r="B138">
            <v>4024</v>
          </cell>
          <cell r="C138" t="str">
            <v>DE.1.0.6.0</v>
          </cell>
          <cell r="D138" t="str">
            <v>204:475</v>
          </cell>
          <cell r="E138">
            <v>42543.829479166663</v>
          </cell>
          <cell r="F138">
            <v>42543.830358796295</v>
          </cell>
          <cell r="G138">
            <v>1</v>
          </cell>
          <cell r="H138" t="str">
            <v>204:233180</v>
          </cell>
          <cell r="I138">
            <v>42543.858449074076</v>
          </cell>
          <cell r="J138">
            <v>1</v>
          </cell>
          <cell r="K138" t="str">
            <v>4023/4024</v>
          </cell>
          <cell r="L138" t="str">
            <v>ADANE</v>
          </cell>
          <cell r="M138">
            <v>2.8090277781302575E-2</v>
          </cell>
          <cell r="N138">
            <v>40.450000005075708</v>
          </cell>
          <cell r="S138">
            <v>1</v>
          </cell>
          <cell r="T138" t="str">
            <v>NorthBound</v>
          </cell>
          <cell r="U138">
            <v>12</v>
          </cell>
          <cell r="V138" t="str">
            <v>https://search-rtdc-monitor-bjffxe2xuh6vdkpspy63sjmuny.us-east-1.es.amazonaws.com/_plugin/kibana/#/discover/Steve-Slow-Train-Analysis-(2080s-and-2083s)?_g=(refreshInterval:(display:Off,section:0,value:0),time:(from:'2016-06-22 19:53:27-0600',mode:absolute,to:'2016-06-22 20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39">
          <cell r="A139" t="str">
            <v>226-22</v>
          </cell>
          <cell r="B139">
            <v>4023</v>
          </cell>
          <cell r="C139" t="str">
            <v>DE.1.0.6.0</v>
          </cell>
          <cell r="D139" t="str">
            <v>204:232857</v>
          </cell>
          <cell r="E139">
            <v>42543.868495370371</v>
          </cell>
          <cell r="F139">
            <v>42543.869664351849</v>
          </cell>
          <cell r="G139">
            <v>1</v>
          </cell>
          <cell r="H139" t="str">
            <v>204:161</v>
          </cell>
          <cell r="I139">
            <v>42543.898726851854</v>
          </cell>
          <cell r="J139">
            <v>0</v>
          </cell>
          <cell r="K139" t="str">
            <v>4023/4024</v>
          </cell>
          <cell r="L139" t="str">
            <v>ADANE</v>
          </cell>
          <cell r="M139">
            <v>2.9062500005238689E-2</v>
          </cell>
          <cell r="N139">
            <v>41.850000007543713</v>
          </cell>
          <cell r="S139">
            <v>1</v>
          </cell>
          <cell r="T139" t="str">
            <v>Southbound</v>
          </cell>
          <cell r="U139">
            <v>12</v>
          </cell>
          <cell r="V139" t="str">
            <v>https://search-rtdc-monitor-bjffxe2xuh6vdkpspy63sjmuny.us-east-1.es.amazonaws.com/_plugin/kibana/#/discover/Steve-Slow-Train-Analysis-(2080s-and-2083s)?_g=(refreshInterval:(display:Off,section:0,value:0),time:(from:'2016-06-22 20:49:38-0600',mode:absolute,to:'2016-06-22 21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40">
          <cell r="A140" t="str">
            <v>227-22</v>
          </cell>
          <cell r="B140">
            <v>4025</v>
          </cell>
          <cell r="C140" t="str">
            <v>DE.1.0.6.0</v>
          </cell>
          <cell r="D140" t="str">
            <v>204:467</v>
          </cell>
          <cell r="E140">
            <v>42543.849097222221</v>
          </cell>
          <cell r="F140">
            <v>42543.850358796299</v>
          </cell>
          <cell r="G140">
            <v>1</v>
          </cell>
          <cell r="H140" t="str">
            <v>204:233270</v>
          </cell>
          <cell r="I140">
            <v>42543.881030092591</v>
          </cell>
          <cell r="J140">
            <v>1</v>
          </cell>
          <cell r="K140" t="str">
            <v>4025/4026</v>
          </cell>
          <cell r="L140" t="str">
            <v>MOSES</v>
          </cell>
          <cell r="M140">
            <v>3.0671296291984618E-2</v>
          </cell>
          <cell r="N140">
            <v>44.16666666045785</v>
          </cell>
          <cell r="S140">
            <v>1</v>
          </cell>
          <cell r="T140" t="str">
            <v>NorthBound</v>
          </cell>
          <cell r="U140">
            <v>12</v>
          </cell>
          <cell r="V140" t="str">
            <v>https://search-rtdc-monitor-bjffxe2xuh6vdkpspy63sjmuny.us-east-1.es.amazonaws.com/_plugin/kibana/#/discover/Steve-Slow-Train-Analysis-(2080s-and-2083s)?_g=(refreshInterval:(display:Off,section:0,value:0),time:(from:'2016-06-22 20:21:42-0600',mode:absolute,to:'2016-06-22 21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141">
          <cell r="A141" t="str">
            <v>228-22</v>
          </cell>
          <cell r="B141">
            <v>4026</v>
          </cell>
          <cell r="C141" t="str">
            <v>DE.1.0.6.0</v>
          </cell>
          <cell r="D141" t="str">
            <v>204:232967</v>
          </cell>
          <cell r="E141">
            <v>42543.888877314814</v>
          </cell>
          <cell r="F141">
            <v>42543.889756944445</v>
          </cell>
          <cell r="G141">
            <v>1</v>
          </cell>
          <cell r="H141" t="str">
            <v>204:147</v>
          </cell>
          <cell r="I141">
            <v>42543.922777777778</v>
          </cell>
          <cell r="J141">
            <v>0</v>
          </cell>
          <cell r="K141" t="str">
            <v>4025/4026</v>
          </cell>
          <cell r="L141" t="str">
            <v>MOSES</v>
          </cell>
          <cell r="M141">
            <v>3.3020833332557231E-2</v>
          </cell>
          <cell r="N141">
            <v>47.549999998882413</v>
          </cell>
          <cell r="S141">
            <v>1</v>
          </cell>
          <cell r="T141" t="str">
            <v>Southbound</v>
          </cell>
          <cell r="U141">
            <v>12</v>
          </cell>
          <cell r="V141" t="str">
            <v>https://search-rtdc-monitor-bjffxe2xuh6vdkpspy63sjmuny.us-east-1.es.amazonaws.com/_plugin/kibana/#/discover/Steve-Slow-Train-Analysis-(2080s-and-2083s)?_g=(refreshInterval:(display:Off,section:0,value:0),time:(from:'2016-06-22 21:18:59-0600',mode:absolute,to:'2016-06-22 22:09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142">
          <cell r="A142" t="str">
            <v>229-22</v>
          </cell>
          <cell r="B142">
            <v>4044</v>
          </cell>
          <cell r="C142" t="str">
            <v>DE.1.0.6.0</v>
          </cell>
          <cell r="D142" t="str">
            <v>204:466</v>
          </cell>
          <cell r="E142">
            <v>42543.865416666667</v>
          </cell>
          <cell r="F142">
            <v>42543.86996527778</v>
          </cell>
          <cell r="G142">
            <v>6</v>
          </cell>
          <cell r="H142" t="str">
            <v>204:233303</v>
          </cell>
          <cell r="I142">
            <v>42543.903773148151</v>
          </cell>
          <cell r="J142">
            <v>0</v>
          </cell>
          <cell r="K142" t="str">
            <v>4043/4044</v>
          </cell>
          <cell r="L142" t="str">
            <v>STRICKLAND</v>
          </cell>
          <cell r="M142">
            <v>3.3807870371674653E-2</v>
          </cell>
          <cell r="N142">
            <v>48.683333335211501</v>
          </cell>
          <cell r="S142">
            <v>1</v>
          </cell>
          <cell r="T142" t="str">
            <v>NorthBound</v>
          </cell>
          <cell r="U142">
            <v>12</v>
          </cell>
          <cell r="V142" t="str">
            <v>https://search-rtdc-monitor-bjffxe2xuh6vdkpspy63sjmuny.us-east-1.es.amazonaws.com/_plugin/kibana/#/discover/Steve-Slow-Train-Analysis-(2080s-and-2083s)?_g=(refreshInterval:(display:Off,section:0,value:0),time:(from:'2016-06-22 20:45:12-0600',mode:absolute,to:'2016-06-22 21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143">
          <cell r="A143" t="str">
            <v>230-22</v>
          </cell>
          <cell r="B143">
            <v>4043</v>
          </cell>
          <cell r="C143" t="str">
            <v>DE.1.0.6.0</v>
          </cell>
          <cell r="D143" t="str">
            <v>204:232982</v>
          </cell>
          <cell r="E143">
            <v>42543.9062037037</v>
          </cell>
          <cell r="F143">
            <v>42543.907407407409</v>
          </cell>
          <cell r="G143">
            <v>1</v>
          </cell>
          <cell r="H143" t="str">
            <v>204:150</v>
          </cell>
          <cell r="I143">
            <v>42543.944409722222</v>
          </cell>
          <cell r="J143">
            <v>0</v>
          </cell>
          <cell r="K143" t="str">
            <v>4043/4044</v>
          </cell>
          <cell r="L143" t="str">
            <v>STRICKLAND</v>
          </cell>
          <cell r="M143">
            <v>3.7002314813435078E-2</v>
          </cell>
          <cell r="N143">
            <v>53.283333331346512</v>
          </cell>
          <cell r="S143">
            <v>1</v>
          </cell>
          <cell r="T143" t="str">
            <v>Southbound</v>
          </cell>
          <cell r="U143">
            <v>12</v>
          </cell>
          <cell r="V143" t="str">
            <v>https://search-rtdc-monitor-bjffxe2xuh6vdkpspy63sjmuny.us-east-1.es.amazonaws.com/_plugin/kibana/#/discover/Steve-Slow-Train-Analysis-(2080s-and-2083s)?_g=(refreshInterval:(display:Off,section:0,value:0),time:(from:'2016-06-22 21:43:56-0600',mode:absolute,to:'2016-06-22 22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144">
          <cell r="A144" t="str">
            <v>231-22</v>
          </cell>
          <cell r="B144">
            <v>4011</v>
          </cell>
          <cell r="C144" t="str">
            <v>DE.1.0.6.0</v>
          </cell>
          <cell r="D144" t="str">
            <v>204:466</v>
          </cell>
          <cell r="E144">
            <v>42543.889097222222</v>
          </cell>
          <cell r="F144">
            <v>42543.889953703707</v>
          </cell>
          <cell r="G144">
            <v>1</v>
          </cell>
          <cell r="H144" t="str">
            <v>204:233291</v>
          </cell>
          <cell r="I144">
            <v>42543.922384259262</v>
          </cell>
          <cell r="J144">
            <v>0</v>
          </cell>
          <cell r="K144" t="str">
            <v>4011/4012</v>
          </cell>
          <cell r="L144" t="str">
            <v>MAELZER</v>
          </cell>
          <cell r="M144">
            <v>3.2430555555038154E-2</v>
          </cell>
          <cell r="N144">
            <v>46.699999999254942</v>
          </cell>
          <cell r="S144">
            <v>1</v>
          </cell>
          <cell r="T144" t="str">
            <v>NorthBound</v>
          </cell>
          <cell r="U144">
            <v>12</v>
          </cell>
          <cell r="V144" t="str">
            <v>https://search-rtdc-monitor-bjffxe2xuh6vdkpspy63sjmuny.us-east-1.es.amazonaws.com/_plugin/kibana/#/discover/Steve-Slow-Train-Analysis-(2080s-and-2083s)?_g=(refreshInterval:(display:Off,section:0,value:0),time:(from:'2016-06-22 21:19:18-0600',mode:absolute,to:'2016-06-22 22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45">
          <cell r="A145" t="str">
            <v>232-22</v>
          </cell>
          <cell r="B145">
            <v>4012</v>
          </cell>
          <cell r="C145" t="str">
            <v>DE.1.0.6.0</v>
          </cell>
          <cell r="D145" t="str">
            <v>204:232973</v>
          </cell>
          <cell r="E145">
            <v>42543.928680555553</v>
          </cell>
          <cell r="F145">
            <v>42543.929710648146</v>
          </cell>
          <cell r="G145">
            <v>1</v>
          </cell>
          <cell r="H145" t="str">
            <v>204:167</v>
          </cell>
          <cell r="I145">
            <v>42543.961840277778</v>
          </cell>
          <cell r="J145">
            <v>0</v>
          </cell>
          <cell r="K145" t="str">
            <v>4011/4012</v>
          </cell>
          <cell r="L145" t="str">
            <v>MAELZER</v>
          </cell>
          <cell r="M145">
            <v>3.2129629631526768E-2</v>
          </cell>
          <cell r="N145">
            <v>46.266666669398546</v>
          </cell>
          <cell r="S145">
            <v>1</v>
          </cell>
          <cell r="T145" t="str">
            <v>Southbound</v>
          </cell>
          <cell r="U145">
            <v>12</v>
          </cell>
          <cell r="V145" t="str">
            <v>https://search-rtdc-monitor-bjffxe2xuh6vdkpspy63sjmuny.us-east-1.es.amazonaws.com/_plugin/kibana/#/discover/Steve-Slow-Train-Analysis-(2080s-and-2083s)?_g=(refreshInterval:(display:Off,section:0,value:0),time:(from:'2016-06-22 22:16:18-0600',mode:absolute,to:'2016-06-22 23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46">
          <cell r="A146" t="str">
            <v>233-22</v>
          </cell>
          <cell r="B146">
            <v>4024</v>
          </cell>
          <cell r="C146" t="str">
            <v>DE.1.0.6.0</v>
          </cell>
          <cell r="D146" t="str">
            <v>204:460</v>
          </cell>
          <cell r="E146">
            <v>42543.912812499999</v>
          </cell>
          <cell r="F146">
            <v>42543.913599537038</v>
          </cell>
          <cell r="G146">
            <v>1</v>
          </cell>
          <cell r="H146" t="str">
            <v>204:233299</v>
          </cell>
          <cell r="I146">
            <v>42543.942407407405</v>
          </cell>
          <cell r="J146">
            <v>1</v>
          </cell>
          <cell r="K146" t="str">
            <v>4023/4024</v>
          </cell>
          <cell r="L146" t="str">
            <v>ADANE</v>
          </cell>
          <cell r="M146">
            <v>2.880787036701804E-2</v>
          </cell>
          <cell r="N146">
            <v>41.483333328505978</v>
          </cell>
          <cell r="S146">
            <v>1</v>
          </cell>
          <cell r="T146" t="str">
            <v>NorthBound</v>
          </cell>
          <cell r="U146">
            <v>12</v>
          </cell>
          <cell r="V146" t="str">
            <v>https://search-rtdc-monitor-bjffxe2xuh6vdkpspy63sjmuny.us-east-1.es.amazonaws.com/_plugin/kibana/#/discover/Steve-Slow-Train-Analysis-(2080s-and-2083s)?_g=(refreshInterval:(display:Off,section:0,value:0),time:(from:'2016-06-22 21:53:27-0600',mode:absolute,to:'2016-06-22 22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47">
          <cell r="A147" t="str">
            <v>234-22</v>
          </cell>
          <cell r="B147">
            <v>4023</v>
          </cell>
          <cell r="C147" t="str">
            <v>DE.1.0.6.0</v>
          </cell>
          <cell r="D147" t="str">
            <v>204:232982</v>
          </cell>
          <cell r="E147">
            <v>42543.951944444445</v>
          </cell>
          <cell r="F147">
            <v>42543.953263888892</v>
          </cell>
          <cell r="G147">
            <v>1</v>
          </cell>
          <cell r="H147" t="str">
            <v>204:154</v>
          </cell>
          <cell r="I147">
            <v>42543.982129629629</v>
          </cell>
          <cell r="J147">
            <v>0</v>
          </cell>
          <cell r="K147" t="str">
            <v>4023/4024</v>
          </cell>
          <cell r="L147" t="str">
            <v>ADANE</v>
          </cell>
          <cell r="M147">
            <v>2.8865740736364387E-2</v>
          </cell>
          <cell r="N147">
            <v>41.566666660364717</v>
          </cell>
          <cell r="S147">
            <v>1</v>
          </cell>
          <cell r="T147" t="str">
            <v>Southbound</v>
          </cell>
          <cell r="U147">
            <v>12</v>
          </cell>
          <cell r="V147" t="str">
            <v>https://search-rtdc-monitor-bjffxe2xuh6vdkpspy63sjmuny.us-east-1.es.amazonaws.com/_plugin/kibana/#/discover/Steve-Slow-Train-Analysis-(2080s-and-2083s)?_g=(refreshInterval:(display:Off,section:0,value:0),time:(from:'2016-06-22 22:49:48-0600',mode:absolute,to:'2016-06-22 23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48">
          <cell r="A148" t="str">
            <v>235-22</v>
          </cell>
          <cell r="B148">
            <v>4025</v>
          </cell>
          <cell r="C148" t="str">
            <v>DE.1.0.6.0</v>
          </cell>
          <cell r="D148" t="str">
            <v>204:460</v>
          </cell>
          <cell r="E148">
            <v>42543.932997685188</v>
          </cell>
          <cell r="F148">
            <v>42543.933865740742</v>
          </cell>
          <cell r="G148">
            <v>1</v>
          </cell>
          <cell r="H148" t="str">
            <v>204:233297</v>
          </cell>
          <cell r="I148">
            <v>42543.962847222225</v>
          </cell>
          <cell r="J148">
            <v>0</v>
          </cell>
          <cell r="K148" t="str">
            <v>4025/4026</v>
          </cell>
          <cell r="L148" t="str">
            <v>MOSES</v>
          </cell>
          <cell r="M148">
            <v>2.8981481482333038E-2</v>
          </cell>
          <cell r="N148">
            <v>41.733333334559575</v>
          </cell>
          <cell r="S148">
            <v>1</v>
          </cell>
          <cell r="T148" t="str">
            <v>NorthBound</v>
          </cell>
          <cell r="U148">
            <v>12</v>
          </cell>
          <cell r="V148" t="str">
            <v>https://search-rtdc-monitor-bjffxe2xuh6vdkpspy63sjmuny.us-east-1.es.amazonaws.com/_plugin/kibana/#/discover/Steve-Slow-Train-Analysis-(2080s-and-2083s)?_g=(refreshInterval:(display:Off,section:0,value:0),time:(from:'2016-06-22 22:22:31-0600',mode:absolute,to:'2016-06-22 23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149">
          <cell r="A149" t="str">
            <v>236-22</v>
          </cell>
          <cell r="B149">
            <v>4026</v>
          </cell>
          <cell r="C149" t="str">
            <v>DE.1.0.6.0</v>
          </cell>
          <cell r="D149" t="str">
            <v>204:232994</v>
          </cell>
          <cell r="E149">
            <v>42543.973171296297</v>
          </cell>
          <cell r="F149">
            <v>42543.974016203705</v>
          </cell>
          <cell r="G149">
            <v>1</v>
          </cell>
          <cell r="H149" t="str">
            <v>204:154</v>
          </cell>
          <cell r="I149">
            <v>42544.004930555559</v>
          </cell>
          <cell r="J149">
            <v>0</v>
          </cell>
          <cell r="K149" t="str">
            <v>4025/4026</v>
          </cell>
          <cell r="L149" t="str">
            <v>MOSES</v>
          </cell>
          <cell r="M149">
            <v>3.0914351853425615E-2</v>
          </cell>
          <cell r="N149">
            <v>44.516666668932885</v>
          </cell>
          <cell r="S149">
            <v>1</v>
          </cell>
          <cell r="T149" t="str">
            <v>Southbound</v>
          </cell>
          <cell r="U149">
            <v>12</v>
          </cell>
          <cell r="V149" t="str">
            <v>https://search-rtdc-monitor-bjffxe2xuh6vdkpspy63sjmuny.us-east-1.es.amazonaws.com/_plugin/kibana/#/discover/Steve-Slow-Train-Analysis-(2080s-and-2083s)?_g=(refreshInterval:(display:Off,section:0,value:0),time:(from:'2016-06-22 23:20:22-0600',mode:absolute,to:'2016-06-23 00:08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150">
          <cell r="A150" t="str">
            <v>237-22</v>
          </cell>
          <cell r="B150">
            <v>4044</v>
          </cell>
          <cell r="C150" t="str">
            <v>DE.1.0.6.0</v>
          </cell>
          <cell r="D150" t="str">
            <v>204:493</v>
          </cell>
          <cell r="E150">
            <v>42543.946736111109</v>
          </cell>
          <cell r="F150">
            <v>42543.947893518518</v>
          </cell>
          <cell r="G150">
            <v>1</v>
          </cell>
          <cell r="H150" t="str">
            <v>204:233288</v>
          </cell>
          <cell r="I150">
            <v>42543.986759259256</v>
          </cell>
          <cell r="J150">
            <v>0</v>
          </cell>
          <cell r="K150" t="str">
            <v>4043/4044</v>
          </cell>
          <cell r="L150" t="str">
            <v>STRICKLAND</v>
          </cell>
          <cell r="M150">
            <v>3.8865740738401655E-2</v>
          </cell>
          <cell r="N150">
            <v>55.966666663298383</v>
          </cell>
          <cell r="S150">
            <v>1</v>
          </cell>
          <cell r="T150" t="str">
            <v>NorthBound</v>
          </cell>
          <cell r="U150">
            <v>12</v>
          </cell>
          <cell r="V150" t="str">
            <v>https://search-rtdc-monitor-bjffxe2xuh6vdkpspy63sjmuny.us-east-1.es.amazonaws.com/_plugin/kibana/#/discover/Steve-Slow-Train-Analysis-(2080s-and-2083s)?_g=(refreshInterval:(display:Off,section:0,value:0),time:(from:'2016-06-22 22:42:18-0600',mode:absolute,to:'2016-06-22 23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151">
          <cell r="A151" t="str">
            <v>238-22</v>
          </cell>
          <cell r="B151">
            <v>4043</v>
          </cell>
          <cell r="C151" t="str">
            <v>DE.1.0.6.0</v>
          </cell>
          <cell r="D151" t="str">
            <v>204:232986</v>
          </cell>
          <cell r="E151">
            <v>42543.992847222224</v>
          </cell>
          <cell r="F151">
            <v>42543.994386574072</v>
          </cell>
          <cell r="G151">
            <v>2</v>
          </cell>
          <cell r="H151" t="str">
            <v>204:156</v>
          </cell>
          <cell r="I151">
            <v>42544.028240740743</v>
          </cell>
          <cell r="J151">
            <v>0</v>
          </cell>
          <cell r="K151" t="str">
            <v>4043/4044</v>
          </cell>
          <cell r="L151" t="str">
            <v>STRICKLAND</v>
          </cell>
          <cell r="M151">
            <v>3.3854166671517305E-2</v>
          </cell>
          <cell r="N151">
            <v>48.750000006984919</v>
          </cell>
          <cell r="S151">
            <v>1</v>
          </cell>
          <cell r="T151" t="str">
            <v>Southbound</v>
          </cell>
          <cell r="U151">
            <v>12</v>
          </cell>
          <cell r="V151" t="str">
            <v>https://search-rtdc-monitor-bjffxe2xuh6vdkpspy63sjmuny.us-east-1.es.amazonaws.com/_plugin/kibana/#/discover/Steve-Slow-Train-Analysis-(2080s-and-2083s)?_g=(refreshInterval:(display:Off,section:0,value:0),time:(from:'2016-06-22 23:48:42-0600',mode:absolute,to:'2016-06-23 00:41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152">
          <cell r="A152" t="str">
            <v>239-22</v>
          </cell>
          <cell r="B152">
            <v>4011</v>
          </cell>
          <cell r="C152" t="str">
            <v>DE.1.0.6.0</v>
          </cell>
          <cell r="D152" t="str">
            <v>204:457</v>
          </cell>
          <cell r="E152">
            <v>42543.973935185182</v>
          </cell>
          <cell r="F152">
            <v>42543.978125000001</v>
          </cell>
          <cell r="G152">
            <v>6</v>
          </cell>
          <cell r="H152" t="str">
            <v>204:1266</v>
          </cell>
          <cell r="I152">
            <v>42543.979895833334</v>
          </cell>
          <cell r="J152">
            <v>0</v>
          </cell>
          <cell r="K152" t="str">
            <v>4011/4012</v>
          </cell>
          <cell r="L152" t="str">
            <v>MAELZER</v>
          </cell>
          <cell r="M152">
            <v>1.7708333325572312E-3</v>
          </cell>
          <cell r="P152">
            <v>3</v>
          </cell>
          <cell r="R152" t="str">
            <v>Poor GPS at DUS</v>
          </cell>
          <cell r="S152">
            <v>1</v>
          </cell>
          <cell r="T152" t="str">
            <v>NorthBound</v>
          </cell>
          <cell r="U152">
            <v>0</v>
          </cell>
          <cell r="V152" t="str">
            <v>https://search-rtdc-monitor-bjffxe2xuh6vdkpspy63sjmuny.us-east-1.es.amazonaws.com/_plugin/kibana/#/discover/Steve-Slow-Train-Analysis-(2080s-and-2083s)?_g=(refreshInterval:(display:Off,section:0,value:0),time:(from:'2016-06-22 23:21:28-0600',mode:absolute,to:'2016-06-22 23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53">
          <cell r="A153" t="str">
            <v>239-22</v>
          </cell>
          <cell r="B153">
            <v>4011</v>
          </cell>
          <cell r="C153" t="str">
            <v>DE.1.0.6.0</v>
          </cell>
          <cell r="D153" t="str">
            <v>204:19113</v>
          </cell>
          <cell r="E153">
            <v>42543.983831018515</v>
          </cell>
          <cell r="F153">
            <v>42543.984594907408</v>
          </cell>
          <cell r="G153">
            <v>1</v>
          </cell>
          <cell r="H153" t="str">
            <v>204:233291</v>
          </cell>
          <cell r="I153">
            <v>42544.0078587963</v>
          </cell>
          <cell r="J153">
            <v>0</v>
          </cell>
          <cell r="K153" t="str">
            <v>4011/4012</v>
          </cell>
          <cell r="L153" t="str">
            <v>MAELZER</v>
          </cell>
          <cell r="M153">
            <v>2.326388889196096E-2</v>
          </cell>
          <cell r="T153" t="str">
            <v>NorthBound</v>
          </cell>
          <cell r="U153">
            <v>12</v>
          </cell>
          <cell r="V153" t="str">
            <v>https://search-rtdc-monitor-bjffxe2xuh6vdkpspy63sjmuny.us-east-1.es.amazonaws.com/_plugin/kibana/#/discover/Steve-Slow-Train-Analysis-(2080s-and-2083s)?_g=(refreshInterval:(display:Off,section:0,value:0),time:(from:'2016-06-22 23:35:43-0600',mode:absolute,to:'2016-06-23 00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54">
          <cell r="A154" t="str">
            <v>240-22</v>
          </cell>
          <cell r="B154">
            <v>4012</v>
          </cell>
          <cell r="C154" t="str">
            <v>DE.1.0.6.0</v>
          </cell>
          <cell r="D154" t="str">
            <v>204:232967</v>
          </cell>
          <cell r="E154">
            <v>42544.013657407406</v>
          </cell>
          <cell r="F154">
            <v>42544.014745370368</v>
          </cell>
          <cell r="G154">
            <v>1</v>
          </cell>
          <cell r="H154" t="str">
            <v>204:161</v>
          </cell>
          <cell r="I154">
            <v>42544.046678240738</v>
          </cell>
          <cell r="J154">
            <v>2</v>
          </cell>
          <cell r="K154" t="str">
            <v>4011/4012</v>
          </cell>
          <cell r="L154" t="str">
            <v>MAELZER</v>
          </cell>
          <cell r="M154">
            <v>3.1932870369928423E-2</v>
          </cell>
          <cell r="N154">
            <v>45.98333333269693</v>
          </cell>
          <cell r="S154">
            <v>1</v>
          </cell>
          <cell r="T154" t="str">
            <v>Southbound</v>
          </cell>
          <cell r="U154">
            <v>12</v>
          </cell>
          <cell r="V154" t="str">
            <v>https://search-rtdc-monitor-bjffxe2xuh6vdkpspy63sjmuny.us-east-1.es.amazonaws.com/_plugin/kibana/#/discover/Steve-Slow-Train-Analysis-(2080s-and-2083s)?_g=(refreshInterval:(display:Off,section:0,value:0),time:(from:'2016-06-23 00:18:40-0600',mode:absolute,to:'2016-06-23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55">
          <cell r="A155" t="str">
            <v>241-22</v>
          </cell>
          <cell r="B155">
            <v>4024</v>
          </cell>
          <cell r="C155" t="str">
            <v>DE.1.0.6.0</v>
          </cell>
          <cell r="D155" t="str">
            <v>204:473</v>
          </cell>
          <cell r="E155">
            <v>42543.997499999998</v>
          </cell>
          <cell r="F155">
            <v>42543.998287037037</v>
          </cell>
          <cell r="G155">
            <v>1</v>
          </cell>
          <cell r="H155" t="str">
            <v>204:233309</v>
          </cell>
          <cell r="I155">
            <v>42544.025277777779</v>
          </cell>
          <cell r="J155">
            <v>0</v>
          </cell>
          <cell r="K155" t="str">
            <v>4023/4024</v>
          </cell>
          <cell r="L155" t="str">
            <v>ADANE</v>
          </cell>
          <cell r="M155">
            <v>2.6990740741894115E-2</v>
          </cell>
          <cell r="N155">
            <v>38.866666668327525</v>
          </cell>
          <cell r="S155">
            <v>1</v>
          </cell>
          <cell r="T155" t="str">
            <v>NorthBound</v>
          </cell>
          <cell r="U155">
            <v>12</v>
          </cell>
          <cell r="V155" t="str">
            <v>https://search-rtdc-monitor-bjffxe2xuh6vdkpspy63sjmuny.us-east-1.es.amazonaws.com/_plugin/kibana/#/discover/Steve-Slow-Train-Analysis-(2080s-and-2083s)?_g=(refreshInterval:(display:Off,section:0,value:0),time:(from:'2016-06-22 23:55:24-0600',mode:absolute,to:'2016-06-23 00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56">
          <cell r="A156" t="str">
            <v>242-22</v>
          </cell>
          <cell r="B156">
            <v>4023</v>
          </cell>
          <cell r="C156" t="str">
            <v>DE.1.0.6.0</v>
          </cell>
          <cell r="D156" t="str">
            <v>204:232992</v>
          </cell>
          <cell r="E156">
            <v>42544.036238425928</v>
          </cell>
          <cell r="F156">
            <v>42544.037210648145</v>
          </cell>
          <cell r="G156">
            <v>1</v>
          </cell>
          <cell r="H156" t="str">
            <v>204:160</v>
          </cell>
          <cell r="I156">
            <v>42544.066678240742</v>
          </cell>
          <cell r="J156">
            <v>1</v>
          </cell>
          <cell r="K156" t="str">
            <v>4023/4024</v>
          </cell>
          <cell r="L156" t="str">
            <v>ADANE</v>
          </cell>
          <cell r="M156">
            <v>2.9467592597939074E-2</v>
          </cell>
          <cell r="N156">
            <v>42.433333341032267</v>
          </cell>
          <cell r="S156">
            <v>1</v>
          </cell>
          <cell r="T156" t="str">
            <v>Southbound</v>
          </cell>
          <cell r="U156">
            <v>12</v>
          </cell>
          <cell r="V156" t="str">
            <v>https://search-rtdc-monitor-bjffxe2xuh6vdkpspy63sjmuny.us-east-1.es.amazonaws.com/_plugin/kibana/#/discover/Steve-Slow-Train-Analysis-(2080s-and-2083s)?_g=(refreshInterval:(display:Off,section:0,value:0),time:(from:'2016-06-23 00:51:11-0600',mode:absolute,to:'2016-06-23 01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57">
          <cell r="A157" t="str">
            <v>243-22</v>
          </cell>
          <cell r="B157">
            <v>4025</v>
          </cell>
          <cell r="C157" t="str">
            <v>DE.1.0.6.0</v>
          </cell>
          <cell r="D157" t="str">
            <v>204:464</v>
          </cell>
          <cell r="E157">
            <v>42544.017280092594</v>
          </cell>
          <cell r="F157">
            <v>42544.018275462964</v>
          </cell>
          <cell r="G157">
            <v>1</v>
          </cell>
          <cell r="H157" t="str">
            <v>204:233080</v>
          </cell>
          <cell r="I157">
            <v>42544.048379629632</v>
          </cell>
          <cell r="J157">
            <v>1</v>
          </cell>
          <cell r="K157" t="str">
            <v>4025/4026</v>
          </cell>
          <cell r="L157" t="str">
            <v>MOSES</v>
          </cell>
          <cell r="M157">
            <v>3.0104166668024845E-2</v>
          </cell>
          <cell r="N157">
            <v>43.350000001955777</v>
          </cell>
          <cell r="S157">
            <v>1</v>
          </cell>
          <cell r="T157" t="str">
            <v>NorthBound</v>
          </cell>
          <cell r="U157">
            <v>12</v>
          </cell>
          <cell r="V157" t="str">
            <v>https://search-rtdc-monitor-bjffxe2xuh6vdkpspy63sjmuny.us-east-1.es.amazonaws.com/_plugin/kibana/#/discover/Steve-Slow-Train-Analysis-(2080s-and-2083s)?_g=(refreshInterval:(display:Off,section:0,value:0),time:(from:'2016-06-23 00:23:53-0600',mode:absolute,to:'2016-06-23 01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158">
          <cell r="A158" t="str">
            <v>244-22</v>
          </cell>
          <cell r="B158">
            <v>4026</v>
          </cell>
          <cell r="C158" t="str">
            <v>DE.1.0.6.0</v>
          </cell>
          <cell r="D158" t="str">
            <v>204:232761</v>
          </cell>
          <cell r="E158">
            <v>42544.056967592594</v>
          </cell>
          <cell r="F158">
            <v>42544.057824074072</v>
          </cell>
          <cell r="G158">
            <v>1</v>
          </cell>
          <cell r="H158" t="str">
            <v>204:165</v>
          </cell>
          <cell r="I158">
            <v>42544.085462962961</v>
          </cell>
          <cell r="J158">
            <v>0</v>
          </cell>
          <cell r="K158" t="str">
            <v>4025/4026</v>
          </cell>
          <cell r="L158" t="str">
            <v>MOSES</v>
          </cell>
          <cell r="M158">
            <v>2.7638888888759539E-2</v>
          </cell>
          <cell r="N158">
            <v>39.799999999813735</v>
          </cell>
          <cell r="S158">
            <v>1</v>
          </cell>
          <cell r="T158" t="str">
            <v>Southbound</v>
          </cell>
          <cell r="U158">
            <v>12</v>
          </cell>
          <cell r="V158" t="str">
            <v>https://search-rtdc-monitor-bjffxe2xuh6vdkpspy63sjmuny.us-east-1.es.amazonaws.com/_plugin/kibana/#/discover/Steve-Slow-Train-Analysis-(2080s-and-2083s)?_g=(refreshInterval:(display:Off,section:0,value:0),time:(from:'2016-06-23 01:21:02-0600',mode:absolute,to:'2016-06-23 02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</sheetData>
      <sheetData sheetId="1"/>
      <sheetData sheetId="2"/>
      <sheetData sheetId="3">
        <row r="2">
          <cell r="C2" t="str">
            <v>152-22</v>
          </cell>
          <cell r="D2">
            <v>1260000</v>
          </cell>
          <cell r="E2" t="str">
            <v>ACKERMAN</v>
          </cell>
        </row>
        <row r="3">
          <cell r="C3" t="str">
            <v>156-22</v>
          </cell>
          <cell r="D3">
            <v>1520000</v>
          </cell>
          <cell r="E3" t="str">
            <v>MAYBERRY</v>
          </cell>
        </row>
        <row r="4">
          <cell r="C4" t="str">
            <v>157-22</v>
          </cell>
          <cell r="D4">
            <v>1470000</v>
          </cell>
          <cell r="E4" t="str">
            <v>RIVERA</v>
          </cell>
        </row>
        <row r="5">
          <cell r="C5" t="str">
            <v>161-22</v>
          </cell>
          <cell r="D5">
            <v>1360000</v>
          </cell>
          <cell r="E5" t="str">
            <v>SANTIZO</v>
          </cell>
        </row>
        <row r="6">
          <cell r="C6" t="str">
            <v>807-22</v>
          </cell>
          <cell r="D6">
            <v>1480000</v>
          </cell>
          <cell r="E6" t="str">
            <v>STURGEON</v>
          </cell>
        </row>
        <row r="7">
          <cell r="C7" t="str">
            <v>164-22</v>
          </cell>
          <cell r="D7">
            <v>940000</v>
          </cell>
          <cell r="E7" t="str">
            <v>BONDS</v>
          </cell>
        </row>
        <row r="8">
          <cell r="C8" t="str">
            <v>177-22</v>
          </cell>
          <cell r="D8">
            <v>940000</v>
          </cell>
          <cell r="E8" t="str">
            <v>BONDS</v>
          </cell>
        </row>
        <row r="9">
          <cell r="C9" t="str">
            <v>189-22</v>
          </cell>
          <cell r="D9">
            <v>890000</v>
          </cell>
          <cell r="E9" t="str">
            <v>LOZA</v>
          </cell>
        </row>
        <row r="10">
          <cell r="C10" t="str">
            <v>195-22</v>
          </cell>
          <cell r="D10">
            <v>1090000</v>
          </cell>
          <cell r="E10" t="str">
            <v>SPECTOR</v>
          </cell>
        </row>
        <row r="11">
          <cell r="C11" t="str">
            <v>199-22</v>
          </cell>
          <cell r="D11">
            <v>1470000</v>
          </cell>
          <cell r="E11" t="str">
            <v>RIVERA</v>
          </cell>
        </row>
        <row r="12">
          <cell r="C12" t="str">
            <v>806-22</v>
          </cell>
          <cell r="D12">
            <v>1540000</v>
          </cell>
          <cell r="E12" t="str">
            <v>HELVIE</v>
          </cell>
        </row>
        <row r="13">
          <cell r="C13" t="str">
            <v>203-22</v>
          </cell>
          <cell r="D13">
            <v>890000</v>
          </cell>
          <cell r="E13" t="str">
            <v>LOZA</v>
          </cell>
        </row>
        <row r="14">
          <cell r="C14" t="str">
            <v>120-22</v>
          </cell>
          <cell r="D14">
            <v>2000000</v>
          </cell>
          <cell r="E14" t="str">
            <v>STAMBAUGH</v>
          </cell>
        </row>
        <row r="15">
          <cell r="C15" t="str">
            <v>198-22</v>
          </cell>
          <cell r="D15">
            <v>880000</v>
          </cell>
          <cell r="E15" t="str">
            <v>STEWART</v>
          </cell>
        </row>
        <row r="16">
          <cell r="C16" t="str">
            <v>116-22</v>
          </cell>
          <cell r="D16">
            <v>900000</v>
          </cell>
          <cell r="E16" t="str">
            <v>ROCHA</v>
          </cell>
        </row>
        <row r="17">
          <cell r="C17" t="str">
            <v>204-22</v>
          </cell>
          <cell r="D17">
            <v>890000</v>
          </cell>
          <cell r="E17" t="str">
            <v>LOZA</v>
          </cell>
        </row>
        <row r="18">
          <cell r="C18" t="str">
            <v>802-22</v>
          </cell>
          <cell r="D18">
            <v>1540000</v>
          </cell>
          <cell r="E18" t="str">
            <v>HELVIE</v>
          </cell>
        </row>
        <row r="19">
          <cell r="C19" t="str">
            <v>212-22</v>
          </cell>
          <cell r="D19">
            <v>880000</v>
          </cell>
          <cell r="E19" t="str">
            <v>STEWART</v>
          </cell>
        </row>
        <row r="20">
          <cell r="C20" t="str">
            <v>105-22</v>
          </cell>
          <cell r="D20">
            <v>2000000</v>
          </cell>
          <cell r="E20" t="str">
            <v>STAMBAUGH</v>
          </cell>
        </row>
        <row r="21">
          <cell r="C21" t="str">
            <v>222-22</v>
          </cell>
          <cell r="D21">
            <v>1760000</v>
          </cell>
          <cell r="E21" t="str">
            <v>STRICKLAND</v>
          </cell>
        </row>
        <row r="22">
          <cell r="C22" t="str">
            <v>118-22</v>
          </cell>
          <cell r="D22">
            <v>1110000</v>
          </cell>
          <cell r="E22" t="str">
            <v>STARKS</v>
          </cell>
        </row>
        <row r="23">
          <cell r="C23" t="str">
            <v>229-22</v>
          </cell>
          <cell r="D23">
            <v>1760000</v>
          </cell>
          <cell r="E23" t="str">
            <v>STRICKLAND</v>
          </cell>
        </row>
        <row r="24">
          <cell r="C24" t="str">
            <v>805-22</v>
          </cell>
          <cell r="D24">
            <v>1540000</v>
          </cell>
          <cell r="E24" t="str">
            <v>HELVIE</v>
          </cell>
        </row>
        <row r="25">
          <cell r="C25" t="str">
            <v>231-22</v>
          </cell>
          <cell r="D25">
            <v>2010000</v>
          </cell>
          <cell r="E25" t="str">
            <v>MAELZER</v>
          </cell>
        </row>
        <row r="26">
          <cell r="C26" t="str">
            <v>803-22</v>
          </cell>
          <cell r="D26">
            <v>1480000</v>
          </cell>
          <cell r="E26" t="str">
            <v>STURGEON</v>
          </cell>
        </row>
        <row r="27">
          <cell r="C27" t="str">
            <v>230-22</v>
          </cell>
          <cell r="D27">
            <v>1760000</v>
          </cell>
          <cell r="E27" t="str">
            <v>STRICKLAND</v>
          </cell>
        </row>
        <row r="28">
          <cell r="C28" t="str">
            <v>102-22</v>
          </cell>
          <cell r="D28">
            <v>1830000</v>
          </cell>
          <cell r="E28" t="str">
            <v>YORK</v>
          </cell>
        </row>
        <row r="29">
          <cell r="C29" t="str">
            <v>242-22</v>
          </cell>
          <cell r="D29">
            <v>1820000</v>
          </cell>
          <cell r="E29" t="str">
            <v>ADANE</v>
          </cell>
        </row>
        <row r="30">
          <cell r="C30" t="str">
            <v>206-22</v>
          </cell>
          <cell r="D30">
            <v>940000</v>
          </cell>
          <cell r="E30" t="str">
            <v>BONDS</v>
          </cell>
        </row>
        <row r="31">
          <cell r="C31" t="str">
            <v>111-22</v>
          </cell>
          <cell r="D31">
            <v>1520000</v>
          </cell>
          <cell r="E31" t="str">
            <v>MAYBERRY</v>
          </cell>
        </row>
        <row r="32">
          <cell r="C32" t="str">
            <v>173-22</v>
          </cell>
          <cell r="D32">
            <v>890000</v>
          </cell>
          <cell r="E32" t="str">
            <v>LOZA</v>
          </cell>
        </row>
        <row r="33">
          <cell r="C33" t="str">
            <v>113-22</v>
          </cell>
          <cell r="D33">
            <v>1830000</v>
          </cell>
          <cell r="E33" t="str">
            <v>YORK</v>
          </cell>
        </row>
        <row r="34">
          <cell r="C34" t="str">
            <v>812-22</v>
          </cell>
          <cell r="D34">
            <v>1480000</v>
          </cell>
          <cell r="E34" t="str">
            <v>STURGEON</v>
          </cell>
        </row>
        <row r="35">
          <cell r="C35" t="str">
            <v>108-22</v>
          </cell>
          <cell r="D35">
            <v>2030000</v>
          </cell>
          <cell r="E35" t="str">
            <v>KILLION</v>
          </cell>
        </row>
        <row r="36">
          <cell r="C36" t="str">
            <v>132-22</v>
          </cell>
          <cell r="D36">
            <v>1110000</v>
          </cell>
          <cell r="E36" t="str">
            <v>STARKS</v>
          </cell>
        </row>
        <row r="37">
          <cell r="C37" t="str">
            <v>115-22</v>
          </cell>
          <cell r="D37">
            <v>900000</v>
          </cell>
          <cell r="E37" t="str">
            <v>ROCHA</v>
          </cell>
        </row>
        <row r="38">
          <cell r="C38" t="str">
            <v>123-22</v>
          </cell>
          <cell r="D38">
            <v>1260000</v>
          </cell>
          <cell r="E38" t="str">
            <v>ACKERMAN</v>
          </cell>
        </row>
        <row r="39">
          <cell r="C39" t="str">
            <v>117-22</v>
          </cell>
          <cell r="D39">
            <v>1110000</v>
          </cell>
          <cell r="E39" t="str">
            <v>STARKS</v>
          </cell>
        </row>
        <row r="40">
          <cell r="C40" t="str">
            <v>106-22</v>
          </cell>
          <cell r="D40">
            <v>2000000</v>
          </cell>
          <cell r="E40" t="str">
            <v>STAMBAUGH</v>
          </cell>
        </row>
        <row r="41">
          <cell r="C41" t="str">
            <v>801-22</v>
          </cell>
          <cell r="D41">
            <v>1540000</v>
          </cell>
          <cell r="E41" t="str">
            <v>HELVIE</v>
          </cell>
        </row>
        <row r="42">
          <cell r="C42" t="str">
            <v>158-22</v>
          </cell>
          <cell r="D42">
            <v>1470000</v>
          </cell>
          <cell r="E42" t="str">
            <v>RIVERA</v>
          </cell>
        </row>
        <row r="43">
          <cell r="C43" t="str">
            <v>112-22</v>
          </cell>
          <cell r="D43">
            <v>1520000</v>
          </cell>
          <cell r="E43" t="str">
            <v>MAYBERRY</v>
          </cell>
        </row>
        <row r="44">
          <cell r="C44" t="str">
            <v>817-22</v>
          </cell>
          <cell r="D44">
            <v>1480000</v>
          </cell>
          <cell r="E44" t="str">
            <v>STURGEON</v>
          </cell>
        </row>
        <row r="45">
          <cell r="C45" t="str">
            <v>122-22</v>
          </cell>
          <cell r="D45">
            <v>2030000</v>
          </cell>
          <cell r="E45" t="str">
            <v>KILLION</v>
          </cell>
        </row>
        <row r="46">
          <cell r="C46" t="str">
            <v>800-22</v>
          </cell>
          <cell r="D46">
            <v>1540000</v>
          </cell>
          <cell r="E46" t="str">
            <v>HELVIE</v>
          </cell>
        </row>
        <row r="47">
          <cell r="C47" t="str">
            <v>129-22</v>
          </cell>
          <cell r="D47">
            <v>900000</v>
          </cell>
          <cell r="E47" t="str">
            <v>ROCHA</v>
          </cell>
        </row>
        <row r="48">
          <cell r="C48" t="str">
            <v>240-22</v>
          </cell>
          <cell r="D48">
            <v>2010000</v>
          </cell>
          <cell r="E48" t="str">
            <v>MAELZER</v>
          </cell>
        </row>
        <row r="49">
          <cell r="C49" t="str">
            <v>809-22</v>
          </cell>
          <cell r="D49">
            <v>1540000</v>
          </cell>
          <cell r="E49" t="str">
            <v>HELVIE</v>
          </cell>
        </row>
        <row r="50">
          <cell r="C50" t="str">
            <v>213-22</v>
          </cell>
          <cell r="D50">
            <v>2010000</v>
          </cell>
          <cell r="E50" t="str">
            <v>MAELZER</v>
          </cell>
        </row>
        <row r="51">
          <cell r="C51" t="str">
            <v>130-22</v>
          </cell>
          <cell r="D51">
            <v>900000</v>
          </cell>
          <cell r="E51" t="str">
            <v>ROCHA</v>
          </cell>
        </row>
        <row r="52">
          <cell r="C52" t="str">
            <v>182-22</v>
          </cell>
          <cell r="D52">
            <v>1090000</v>
          </cell>
          <cell r="E52" t="str">
            <v>SPECTOR</v>
          </cell>
        </row>
        <row r="53">
          <cell r="C53" t="str">
            <v>811-22</v>
          </cell>
          <cell r="D53">
            <v>1480000</v>
          </cell>
          <cell r="E53" t="str">
            <v>STURGEON</v>
          </cell>
        </row>
        <row r="54">
          <cell r="C54" t="str">
            <v>131-22</v>
          </cell>
          <cell r="D54">
            <v>1110000</v>
          </cell>
          <cell r="E54" t="str">
            <v>STARKS</v>
          </cell>
        </row>
        <row r="55">
          <cell r="C55" t="str">
            <v>136-22</v>
          </cell>
          <cell r="D55">
            <v>2030000</v>
          </cell>
          <cell r="E55" t="str">
            <v>KILLION</v>
          </cell>
        </row>
        <row r="56">
          <cell r="C56" t="str">
            <v>219-22</v>
          </cell>
          <cell r="D56">
            <v>2040000</v>
          </cell>
          <cell r="E56" t="str">
            <v>MOSES</v>
          </cell>
        </row>
        <row r="57">
          <cell r="C57" t="str">
            <v>140-22</v>
          </cell>
          <cell r="D57">
            <v>1520000</v>
          </cell>
          <cell r="E57" t="str">
            <v>MAYBERRY</v>
          </cell>
        </row>
        <row r="58">
          <cell r="C58" t="str">
            <v>209-22</v>
          </cell>
          <cell r="D58">
            <v>1760000</v>
          </cell>
          <cell r="E58" t="str">
            <v>STRICKLAND</v>
          </cell>
        </row>
        <row r="59">
          <cell r="C59" t="str">
            <v>147-22</v>
          </cell>
          <cell r="D59">
            <v>2000000</v>
          </cell>
          <cell r="E59" t="str">
            <v>STAMBAUGH</v>
          </cell>
        </row>
        <row r="60">
          <cell r="C60" t="str">
            <v>807-22</v>
          </cell>
          <cell r="D60">
            <v>1480000</v>
          </cell>
          <cell r="E60" t="str">
            <v>STURGEON</v>
          </cell>
        </row>
        <row r="61">
          <cell r="C61" t="str">
            <v>153-22</v>
          </cell>
          <cell r="D61">
            <v>1090000</v>
          </cell>
          <cell r="E61" t="str">
            <v>SPECTOR</v>
          </cell>
        </row>
        <row r="62">
          <cell r="C62" t="str">
            <v>820-22</v>
          </cell>
          <cell r="D62">
            <v>1480000</v>
          </cell>
          <cell r="E62" t="str">
            <v>STURGEON</v>
          </cell>
        </row>
        <row r="63">
          <cell r="C63" t="str">
            <v>148-22</v>
          </cell>
          <cell r="D63">
            <v>2000000</v>
          </cell>
          <cell r="E63" t="str">
            <v>STAMBAUGH</v>
          </cell>
        </row>
        <row r="64">
          <cell r="C64" t="str">
            <v>813-22</v>
          </cell>
          <cell r="D64">
            <v>1480000</v>
          </cell>
          <cell r="E64" t="str">
            <v>STURGEON</v>
          </cell>
        </row>
        <row r="65">
          <cell r="C65" t="str">
            <v>224-22</v>
          </cell>
          <cell r="D65">
            <v>2010000</v>
          </cell>
          <cell r="E65" t="str">
            <v>MAELZER</v>
          </cell>
        </row>
        <row r="66">
          <cell r="C66" t="str">
            <v>124-22</v>
          </cell>
          <cell r="D66">
            <v>1260000</v>
          </cell>
          <cell r="E66" t="str">
            <v>ACKERMAN</v>
          </cell>
        </row>
        <row r="67">
          <cell r="C67" t="str">
            <v>226-22</v>
          </cell>
          <cell r="D67">
            <v>1820000</v>
          </cell>
          <cell r="E67" t="str">
            <v>ADANE</v>
          </cell>
        </row>
        <row r="68">
          <cell r="C68" t="str">
            <v>125-22</v>
          </cell>
          <cell r="D68">
            <v>1520000</v>
          </cell>
          <cell r="E68" t="str">
            <v>MAYBERRY</v>
          </cell>
        </row>
        <row r="69">
          <cell r="C69" t="str">
            <v>228-22</v>
          </cell>
          <cell r="D69">
            <v>2040000</v>
          </cell>
          <cell r="E69" t="str">
            <v>MOSES</v>
          </cell>
        </row>
        <row r="70">
          <cell r="C70" t="str">
            <v>243-22</v>
          </cell>
          <cell r="D70">
            <v>2040000</v>
          </cell>
          <cell r="E70" t="str">
            <v>MOSES</v>
          </cell>
        </row>
        <row r="71">
          <cell r="C71" t="str">
            <v>205-22</v>
          </cell>
          <cell r="D71">
            <v>940000</v>
          </cell>
          <cell r="E71" t="str">
            <v>BONDS</v>
          </cell>
        </row>
        <row r="72">
          <cell r="C72" t="str">
            <v>178-22</v>
          </cell>
          <cell r="D72">
            <v>940000</v>
          </cell>
          <cell r="E72" t="str">
            <v>BONDS</v>
          </cell>
        </row>
        <row r="73">
          <cell r="C73" t="str">
            <v>208-22</v>
          </cell>
          <cell r="D73">
            <v>1290000</v>
          </cell>
          <cell r="E73" t="str">
            <v>COOLAHAN</v>
          </cell>
        </row>
        <row r="74">
          <cell r="C74" t="str">
            <v>821-22</v>
          </cell>
          <cell r="D74">
            <v>1480000</v>
          </cell>
          <cell r="E74" t="str">
            <v>STURGEON</v>
          </cell>
        </row>
        <row r="75">
          <cell r="C75" t="str">
            <v>213-22</v>
          </cell>
          <cell r="D75">
            <v>2010000</v>
          </cell>
          <cell r="E75" t="str">
            <v>MAELZER</v>
          </cell>
        </row>
        <row r="76">
          <cell r="C76" t="str">
            <v>169-22</v>
          </cell>
          <cell r="D76">
            <v>880000</v>
          </cell>
          <cell r="E76" t="str">
            <v>STEWART</v>
          </cell>
        </row>
        <row r="77">
          <cell r="C77" t="str">
            <v>221-22</v>
          </cell>
          <cell r="D77">
            <v>1760000</v>
          </cell>
          <cell r="E77" t="str">
            <v>STRICKLAND</v>
          </cell>
        </row>
        <row r="78">
          <cell r="C78" t="str">
            <v>819-22</v>
          </cell>
          <cell r="D78">
            <v>1480000</v>
          </cell>
          <cell r="E78" t="str">
            <v>STURGEON</v>
          </cell>
        </row>
        <row r="79">
          <cell r="C79" t="str">
            <v>220-22</v>
          </cell>
          <cell r="D79">
            <v>2040000</v>
          </cell>
          <cell r="E79" t="str">
            <v>MOSES</v>
          </cell>
        </row>
        <row r="80">
          <cell r="C80" t="str">
            <v>236-22</v>
          </cell>
          <cell r="D80">
            <v>2040000</v>
          </cell>
          <cell r="E80" t="str">
            <v>MOSES</v>
          </cell>
        </row>
        <row r="81">
          <cell r="C81" t="str">
            <v>239-22</v>
          </cell>
          <cell r="D81">
            <v>2010000</v>
          </cell>
          <cell r="E81" t="str">
            <v>MAELZER</v>
          </cell>
        </row>
        <row r="82">
          <cell r="C82" t="str">
            <v>809-22</v>
          </cell>
          <cell r="D82">
            <v>1540000</v>
          </cell>
          <cell r="E82" t="str">
            <v>HELVIE</v>
          </cell>
        </row>
        <row r="83">
          <cell r="C83" t="str">
            <v>238-22</v>
          </cell>
          <cell r="D83">
            <v>1760000</v>
          </cell>
          <cell r="E83" t="str">
            <v>STRICKLAND</v>
          </cell>
        </row>
        <row r="84">
          <cell r="C84" t="str">
            <v>170-22</v>
          </cell>
          <cell r="D84">
            <v>880000</v>
          </cell>
          <cell r="E84" t="str">
            <v>STEWART</v>
          </cell>
        </row>
        <row r="85">
          <cell r="C85" t="str">
            <v>184-22</v>
          </cell>
          <cell r="D85">
            <v>880000</v>
          </cell>
          <cell r="E85" t="str">
            <v>STEWART</v>
          </cell>
        </row>
        <row r="86">
          <cell r="C86" t="str">
            <v>169-22</v>
          </cell>
          <cell r="D86">
            <v>880000</v>
          </cell>
          <cell r="E86" t="str">
            <v>STEWART</v>
          </cell>
        </row>
        <row r="87">
          <cell r="C87" t="str">
            <v>190-22</v>
          </cell>
          <cell r="D87">
            <v>890000</v>
          </cell>
          <cell r="E87" t="str">
            <v>LOZA</v>
          </cell>
        </row>
        <row r="88">
          <cell r="C88" t="str">
            <v>154-22</v>
          </cell>
          <cell r="D88">
            <v>1090000</v>
          </cell>
          <cell r="E88" t="str">
            <v>SPECTOR</v>
          </cell>
        </row>
        <row r="89">
          <cell r="C89" t="str">
            <v>197-22</v>
          </cell>
          <cell r="D89">
            <v>880000</v>
          </cell>
          <cell r="E89" t="str">
            <v>STEWART</v>
          </cell>
        </row>
        <row r="90">
          <cell r="C90" t="str">
            <v>804-22</v>
          </cell>
          <cell r="D90">
            <v>1480000</v>
          </cell>
          <cell r="E90" t="str">
            <v>STURGEON</v>
          </cell>
        </row>
        <row r="91">
          <cell r="C91" t="str">
            <v>214-22</v>
          </cell>
          <cell r="D91">
            <v>2010000</v>
          </cell>
          <cell r="E91" t="str">
            <v>MAELZER</v>
          </cell>
        </row>
        <row r="92">
          <cell r="C92" t="str">
            <v>119-22</v>
          </cell>
          <cell r="D92">
            <v>2000000</v>
          </cell>
          <cell r="E92" t="str">
            <v>STAMBAUGH</v>
          </cell>
        </row>
        <row r="93">
          <cell r="C93" t="str">
            <v>180-22</v>
          </cell>
          <cell r="D93">
            <v>1290000</v>
          </cell>
          <cell r="E93" t="str">
            <v>COOLAHAN</v>
          </cell>
        </row>
        <row r="94">
          <cell r="C94" t="str">
            <v>103-22</v>
          </cell>
          <cell r="D94">
            <v>1110000</v>
          </cell>
          <cell r="E94" t="str">
            <v>STARKS</v>
          </cell>
        </row>
        <row r="95">
          <cell r="C95" t="str">
            <v>186-22</v>
          </cell>
          <cell r="D95">
            <v>1470000</v>
          </cell>
          <cell r="E95" t="str">
            <v>RIVERA</v>
          </cell>
        </row>
        <row r="96">
          <cell r="C96" t="str">
            <v>239-22</v>
          </cell>
          <cell r="D96">
            <v>2010000</v>
          </cell>
          <cell r="E96" t="str">
            <v>MAELZER</v>
          </cell>
        </row>
        <row r="97">
          <cell r="C97" t="str">
            <v>201-22</v>
          </cell>
          <cell r="D97">
            <v>1780000</v>
          </cell>
          <cell r="E97" t="str">
            <v>DE LA ROSA</v>
          </cell>
        </row>
        <row r="98">
          <cell r="C98" t="str">
            <v>154-22</v>
          </cell>
          <cell r="D98">
            <v>1090000</v>
          </cell>
          <cell r="E98" t="str">
            <v>SPECTOR</v>
          </cell>
        </row>
        <row r="99">
          <cell r="C99" t="str">
            <v>225-22</v>
          </cell>
          <cell r="D99">
            <v>1820000</v>
          </cell>
          <cell r="E99" t="str">
            <v>ADANE</v>
          </cell>
        </row>
        <row r="100">
          <cell r="C100" t="str">
            <v>219-22</v>
          </cell>
          <cell r="D100">
            <v>2040000</v>
          </cell>
          <cell r="E100" t="str">
            <v>MOSES</v>
          </cell>
        </row>
        <row r="101">
          <cell r="C101" t="str">
            <v>232-22</v>
          </cell>
          <cell r="D101">
            <v>2010000</v>
          </cell>
          <cell r="E101" t="str">
            <v>MAELZER</v>
          </cell>
        </row>
        <row r="102">
          <cell r="C102" t="str">
            <v>192-22</v>
          </cell>
          <cell r="D102">
            <v>940000</v>
          </cell>
          <cell r="E102" t="str">
            <v>BONDS</v>
          </cell>
        </row>
        <row r="103">
          <cell r="C103" t="str">
            <v>163-22</v>
          </cell>
          <cell r="D103">
            <v>940000</v>
          </cell>
          <cell r="E103" t="str">
            <v>BONDS</v>
          </cell>
        </row>
        <row r="104">
          <cell r="C104" t="str">
            <v>155-22</v>
          </cell>
          <cell r="D104">
            <v>1520000</v>
          </cell>
          <cell r="E104" t="str">
            <v>MAYBERRY</v>
          </cell>
        </row>
        <row r="105">
          <cell r="C105" t="str">
            <v>196-22</v>
          </cell>
          <cell r="D105">
            <v>1090000</v>
          </cell>
          <cell r="E105" t="str">
            <v>SPECTOR</v>
          </cell>
        </row>
        <row r="106">
          <cell r="C106" t="str">
            <v>104-22</v>
          </cell>
          <cell r="D106">
            <v>1110000</v>
          </cell>
          <cell r="E106" t="str">
            <v>STARKS</v>
          </cell>
        </row>
        <row r="107">
          <cell r="C107" t="str">
            <v>210-22</v>
          </cell>
          <cell r="D107">
            <v>1760000</v>
          </cell>
          <cell r="E107" t="str">
            <v>STRICKLAND</v>
          </cell>
        </row>
        <row r="108">
          <cell r="C108" t="str">
            <v>101-22</v>
          </cell>
          <cell r="D108">
            <v>1830000</v>
          </cell>
          <cell r="E108" t="str">
            <v>YORK</v>
          </cell>
        </row>
        <row r="109">
          <cell r="C109" t="str">
            <v>244-22</v>
          </cell>
          <cell r="D109">
            <v>2040000</v>
          </cell>
          <cell r="E109" t="str">
            <v>MOSES</v>
          </cell>
        </row>
        <row r="110">
          <cell r="C110" t="str">
            <v>235-22</v>
          </cell>
          <cell r="D110">
            <v>2040000</v>
          </cell>
          <cell r="E110" t="str">
            <v>MOSES</v>
          </cell>
        </row>
        <row r="111">
          <cell r="C111" t="str">
            <v>109-22</v>
          </cell>
          <cell r="D111">
            <v>1260000</v>
          </cell>
          <cell r="E111" t="str">
            <v>ACKERMAN</v>
          </cell>
        </row>
        <row r="112">
          <cell r="C112" t="str">
            <v>223-22</v>
          </cell>
          <cell r="D112">
            <v>2010000</v>
          </cell>
          <cell r="E112" t="str">
            <v>MAELZER</v>
          </cell>
        </row>
        <row r="113">
          <cell r="C113" t="str">
            <v>105-22</v>
          </cell>
          <cell r="D113">
            <v>2000000</v>
          </cell>
          <cell r="E113" t="str">
            <v>STAMBAUGH</v>
          </cell>
        </row>
        <row r="114">
          <cell r="C114" t="str">
            <v>241-22</v>
          </cell>
          <cell r="D114">
            <v>1820000</v>
          </cell>
          <cell r="E114" t="str">
            <v>ADANE</v>
          </cell>
        </row>
        <row r="115">
          <cell r="C115" t="str">
            <v>107-22</v>
          </cell>
          <cell r="D115">
            <v>2030000</v>
          </cell>
          <cell r="E115" t="str">
            <v>KILLION</v>
          </cell>
        </row>
        <row r="116">
          <cell r="C116" t="str">
            <v>239-22</v>
          </cell>
          <cell r="D116">
            <v>2010000</v>
          </cell>
          <cell r="E116" t="str">
            <v>MAELZER</v>
          </cell>
        </row>
        <row r="117">
          <cell r="C117" t="str">
            <v>121-22</v>
          </cell>
          <cell r="D117">
            <v>2030000</v>
          </cell>
          <cell r="E117" t="str">
            <v>KILLION</v>
          </cell>
        </row>
        <row r="118">
          <cell r="C118" t="str">
            <v>234-22</v>
          </cell>
          <cell r="D118">
            <v>1820000</v>
          </cell>
          <cell r="E118" t="str">
            <v>ADANE</v>
          </cell>
        </row>
        <row r="119">
          <cell r="C119" t="str">
            <v>135-22</v>
          </cell>
          <cell r="D119">
            <v>2030000</v>
          </cell>
          <cell r="E119" t="str">
            <v>KILLION</v>
          </cell>
        </row>
        <row r="120">
          <cell r="C120" t="str">
            <v>237-22</v>
          </cell>
          <cell r="D120">
            <v>1760000</v>
          </cell>
          <cell r="E120" t="str">
            <v>STRICKLAND</v>
          </cell>
        </row>
        <row r="121">
          <cell r="C121" t="str">
            <v>137-22</v>
          </cell>
          <cell r="D121">
            <v>1200000</v>
          </cell>
          <cell r="E121" t="str">
            <v>CUSHING</v>
          </cell>
        </row>
        <row r="122">
          <cell r="C122" t="str">
            <v>233-22</v>
          </cell>
          <cell r="D122">
            <v>1820000</v>
          </cell>
          <cell r="E122" t="str">
            <v>ADANE</v>
          </cell>
        </row>
        <row r="123">
          <cell r="C123" t="str">
            <v>814-22</v>
          </cell>
          <cell r="D123">
            <v>1480000</v>
          </cell>
          <cell r="E123" t="str">
            <v>STURGEON</v>
          </cell>
        </row>
        <row r="124">
          <cell r="C124" t="str">
            <v>218-22</v>
          </cell>
          <cell r="D124">
            <v>1820000</v>
          </cell>
          <cell r="E124" t="str">
            <v>ADANE</v>
          </cell>
        </row>
        <row r="125">
          <cell r="C125" t="str">
            <v>160-22</v>
          </cell>
          <cell r="D125">
            <v>900000</v>
          </cell>
          <cell r="E125" t="str">
            <v>ROCHA</v>
          </cell>
        </row>
        <row r="126">
          <cell r="C126" t="str">
            <v>221-22</v>
          </cell>
          <cell r="D126">
            <v>1760000</v>
          </cell>
          <cell r="E126" t="str">
            <v>STRICKLAND</v>
          </cell>
        </row>
        <row r="127">
          <cell r="C127" t="str">
            <v>162-22</v>
          </cell>
          <cell r="D127">
            <v>1360000</v>
          </cell>
          <cell r="E127" t="str">
            <v>SANTIZO</v>
          </cell>
        </row>
        <row r="128">
          <cell r="C128" t="str">
            <v>207-22</v>
          </cell>
          <cell r="D128">
            <v>1290000</v>
          </cell>
          <cell r="E128" t="str">
            <v>COOLAHAN</v>
          </cell>
        </row>
        <row r="129">
          <cell r="C129" t="str">
            <v>822-22</v>
          </cell>
          <cell r="D129">
            <v>1480000</v>
          </cell>
          <cell r="E129" t="str">
            <v>STURGEON</v>
          </cell>
        </row>
        <row r="130">
          <cell r="C130" t="str">
            <v>824-22</v>
          </cell>
          <cell r="D130">
            <v>1750000</v>
          </cell>
          <cell r="E130" t="str">
            <v>REBOLETTI</v>
          </cell>
        </row>
        <row r="131">
          <cell r="C131" t="str">
            <v>187-22</v>
          </cell>
          <cell r="D131">
            <v>1360000</v>
          </cell>
          <cell r="E131" t="str">
            <v>SANTIZO</v>
          </cell>
        </row>
        <row r="132">
          <cell r="C132" t="str">
            <v>187-22</v>
          </cell>
          <cell r="D132">
            <v>1360000</v>
          </cell>
          <cell r="E132" t="str">
            <v>SANTIZO</v>
          </cell>
        </row>
        <row r="133">
          <cell r="C133" t="str">
            <v>188-22</v>
          </cell>
          <cell r="D133">
            <v>1360000</v>
          </cell>
          <cell r="E133" t="str">
            <v>SANTIZO</v>
          </cell>
        </row>
        <row r="134">
          <cell r="C134" t="str">
            <v>182-22</v>
          </cell>
          <cell r="D134">
            <v>1090000</v>
          </cell>
          <cell r="E134" t="str">
            <v>SPECTOR</v>
          </cell>
        </row>
        <row r="135">
          <cell r="C135" t="str">
            <v>211-22</v>
          </cell>
          <cell r="D135">
            <v>880000</v>
          </cell>
          <cell r="E135" t="str">
            <v>STEWART</v>
          </cell>
        </row>
        <row r="136">
          <cell r="C136" t="str">
            <v>176-22</v>
          </cell>
          <cell r="D136">
            <v>890000</v>
          </cell>
          <cell r="E136" t="str">
            <v>LOZA</v>
          </cell>
        </row>
        <row r="137">
          <cell r="C137" t="str">
            <v>215-22</v>
          </cell>
          <cell r="D137">
            <v>1780000</v>
          </cell>
          <cell r="E137" t="str">
            <v>DE LA ROSA</v>
          </cell>
        </row>
        <row r="138">
          <cell r="C138" t="str">
            <v>167-22</v>
          </cell>
          <cell r="D138">
            <v>1090000</v>
          </cell>
          <cell r="E138" t="str">
            <v>SPECTOR</v>
          </cell>
        </row>
        <row r="139">
          <cell r="C139" t="str">
            <v>139-22</v>
          </cell>
          <cell r="D139">
            <v>1520000</v>
          </cell>
          <cell r="E139" t="str">
            <v>MAYBERRY</v>
          </cell>
        </row>
        <row r="140">
          <cell r="C140" t="str">
            <v>816-22</v>
          </cell>
          <cell r="D140">
            <v>1480000</v>
          </cell>
          <cell r="E140" t="str">
            <v>STURGEON</v>
          </cell>
        </row>
        <row r="141">
          <cell r="C141" t="str">
            <v>134-22</v>
          </cell>
          <cell r="D141">
            <v>2000000</v>
          </cell>
          <cell r="E141" t="str">
            <v>STAMBAUGH</v>
          </cell>
        </row>
        <row r="142">
          <cell r="C142" t="str">
            <v>808-22</v>
          </cell>
          <cell r="D142">
            <v>1480000</v>
          </cell>
          <cell r="E142" t="str">
            <v>STURGEON</v>
          </cell>
        </row>
        <row r="143">
          <cell r="C143" t="str">
            <v>145-22</v>
          </cell>
          <cell r="D143">
            <v>1110000</v>
          </cell>
          <cell r="E143" t="str">
            <v>STARKS</v>
          </cell>
        </row>
        <row r="144">
          <cell r="C144" t="str">
            <v>803-22</v>
          </cell>
          <cell r="D144">
            <v>1480000</v>
          </cell>
          <cell r="E144" t="str">
            <v>STURGEON</v>
          </cell>
        </row>
        <row r="145">
          <cell r="C145" t="str">
            <v>165-22</v>
          </cell>
          <cell r="D145">
            <v>1290000</v>
          </cell>
          <cell r="E145" t="str">
            <v>COOLAHAN</v>
          </cell>
        </row>
        <row r="146">
          <cell r="C146" t="str">
            <v>802-22</v>
          </cell>
          <cell r="D146">
            <v>1540000</v>
          </cell>
          <cell r="E146" t="str">
            <v>HELVIE</v>
          </cell>
        </row>
        <row r="147">
          <cell r="C147" t="str">
            <v>171-22</v>
          </cell>
          <cell r="D147">
            <v>1470000</v>
          </cell>
          <cell r="E147" t="str">
            <v>RIVERA</v>
          </cell>
        </row>
        <row r="148">
          <cell r="C148" t="str">
            <v>110-22</v>
          </cell>
          <cell r="D148">
            <v>1260000</v>
          </cell>
          <cell r="E148" t="str">
            <v>ACKERMAN</v>
          </cell>
        </row>
        <row r="149">
          <cell r="C149" t="str">
            <v>179-22</v>
          </cell>
          <cell r="D149">
            <v>1290000</v>
          </cell>
          <cell r="E149" t="str">
            <v>COOLAHAN</v>
          </cell>
        </row>
        <row r="150">
          <cell r="C150" t="str">
            <v>185-22</v>
          </cell>
          <cell r="D150">
            <v>1470000</v>
          </cell>
          <cell r="E150" t="str">
            <v>RIVERA</v>
          </cell>
        </row>
        <row r="151">
          <cell r="C151" t="str">
            <v>181-22</v>
          </cell>
          <cell r="D151">
            <v>1090000</v>
          </cell>
          <cell r="E151" t="str">
            <v>SPECTOR</v>
          </cell>
        </row>
        <row r="152">
          <cell r="C152" t="str">
            <v>168-22</v>
          </cell>
          <cell r="D152">
            <v>1090000</v>
          </cell>
          <cell r="E152" t="str">
            <v>SPECTOR</v>
          </cell>
        </row>
        <row r="153">
          <cell r="C153" t="str">
            <v>826-22</v>
          </cell>
          <cell r="D153">
            <v>1750000</v>
          </cell>
          <cell r="E153" t="str">
            <v>REBOLETTI</v>
          </cell>
        </row>
        <row r="154">
          <cell r="C154" t="str">
            <v>150-22</v>
          </cell>
          <cell r="D154">
            <v>2030000</v>
          </cell>
          <cell r="E154" t="str">
            <v>KILLION</v>
          </cell>
        </row>
        <row r="155">
          <cell r="C155" t="str">
            <v>200-22</v>
          </cell>
          <cell r="D155">
            <v>1470000</v>
          </cell>
          <cell r="E155" t="str">
            <v>RIVERA</v>
          </cell>
        </row>
        <row r="156">
          <cell r="C156" t="str">
            <v>151-22</v>
          </cell>
          <cell r="D156">
            <v>1260000</v>
          </cell>
          <cell r="E156" t="str">
            <v>ACKERMAN</v>
          </cell>
        </row>
        <row r="157">
          <cell r="C157" t="str">
            <v>133-22</v>
          </cell>
          <cell r="D157">
            <v>2000000</v>
          </cell>
          <cell r="E157" t="str">
            <v>STAMBAUGH</v>
          </cell>
        </row>
        <row r="158">
          <cell r="C158" t="str">
            <v>149-22</v>
          </cell>
          <cell r="D158">
            <v>2030000</v>
          </cell>
          <cell r="E158" t="str">
            <v>KILLION</v>
          </cell>
        </row>
        <row r="159">
          <cell r="C159" t="str">
            <v>140-22</v>
          </cell>
          <cell r="D159">
            <v>1520000</v>
          </cell>
          <cell r="E159" t="str">
            <v>MAYBERRY</v>
          </cell>
        </row>
        <row r="160">
          <cell r="C160" t="str">
            <v>141-22</v>
          </cell>
          <cell r="D160">
            <v>1830000</v>
          </cell>
          <cell r="E160" t="str">
            <v>YORK</v>
          </cell>
        </row>
        <row r="161">
          <cell r="C161" t="str">
            <v>166-22</v>
          </cell>
          <cell r="D161">
            <v>1290000</v>
          </cell>
          <cell r="E161" t="str">
            <v>COOLAHAN</v>
          </cell>
        </row>
        <row r="162">
          <cell r="C162" t="str">
            <v>811-22</v>
          </cell>
          <cell r="D162">
            <v>1480000</v>
          </cell>
          <cell r="E162" t="str">
            <v>STURGEON</v>
          </cell>
        </row>
        <row r="163">
          <cell r="C163" t="str">
            <v>175-22</v>
          </cell>
          <cell r="D163">
            <v>1360000</v>
          </cell>
          <cell r="E163" t="str">
            <v>SANTIZO</v>
          </cell>
        </row>
        <row r="164">
          <cell r="C164" t="str">
            <v>807-22</v>
          </cell>
          <cell r="D164">
            <v>1480000</v>
          </cell>
          <cell r="E164" t="str">
            <v>STURGEON</v>
          </cell>
        </row>
        <row r="165">
          <cell r="C165" t="str">
            <v>172-22</v>
          </cell>
          <cell r="D165">
            <v>1470000</v>
          </cell>
          <cell r="E165" t="str">
            <v>RIVERA</v>
          </cell>
        </row>
        <row r="166">
          <cell r="C166" t="str">
            <v>802-22</v>
          </cell>
          <cell r="D166">
            <v>1540000</v>
          </cell>
          <cell r="E166" t="str">
            <v>HELVIE</v>
          </cell>
        </row>
        <row r="167">
          <cell r="C167" t="str">
            <v>193-22</v>
          </cell>
          <cell r="D167">
            <v>1290000</v>
          </cell>
          <cell r="E167" t="str">
            <v>COOLAHAN</v>
          </cell>
        </row>
        <row r="168">
          <cell r="C168" t="str">
            <v>202-22</v>
          </cell>
          <cell r="D168">
            <v>1790000</v>
          </cell>
          <cell r="E168" t="str">
            <v>LYNN</v>
          </cell>
        </row>
        <row r="169">
          <cell r="C169" t="str">
            <v>217-22</v>
          </cell>
          <cell r="D169">
            <v>1820000</v>
          </cell>
          <cell r="E169" t="str">
            <v>ADANE</v>
          </cell>
        </row>
        <row r="170">
          <cell r="C170" t="str">
            <v>825-22</v>
          </cell>
          <cell r="D170">
            <v>1750000</v>
          </cell>
          <cell r="E170" t="str">
            <v>REBOLETTI</v>
          </cell>
        </row>
        <row r="171">
          <cell r="C171" t="str">
            <v>216-22</v>
          </cell>
          <cell r="D171">
            <v>1790000</v>
          </cell>
          <cell r="E171" t="str">
            <v>LYNN</v>
          </cell>
        </row>
        <row r="172">
          <cell r="C172" t="str">
            <v>127-22</v>
          </cell>
          <cell r="D172">
            <v>1830000</v>
          </cell>
          <cell r="E172" t="str">
            <v>YORK</v>
          </cell>
        </row>
        <row r="173">
          <cell r="C173" t="str">
            <v>126-22</v>
          </cell>
          <cell r="D173">
            <v>1520000</v>
          </cell>
          <cell r="E173" t="str">
            <v>MAYBERRY</v>
          </cell>
        </row>
        <row r="174">
          <cell r="C174" t="str">
            <v>183-22</v>
          </cell>
          <cell r="D174">
            <v>880000</v>
          </cell>
          <cell r="E174" t="str">
            <v>STEWART</v>
          </cell>
        </row>
        <row r="175">
          <cell r="C175" t="str">
            <v>131-22</v>
          </cell>
          <cell r="D175">
            <v>1110000</v>
          </cell>
          <cell r="E175" t="str">
            <v>STARKS</v>
          </cell>
        </row>
        <row r="176">
          <cell r="C176" t="str">
            <v>149-22</v>
          </cell>
          <cell r="D176">
            <v>2030000</v>
          </cell>
          <cell r="E176" t="str">
            <v>KILLION</v>
          </cell>
        </row>
        <row r="177">
          <cell r="C177" t="str">
            <v>128-22</v>
          </cell>
          <cell r="D177">
            <v>1830000</v>
          </cell>
          <cell r="E177" t="str">
            <v>YORK</v>
          </cell>
        </row>
        <row r="178">
          <cell r="C178" t="str">
            <v>114-22</v>
          </cell>
          <cell r="D178">
            <v>1830000</v>
          </cell>
          <cell r="E178" t="str">
            <v>YORK</v>
          </cell>
        </row>
        <row r="179">
          <cell r="C179" t="str">
            <v>810-22</v>
          </cell>
          <cell r="D179">
            <v>1540000</v>
          </cell>
          <cell r="E179" t="str">
            <v>HELVIE</v>
          </cell>
        </row>
        <row r="180">
          <cell r="C180" t="str">
            <v>191-22</v>
          </cell>
          <cell r="D180">
            <v>940000</v>
          </cell>
          <cell r="E180" t="str">
            <v>BONDS</v>
          </cell>
        </row>
        <row r="181">
          <cell r="C181" t="str">
            <v>142-22</v>
          </cell>
          <cell r="D181">
            <v>1830000</v>
          </cell>
          <cell r="E181" t="str">
            <v>YORK</v>
          </cell>
        </row>
        <row r="182">
          <cell r="C182" t="str">
            <v>159-22</v>
          </cell>
          <cell r="D182">
            <v>900000</v>
          </cell>
          <cell r="E182" t="str">
            <v>ROCHA</v>
          </cell>
        </row>
        <row r="183">
          <cell r="C183" t="str">
            <v>823-22</v>
          </cell>
          <cell r="D183">
            <v>1750000</v>
          </cell>
          <cell r="E183" t="str">
            <v>REBOLETTI</v>
          </cell>
        </row>
        <row r="184">
          <cell r="C184" t="str">
            <v>146-22</v>
          </cell>
          <cell r="D184">
            <v>1110000</v>
          </cell>
          <cell r="E184" t="str">
            <v>STARKS</v>
          </cell>
        </row>
        <row r="185">
          <cell r="C185" t="str">
            <v>824-22</v>
          </cell>
          <cell r="D185">
            <v>1750000</v>
          </cell>
          <cell r="E185" t="str">
            <v>REBOLETTI</v>
          </cell>
        </row>
        <row r="186">
          <cell r="C186" t="str">
            <v>815-22</v>
          </cell>
          <cell r="D186">
            <v>1480000</v>
          </cell>
          <cell r="E186" t="str">
            <v>STURGEON</v>
          </cell>
        </row>
        <row r="187">
          <cell r="C187" t="str">
            <v>194-22</v>
          </cell>
          <cell r="D187">
            <v>1290000</v>
          </cell>
          <cell r="E187" t="str">
            <v>COOLAHAN</v>
          </cell>
        </row>
        <row r="188">
          <cell r="C188" t="str">
            <v>144-22</v>
          </cell>
          <cell r="D188">
            <v>900000</v>
          </cell>
          <cell r="E188" t="str">
            <v>ROCHA</v>
          </cell>
        </row>
        <row r="189">
          <cell r="C189" t="str">
            <v>227-22</v>
          </cell>
          <cell r="D189">
            <v>2040000</v>
          </cell>
          <cell r="E189" t="str">
            <v>MOSES</v>
          </cell>
        </row>
        <row r="190">
          <cell r="C190" t="str">
            <v>818-22</v>
          </cell>
          <cell r="D190">
            <v>1480000</v>
          </cell>
          <cell r="E190" t="str">
            <v>STURGEON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2"/>
  <sheetViews>
    <sheetView showGridLines="0" tabSelected="1" topLeftCell="B25" zoomScale="85" zoomScaleNormal="85" workbookViewId="0">
      <selection activeCell="S69" sqref="S69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3">
        <f>Variables!A2</f>
        <v>42542</v>
      </c>
      <c r="J2" s="84"/>
      <c r="K2" s="52"/>
      <c r="L2" s="52"/>
      <c r="M2" s="85" t="s">
        <v>8</v>
      </c>
      <c r="N2" s="86"/>
      <c r="O2" s="87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8" t="s">
        <v>10</v>
      </c>
      <c r="J3" s="89"/>
      <c r="K3" s="75"/>
      <c r="L3" s="75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COUNT($N$13:$P$999)</f>
        <v>50</v>
      </c>
      <c r="K4" s="3"/>
      <c r="L4" s="3"/>
      <c r="M4" s="47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COUNT(N13:N43)</f>
        <v>31</v>
      </c>
      <c r="K5" s="3"/>
      <c r="L5" s="3"/>
      <c r="M5" s="47">
        <f>AVERAGE(N13:O43)</f>
        <v>20.074731181976535</v>
      </c>
      <c r="N5" s="5">
        <f>MIN(N13:O43)</f>
        <v>0</v>
      </c>
      <c r="O5" s="6">
        <f>MAX(N13:O43)</f>
        <v>36.666666667442769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COUNT(#REF!)</f>
        <v>0</v>
      </c>
      <c r="K6" s="3"/>
      <c r="L6" s="3"/>
      <c r="M6" s="47">
        <f>IFERROR(AVERAGE(#REF!),0)</f>
        <v>0</v>
      </c>
      <c r="N6" s="5" t="e">
        <f>MIN(#REF!)</f>
        <v>#REF!</v>
      </c>
      <c r="O6" s="6" t="e">
        <f>MAX(#REF!)</f>
        <v>#REF!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COUNT(P13:P43)</f>
        <v>0</v>
      </c>
      <c r="K7" s="3"/>
      <c r="L7" s="3"/>
      <c r="M7" s="47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COUNT(N13:N43)</f>
        <v>31</v>
      </c>
      <c r="K8" s="3"/>
      <c r="L8" s="3"/>
      <c r="M8" s="47" t="e">
        <f>AVERAGE(#REF!)</f>
        <v>#REF!</v>
      </c>
      <c r="N8" s="5" t="e">
        <f>MIN(#REF!)</f>
        <v>#REF!</v>
      </c>
      <c r="O8" s="6" t="e">
        <f>MAX(#REF!)</f>
        <v>#REF!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0.62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2" t="str">
        <f>"Eagle P3 System Performance - "&amp;TEXT(Variables!A2,"yyyy-mm-dd")</f>
        <v>Eagle P3 System Performance - 2016-06-21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62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89</v>
      </c>
      <c r="T12" s="9" t="s">
        <v>94</v>
      </c>
      <c r="U12" s="9" t="s">
        <v>95</v>
      </c>
      <c r="V12" s="48" t="s">
        <v>45</v>
      </c>
      <c r="W12" s="48" t="s">
        <v>23</v>
      </c>
      <c r="X12" s="48" t="s">
        <v>49</v>
      </c>
      <c r="Y12" s="48" t="s">
        <v>20</v>
      </c>
      <c r="Z12" s="48" t="s">
        <v>21</v>
      </c>
      <c r="AA12" s="48" t="s">
        <v>22</v>
      </c>
      <c r="AB12" s="49" t="s">
        <v>39</v>
      </c>
      <c r="AC12" s="49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216</v>
      </c>
      <c r="B13" s="43">
        <v>4032</v>
      </c>
      <c r="C13" s="43" t="s">
        <v>58</v>
      </c>
      <c r="D13" s="43" t="s">
        <v>349</v>
      </c>
      <c r="E13" s="25">
        <v>42544.219328703701</v>
      </c>
      <c r="F13" s="25">
        <v>42544.220057870371</v>
      </c>
      <c r="G13" s="31">
        <v>1</v>
      </c>
      <c r="H13" s="25" t="s">
        <v>350</v>
      </c>
      <c r="I13" s="25">
        <v>42544.230706018519</v>
      </c>
      <c r="J13" s="43">
        <v>0</v>
      </c>
      <c r="K13" s="43" t="str">
        <f t="shared" ref="K13:K43" si="0">IF(ISEVEN(B13),(B13-1)&amp;"/"&amp;B13,B13&amp;"/"&amp;(B13+1))</f>
        <v>4031/4032</v>
      </c>
      <c r="L13" s="43" t="e">
        <f>VLOOKUP(A13,'[1]Trips&amp;Operators'!$C$1:$E$10000,3,FALSE)</f>
        <v>#N/A</v>
      </c>
      <c r="M13" s="11">
        <f t="shared" ref="M13:M43" si="1">I13-F13</f>
        <v>1.0648148148902692E-2</v>
      </c>
      <c r="N13" s="12">
        <f t="shared" ref="N13:N62" si="2">24*60*SUM($M13:$M13)</f>
        <v>15.333333334419876</v>
      </c>
      <c r="O13" s="12"/>
      <c r="P13" s="12"/>
      <c r="Q13" s="44"/>
      <c r="R13" s="44"/>
      <c r="S13" s="72">
        <f t="shared" ref="S13:S43" si="3">SUM(U13:U13)/12</f>
        <v>0.58333333333333337</v>
      </c>
      <c r="T13" s="2" t="str">
        <f t="shared" ref="T13:T43" si="4">IF(ISEVEN(LEFT(A13,3)),"Southbound","NorthBound")</f>
        <v>Southbound</v>
      </c>
      <c r="U13" s="2">
        <f>COUNTIFS([1]Variables!$M$2:$M$19, "&lt;=" &amp; Y13, [1]Variables!$M$2:$M$19, "&gt;=" &amp; Z13)</f>
        <v>7</v>
      </c>
      <c r="V13" s="50" t="str">
        <f t="shared" ref="V13:V43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https://search-rtdc-monitor-bjffxe2xuh6vdkpspy63sjmuny.us-east-1.es.amazonaws.com/_plugin/kibana/#/discover/Steve-Slow-Train-Analysis-(2080s-and-2083s)?_g=(refreshInterval:(display:Off,section:0,value:0),time:(from:'2016-06-23 05:14:50-0600',mode:absolute,to:'2016-06-23 05:33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" s="50" t="str">
        <f t="shared" ref="W13:W43" si="6">IF(AA13&lt;23,"Y","N")</f>
        <v>Y</v>
      </c>
      <c r="X13" s="50">
        <f>VALUE(LEFT(A13,3))-VALUE(LEFT('[1]Train Runs'!A153,3))</f>
        <v>561</v>
      </c>
      <c r="Y13" s="50">
        <f t="shared" ref="Y13:Y43" si="7">RIGHT(D13,LEN(D13)-4)/10000</f>
        <v>5.8533999999999997</v>
      </c>
      <c r="Z13" s="50">
        <f t="shared" ref="Z13:Z43" si="8">RIGHT(H13,LEN(H13)-4)/10000</f>
        <v>6.3500000000000001E-2</v>
      </c>
      <c r="AA13" s="50">
        <f t="shared" ref="AA13:AA43" si="9">ABS(Z13-Y13)</f>
        <v>5.7898999999999994</v>
      </c>
      <c r="AB13" s="51" t="e">
        <f>VLOOKUP(A13,[1]Enforcements!$C$7:$J$76,8,0)</f>
        <v>#N/A</v>
      </c>
      <c r="AC13" s="51" t="e">
        <f>VLOOKUP(A13,[1]Enforcements!$C$7:$E$76,3,0)</f>
        <v>#N/A</v>
      </c>
    </row>
    <row r="14" spans="1:91" s="2" customFormat="1" x14ac:dyDescent="0.25">
      <c r="A14" s="43" t="s">
        <v>143</v>
      </c>
      <c r="B14" s="43">
        <v>4031</v>
      </c>
      <c r="C14" s="43" t="s">
        <v>58</v>
      </c>
      <c r="D14" s="43" t="s">
        <v>351</v>
      </c>
      <c r="E14" s="25">
        <v>42544.23945601852</v>
      </c>
      <c r="F14" s="25">
        <v>42544.240277777775</v>
      </c>
      <c r="G14" s="31">
        <v>1</v>
      </c>
      <c r="H14" s="25" t="s">
        <v>352</v>
      </c>
      <c r="I14" s="25">
        <v>42544.254108796296</v>
      </c>
      <c r="J14" s="43">
        <v>2</v>
      </c>
      <c r="K14" s="43" t="str">
        <f t="shared" si="0"/>
        <v>4031/4032</v>
      </c>
      <c r="L14" s="43" t="e">
        <f>VLOOKUP(A14,'[1]Trips&amp;Operators'!$C$1:$E$10000,3,FALSE)</f>
        <v>#N/A</v>
      </c>
      <c r="M14" s="11">
        <f t="shared" si="1"/>
        <v>1.3831018521159422E-2</v>
      </c>
      <c r="N14" s="12">
        <f t="shared" si="2"/>
        <v>19.916666670469567</v>
      </c>
      <c r="O14" s="12"/>
      <c r="P14" s="12"/>
      <c r="Q14" s="44"/>
      <c r="R14" s="44"/>
      <c r="S14" s="72">
        <f t="shared" si="3"/>
        <v>0</v>
      </c>
      <c r="T14" s="2" t="str">
        <f t="shared" si="4"/>
        <v>NorthBound</v>
      </c>
      <c r="U14" s="2">
        <f>COUNTIFS([1]Variables!$M$2:$M$19, "&lt;=" &amp; Y14, [1]Variables!$M$2:$M$19, "&gt;=" &amp; Z14)</f>
        <v>0</v>
      </c>
      <c r="V14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05:43:49-0600',mode:absolute,to:'2016-06-23 06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" s="50" t="str">
        <f t="shared" si="6"/>
        <v>Y</v>
      </c>
      <c r="X14" s="50">
        <f>VALUE(LEFT(A14,3))-VALUE(LEFT('[1]Train Runs'!A154,3))</f>
        <v>561</v>
      </c>
      <c r="Y14" s="50">
        <f t="shared" si="7"/>
        <v>9.3200000000000005E-2</v>
      </c>
      <c r="Z14" s="50">
        <f t="shared" si="8"/>
        <v>5.8960999999999997</v>
      </c>
      <c r="AA14" s="50">
        <f t="shared" si="9"/>
        <v>5.8028999999999993</v>
      </c>
      <c r="AB14" s="51" t="e">
        <f>VLOOKUP(A14,[1]Enforcements!$C$7:$J$76,8,0)</f>
        <v>#N/A</v>
      </c>
      <c r="AC14" s="51" t="e">
        <f>VLOOKUP(A14,[1]Enforcements!$C$7:$E$76,3,0)</f>
        <v>#N/A</v>
      </c>
    </row>
    <row r="15" spans="1:91" s="2" customFormat="1" x14ac:dyDescent="0.25">
      <c r="A15" s="43" t="s">
        <v>325</v>
      </c>
      <c r="B15" s="43">
        <v>4032</v>
      </c>
      <c r="C15" s="43" t="s">
        <v>58</v>
      </c>
      <c r="D15" s="43" t="s">
        <v>353</v>
      </c>
      <c r="E15" s="25">
        <v>42544.255277777775</v>
      </c>
      <c r="F15" s="25">
        <v>42544.256192129629</v>
      </c>
      <c r="G15" s="31">
        <v>1</v>
      </c>
      <c r="H15" s="25" t="s">
        <v>354</v>
      </c>
      <c r="I15" s="25">
        <v>42544.268368055556</v>
      </c>
      <c r="J15" s="43">
        <v>0</v>
      </c>
      <c r="K15" s="43" t="str">
        <f t="shared" si="0"/>
        <v>4031/4032</v>
      </c>
      <c r="L15" s="43" t="e">
        <f>VLOOKUP(A15,'[1]Trips&amp;Operators'!$C$1:$E$10000,3,FALSE)</f>
        <v>#N/A</v>
      </c>
      <c r="M15" s="11">
        <f t="shared" si="1"/>
        <v>1.2175925927294884E-2</v>
      </c>
      <c r="N15" s="12">
        <f t="shared" si="2"/>
        <v>17.533333335304633</v>
      </c>
      <c r="O15" s="12"/>
      <c r="P15" s="12"/>
      <c r="Q15" s="44"/>
      <c r="R15" s="44"/>
      <c r="S15" s="72">
        <f t="shared" si="3"/>
        <v>0.58333333333333337</v>
      </c>
      <c r="T15" s="2" t="str">
        <f t="shared" si="4"/>
        <v>Southbound</v>
      </c>
      <c r="U15" s="2">
        <f>COUNTIFS([1]Variables!$M$2:$M$19, "&lt;=" &amp; Y15, [1]Variables!$M$2:$M$19, "&gt;=" &amp; Z15)</f>
        <v>7</v>
      </c>
      <c r="V15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06:06:36-0600',mode:absolute,to:'2016-06-23 06:27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" s="50" t="str">
        <f t="shared" si="6"/>
        <v>Y</v>
      </c>
      <c r="X15" s="50">
        <f>VALUE(LEFT(A15,3))-VALUE(LEFT('[1]Train Runs'!A155,3))</f>
        <v>561</v>
      </c>
      <c r="Y15" s="50">
        <f t="shared" si="7"/>
        <v>5.8643000000000001</v>
      </c>
      <c r="Z15" s="50">
        <f t="shared" si="8"/>
        <v>6.4299999999999996E-2</v>
      </c>
      <c r="AA15" s="50">
        <f t="shared" si="9"/>
        <v>5.8</v>
      </c>
      <c r="AB15" s="51" t="e">
        <f>VLOOKUP(A15,[1]Enforcements!$C$7:$J$76,8,0)</f>
        <v>#N/A</v>
      </c>
      <c r="AC15" s="51" t="e">
        <f>VLOOKUP(A15,[1]Enforcements!$C$7:$E$76,3,0)</f>
        <v>#N/A</v>
      </c>
    </row>
    <row r="16" spans="1:91" s="2" customFormat="1" x14ac:dyDescent="0.25">
      <c r="A16" s="43" t="s">
        <v>223</v>
      </c>
      <c r="B16" s="43">
        <v>4055</v>
      </c>
      <c r="C16" s="43" t="s">
        <v>58</v>
      </c>
      <c r="D16" s="43" t="s">
        <v>355</v>
      </c>
      <c r="E16" s="25">
        <v>42544.266064814816</v>
      </c>
      <c r="F16" s="25">
        <v>42544.267256944448</v>
      </c>
      <c r="G16" s="31">
        <v>1</v>
      </c>
      <c r="H16" s="25" t="s">
        <v>356</v>
      </c>
      <c r="I16" s="25">
        <v>42544.277974537035</v>
      </c>
      <c r="J16" s="43">
        <v>0</v>
      </c>
      <c r="K16" s="43" t="str">
        <f t="shared" si="0"/>
        <v>4055/4056</v>
      </c>
      <c r="L16" s="43" t="e">
        <f>VLOOKUP(A16,'[1]Trips&amp;Operators'!$C$1:$E$10000,3,FALSE)</f>
        <v>#N/A</v>
      </c>
      <c r="M16" s="11">
        <f t="shared" si="1"/>
        <v>1.0717592587752733E-2</v>
      </c>
      <c r="N16" s="12">
        <f t="shared" si="2"/>
        <v>15.433333326363936</v>
      </c>
      <c r="O16" s="12"/>
      <c r="P16" s="12"/>
      <c r="Q16" s="44"/>
      <c r="R16" s="44"/>
      <c r="S16" s="72">
        <f t="shared" si="3"/>
        <v>0</v>
      </c>
      <c r="T16" s="2" t="str">
        <f t="shared" si="4"/>
        <v>NorthBound</v>
      </c>
      <c r="U16" s="2">
        <f>COUNTIFS([1]Variables!$M$2:$M$19, "&lt;=" &amp; Y16, [1]Variables!$M$2:$M$19, "&gt;=" &amp; Z16)</f>
        <v>0</v>
      </c>
      <c r="V16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06:22:08-0600',mode:absolute,to:'2016-06-23 06:41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4055%22')),sort:!(Time,asc))</v>
      </c>
      <c r="W16" s="50" t="str">
        <f t="shared" si="6"/>
        <v>Y</v>
      </c>
      <c r="X16" s="50">
        <f>VALUE(LEFT(A16,3))-VALUE(LEFT('[1]Train Runs'!A156,3))</f>
        <v>561</v>
      </c>
      <c r="Y16" s="50">
        <f t="shared" si="7"/>
        <v>0.12089999999999999</v>
      </c>
      <c r="Z16" s="50">
        <f t="shared" si="8"/>
        <v>5.8943000000000003</v>
      </c>
      <c r="AA16" s="50">
        <f t="shared" si="9"/>
        <v>5.7734000000000005</v>
      </c>
      <c r="AB16" s="51" t="e">
        <f>VLOOKUP(A16,[1]Enforcements!$C$7:$J$76,8,0)</f>
        <v>#N/A</v>
      </c>
      <c r="AC16" s="51" t="e">
        <f>VLOOKUP(A16,[1]Enforcements!$C$7:$E$76,3,0)</f>
        <v>#N/A</v>
      </c>
    </row>
    <row r="17" spans="1:29" s="2" customFormat="1" x14ac:dyDescent="0.25">
      <c r="A17" s="43" t="s">
        <v>220</v>
      </c>
      <c r="B17" s="43">
        <v>4056</v>
      </c>
      <c r="C17" s="43" t="s">
        <v>58</v>
      </c>
      <c r="D17" s="43" t="s">
        <v>357</v>
      </c>
      <c r="E17" s="25">
        <v>42544.279131944444</v>
      </c>
      <c r="F17" s="25">
        <v>42544.280138888891</v>
      </c>
      <c r="G17" s="31">
        <v>1</v>
      </c>
      <c r="H17" s="25" t="s">
        <v>358</v>
      </c>
      <c r="I17" s="25">
        <v>42544.290243055555</v>
      </c>
      <c r="J17" s="43">
        <v>0</v>
      </c>
      <c r="K17" s="43" t="str">
        <f t="shared" si="0"/>
        <v>4055/4056</v>
      </c>
      <c r="L17" s="43" t="e">
        <f>VLOOKUP(A17,'[1]Trips&amp;Operators'!$C$1:$E$10000,3,FALSE)</f>
        <v>#N/A</v>
      </c>
      <c r="M17" s="11">
        <f t="shared" si="1"/>
        <v>1.0104166663950309E-2</v>
      </c>
      <c r="N17" s="12">
        <f t="shared" si="2"/>
        <v>14.549999996088445</v>
      </c>
      <c r="O17" s="12"/>
      <c r="P17" s="12"/>
      <c r="Q17" s="44"/>
      <c r="R17" s="44"/>
      <c r="S17" s="72">
        <f t="shared" si="3"/>
        <v>0.58333333333333337</v>
      </c>
      <c r="T17" s="2" t="str">
        <f t="shared" si="4"/>
        <v>Southbound</v>
      </c>
      <c r="U17" s="2">
        <f>COUNTIFS([1]Variables!$M$2:$M$19, "&lt;=" &amp; Y17, [1]Variables!$M$2:$M$19, "&gt;=" &amp; Z17)</f>
        <v>7</v>
      </c>
      <c r="V17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06:40:57-0600',mode:absolute,to:'2016-06-23 06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4056%22')),sort:!(Time,asc))</v>
      </c>
      <c r="W17" s="50" t="str">
        <f t="shared" si="6"/>
        <v>Y</v>
      </c>
      <c r="X17" s="50">
        <f t="shared" ref="X17:X43" si="10">VALUE(LEFT(A17,3))-VALUE(LEFT(A13,3))</f>
        <v>4</v>
      </c>
      <c r="Y17" s="50">
        <f t="shared" si="7"/>
        <v>5.8625999999999996</v>
      </c>
      <c r="Z17" s="50">
        <f t="shared" si="8"/>
        <v>9.0800000000000006E-2</v>
      </c>
      <c r="AA17" s="50">
        <f t="shared" si="9"/>
        <v>5.7717999999999998</v>
      </c>
      <c r="AB17" s="51" t="e">
        <f>VLOOKUP(A17,[1]Enforcements!$C$7:$J$76,8,0)</f>
        <v>#N/A</v>
      </c>
      <c r="AC17" s="51" t="e">
        <f>VLOOKUP(A17,[1]Enforcements!$C$7:$E$76,3,0)</f>
        <v>#N/A</v>
      </c>
    </row>
    <row r="18" spans="1:29" s="2" customFormat="1" x14ac:dyDescent="0.25">
      <c r="A18" s="43" t="s">
        <v>225</v>
      </c>
      <c r="B18" s="43">
        <v>4032</v>
      </c>
      <c r="C18" s="43" t="s">
        <v>58</v>
      </c>
      <c r="D18" s="43" t="s">
        <v>359</v>
      </c>
      <c r="E18" s="25">
        <v>42544.298414351855</v>
      </c>
      <c r="F18" s="25">
        <v>42544.299189814818</v>
      </c>
      <c r="G18" s="31">
        <v>1</v>
      </c>
      <c r="H18" s="25" t="s">
        <v>359</v>
      </c>
      <c r="I18" s="25">
        <v>42544.299189814818</v>
      </c>
      <c r="J18" s="43">
        <v>0</v>
      </c>
      <c r="K18" s="43" t="str">
        <f t="shared" si="0"/>
        <v>4031/4032</v>
      </c>
      <c r="L18" s="43" t="e">
        <f>VLOOKUP(A18,'[1]Trips&amp;Operators'!$C$1:$E$10000,3,FALSE)</f>
        <v>#N/A</v>
      </c>
      <c r="M18" s="11">
        <f t="shared" si="1"/>
        <v>0</v>
      </c>
      <c r="N18" s="12">
        <f t="shared" si="2"/>
        <v>0</v>
      </c>
      <c r="O18" s="12"/>
      <c r="P18" s="12"/>
      <c r="Q18" s="44"/>
      <c r="R18" s="44"/>
      <c r="S18" s="72">
        <f t="shared" si="3"/>
        <v>0</v>
      </c>
      <c r="T18" s="2" t="str">
        <f t="shared" si="4"/>
        <v>Southbound</v>
      </c>
      <c r="U18" s="2">
        <f>COUNTIFS([1]Variables!$M$2:$M$19, "&lt;=" &amp; Y18, [1]Variables!$M$2:$M$19, "&gt;=" &amp; Z18)</f>
        <v>0</v>
      </c>
      <c r="V18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07:08:43-0600',mode:absolute,to:'2016-06-23 07:11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8" s="50" t="str">
        <f t="shared" si="6"/>
        <v>Y</v>
      </c>
      <c r="X18" s="50">
        <f t="shared" si="10"/>
        <v>5</v>
      </c>
      <c r="Y18" s="50">
        <f t="shared" si="7"/>
        <v>5.87</v>
      </c>
      <c r="Z18" s="50">
        <f t="shared" si="8"/>
        <v>5.87</v>
      </c>
      <c r="AA18" s="50">
        <f t="shared" si="9"/>
        <v>0</v>
      </c>
      <c r="AB18" s="51" t="e">
        <f>VLOOKUP(A18,[1]Enforcements!$C$7:$J$76,8,0)</f>
        <v>#N/A</v>
      </c>
      <c r="AC18" s="51" t="e">
        <f>VLOOKUP(A18,[1]Enforcements!$C$7:$E$76,3,0)</f>
        <v>#N/A</v>
      </c>
    </row>
    <row r="19" spans="1:29" s="2" customFormat="1" x14ac:dyDescent="0.25">
      <c r="A19" s="43" t="s">
        <v>144</v>
      </c>
      <c r="B19" s="43">
        <v>4055</v>
      </c>
      <c r="C19" s="43" t="s">
        <v>58</v>
      </c>
      <c r="D19" s="43" t="s">
        <v>360</v>
      </c>
      <c r="E19" s="25">
        <v>42544.293124999997</v>
      </c>
      <c r="F19" s="25">
        <v>42544.294062499997</v>
      </c>
      <c r="G19" s="31">
        <v>1</v>
      </c>
      <c r="H19" s="25" t="s">
        <v>361</v>
      </c>
      <c r="I19" s="25">
        <v>42544.317094907405</v>
      </c>
      <c r="J19" s="43">
        <v>2</v>
      </c>
      <c r="K19" s="43" t="str">
        <f t="shared" si="0"/>
        <v>4055/4056</v>
      </c>
      <c r="L19" s="43" t="e">
        <f>VLOOKUP(A19,'[1]Trips&amp;Operators'!$C$1:$E$10000,3,FALSE)</f>
        <v>#N/A</v>
      </c>
      <c r="M19" s="11">
        <f t="shared" si="1"/>
        <v>2.3032407407299615E-2</v>
      </c>
      <c r="N19" s="12">
        <f t="shared" si="2"/>
        <v>33.166666666511446</v>
      </c>
      <c r="O19" s="12"/>
      <c r="P19" s="12"/>
      <c r="Q19" s="44"/>
      <c r="R19" s="44"/>
      <c r="S19" s="72">
        <f t="shared" si="3"/>
        <v>0</v>
      </c>
      <c r="T19" s="2" t="str">
        <f t="shared" si="4"/>
        <v>NorthBound</v>
      </c>
      <c r="U19" s="2">
        <f>COUNTIFS([1]Variables!$M$2:$M$19, "&lt;=" &amp; Y19, [1]Variables!$M$2:$M$19, "&gt;=" &amp; Z19)</f>
        <v>0</v>
      </c>
      <c r="V19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07:01:06-0600',mode:absolute,to:'2016-06-23 07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4055%22')),sort:!(Time,asc))</v>
      </c>
      <c r="W19" s="50" t="str">
        <f t="shared" si="6"/>
        <v>Y</v>
      </c>
      <c r="X19" s="50">
        <f t="shared" si="10"/>
        <v>5</v>
      </c>
      <c r="Y19" s="50">
        <f t="shared" si="7"/>
        <v>0.1217</v>
      </c>
      <c r="Z19" s="50">
        <f t="shared" si="8"/>
        <v>5.8879000000000001</v>
      </c>
      <c r="AA19" s="50">
        <f t="shared" si="9"/>
        <v>5.7662000000000004</v>
      </c>
      <c r="AB19" s="51" t="e">
        <f>VLOOKUP(A19,[1]Enforcements!$C$7:$J$76,8,0)</f>
        <v>#N/A</v>
      </c>
      <c r="AC19" s="51" t="e">
        <f>VLOOKUP(A19,[1]Enforcements!$C$7:$E$76,3,0)</f>
        <v>#N/A</v>
      </c>
    </row>
    <row r="20" spans="1:29" s="2" customFormat="1" x14ac:dyDescent="0.25">
      <c r="A20" s="43" t="s">
        <v>327</v>
      </c>
      <c r="B20" s="43">
        <v>4056</v>
      </c>
      <c r="C20" s="43" t="s">
        <v>58</v>
      </c>
      <c r="D20" s="43" t="s">
        <v>362</v>
      </c>
      <c r="E20" s="25">
        <v>42544.320243055554</v>
      </c>
      <c r="F20" s="25">
        <v>42544.321261574078</v>
      </c>
      <c r="G20" s="31">
        <v>1</v>
      </c>
      <c r="H20" s="25" t="s">
        <v>363</v>
      </c>
      <c r="I20" s="25">
        <v>42544.323599537034</v>
      </c>
      <c r="J20" s="43">
        <v>0</v>
      </c>
      <c r="K20" s="43" t="str">
        <f t="shared" si="0"/>
        <v>4055/4056</v>
      </c>
      <c r="L20" s="43" t="e">
        <f>VLOOKUP(A20,'[1]Trips&amp;Operators'!$C$1:$E$10000,3,FALSE)</f>
        <v>#N/A</v>
      </c>
      <c r="M20" s="11">
        <f t="shared" si="1"/>
        <v>2.3379629565170035E-3</v>
      </c>
      <c r="N20" s="12">
        <f t="shared" si="2"/>
        <v>3.366666657384485</v>
      </c>
      <c r="O20" s="12"/>
      <c r="P20" s="12"/>
      <c r="Q20" s="44"/>
      <c r="R20" s="44"/>
      <c r="S20" s="72">
        <f t="shared" si="3"/>
        <v>8.3333333333333329E-2</v>
      </c>
      <c r="T20" s="2" t="str">
        <f t="shared" si="4"/>
        <v>Southbound</v>
      </c>
      <c r="U20" s="2">
        <f>COUNTIFS([1]Variables!$M$2:$M$19, "&lt;=" &amp; Y20, [1]Variables!$M$2:$M$19, "&gt;=" &amp; Z20)</f>
        <v>1</v>
      </c>
      <c r="V20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07:40:09-0600',mode:absolute,to:'2016-06-23 07:46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4056%22')),sort:!(Time,asc))</v>
      </c>
      <c r="W20" s="50" t="str">
        <f t="shared" si="6"/>
        <v>Y</v>
      </c>
      <c r="X20" s="50">
        <f t="shared" si="10"/>
        <v>5</v>
      </c>
      <c r="Y20" s="50">
        <f t="shared" si="7"/>
        <v>5.8559000000000001</v>
      </c>
      <c r="Z20" s="50">
        <f t="shared" si="8"/>
        <v>5.3983999999999996</v>
      </c>
      <c r="AA20" s="50">
        <f t="shared" si="9"/>
        <v>0.45750000000000046</v>
      </c>
      <c r="AB20" s="51" t="e">
        <f>VLOOKUP(A20,[1]Enforcements!$C$7:$J$76,8,0)</f>
        <v>#N/A</v>
      </c>
      <c r="AC20" s="51" t="e">
        <f>VLOOKUP(A20,[1]Enforcements!$C$7:$E$76,3,0)</f>
        <v>#N/A</v>
      </c>
    </row>
    <row r="21" spans="1:29" s="2" customFormat="1" x14ac:dyDescent="0.25">
      <c r="A21" s="43" t="s">
        <v>145</v>
      </c>
      <c r="B21" s="43">
        <v>4031</v>
      </c>
      <c r="C21" s="43" t="s">
        <v>58</v>
      </c>
      <c r="D21" s="43" t="s">
        <v>364</v>
      </c>
      <c r="E21" s="25">
        <v>42544.316284722219</v>
      </c>
      <c r="F21" s="25">
        <v>42544.317858796298</v>
      </c>
      <c r="G21" s="31">
        <v>2</v>
      </c>
      <c r="H21" s="25" t="s">
        <v>365</v>
      </c>
      <c r="I21" s="25">
        <v>42544.337141203701</v>
      </c>
      <c r="J21" s="43">
        <v>2</v>
      </c>
      <c r="K21" s="43" t="str">
        <f t="shared" si="0"/>
        <v>4031/4032</v>
      </c>
      <c r="L21" s="43" t="e">
        <f>VLOOKUP(A21,'[1]Trips&amp;Operators'!$C$1:$E$10000,3,FALSE)</f>
        <v>#N/A</v>
      </c>
      <c r="M21" s="11">
        <f t="shared" si="1"/>
        <v>1.9282407403807156E-2</v>
      </c>
      <c r="N21" s="12">
        <f t="shared" si="2"/>
        <v>27.766666661482304</v>
      </c>
      <c r="O21" s="12"/>
      <c r="P21" s="12"/>
      <c r="Q21" s="44"/>
      <c r="R21" s="44"/>
      <c r="S21" s="72">
        <f t="shared" si="3"/>
        <v>0</v>
      </c>
      <c r="T21" s="2" t="str">
        <f t="shared" si="4"/>
        <v>NorthBound</v>
      </c>
      <c r="U21" s="2">
        <f>COUNTIFS([1]Variables!$M$2:$M$19, "&lt;=" &amp; Y21, [1]Variables!$M$2:$M$19, "&gt;=" &amp; Z21)</f>
        <v>0</v>
      </c>
      <c r="V21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07:34:27-0600',mode:absolute,to:'2016-06-23 08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1" s="50" t="str">
        <f t="shared" si="6"/>
        <v>Y</v>
      </c>
      <c r="X21" s="50">
        <f t="shared" si="10"/>
        <v>5</v>
      </c>
      <c r="Y21" s="50">
        <f t="shared" si="7"/>
        <v>8.8700000000000001E-2</v>
      </c>
      <c r="Z21" s="50">
        <f t="shared" si="8"/>
        <v>5.8963000000000001</v>
      </c>
      <c r="AA21" s="50">
        <f t="shared" si="9"/>
        <v>5.8075999999999999</v>
      </c>
      <c r="AB21" s="51" t="e">
        <f>VLOOKUP(A21,[1]Enforcements!$C$7:$J$76,8,0)</f>
        <v>#N/A</v>
      </c>
      <c r="AC21" s="51" t="e">
        <f>VLOOKUP(A21,[1]Enforcements!$C$7:$E$76,3,0)</f>
        <v>#N/A</v>
      </c>
    </row>
    <row r="22" spans="1:29" s="2" customFormat="1" x14ac:dyDescent="0.25">
      <c r="A22" s="43" t="s">
        <v>148</v>
      </c>
      <c r="B22" s="43">
        <v>4032</v>
      </c>
      <c r="C22" s="43" t="s">
        <v>58</v>
      </c>
      <c r="D22" s="43" t="s">
        <v>366</v>
      </c>
      <c r="E22" s="25">
        <v>42544.338599537034</v>
      </c>
      <c r="F22" s="25">
        <v>42544.339814814812</v>
      </c>
      <c r="G22" s="31">
        <v>1</v>
      </c>
      <c r="H22" s="25" t="s">
        <v>367</v>
      </c>
      <c r="I22" s="25">
        <v>42544.352638888886</v>
      </c>
      <c r="J22" s="43">
        <v>2</v>
      </c>
      <c r="K22" s="43" t="str">
        <f t="shared" si="0"/>
        <v>4031/4032</v>
      </c>
      <c r="L22" s="43" t="e">
        <f>VLOOKUP(A22,'[1]Trips&amp;Operators'!$C$1:$E$10000,3,FALSE)</f>
        <v>#N/A</v>
      </c>
      <c r="M22" s="11">
        <f t="shared" si="1"/>
        <v>1.2824074074160308E-2</v>
      </c>
      <c r="N22" s="12">
        <f t="shared" si="2"/>
        <v>18.466666666790843</v>
      </c>
      <c r="O22" s="12"/>
      <c r="P22" s="12"/>
      <c r="Q22" s="44"/>
      <c r="R22" s="44"/>
      <c r="S22" s="72">
        <f t="shared" si="3"/>
        <v>0.58333333333333337</v>
      </c>
      <c r="T22" s="2" t="str">
        <f t="shared" si="4"/>
        <v>Southbound</v>
      </c>
      <c r="U22" s="2">
        <f>COUNTIFS([1]Variables!$M$2:$M$19, "&lt;=" &amp; Y22, [1]Variables!$M$2:$M$19, "&gt;=" &amp; Z22)</f>
        <v>7</v>
      </c>
      <c r="V22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08:06:35-0600',mode:absolute,to:'2016-06-23 08:28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2" s="50" t="str">
        <f t="shared" si="6"/>
        <v>Y</v>
      </c>
      <c r="X22" s="50">
        <f t="shared" si="10"/>
        <v>4</v>
      </c>
      <c r="Y22" s="50">
        <f t="shared" si="7"/>
        <v>5.8653000000000004</v>
      </c>
      <c r="Z22" s="50">
        <f t="shared" si="8"/>
        <v>6.6100000000000006E-2</v>
      </c>
      <c r="AA22" s="50">
        <f t="shared" si="9"/>
        <v>5.7992000000000008</v>
      </c>
      <c r="AB22" s="51" t="e">
        <f>VLOOKUP(A22,[1]Enforcements!$C$7:$J$76,8,0)</f>
        <v>#N/A</v>
      </c>
      <c r="AC22" s="51" t="e">
        <f>VLOOKUP(A22,[1]Enforcements!$C$7:$E$76,3,0)</f>
        <v>#N/A</v>
      </c>
    </row>
    <row r="23" spans="1:29" s="2" customFormat="1" x14ac:dyDescent="0.25">
      <c r="A23" s="43" t="s">
        <v>277</v>
      </c>
      <c r="B23" s="43">
        <v>4028</v>
      </c>
      <c r="C23" s="43" t="s">
        <v>58</v>
      </c>
      <c r="D23" s="43" t="s">
        <v>368</v>
      </c>
      <c r="E23" s="25">
        <v>42544.363599537035</v>
      </c>
      <c r="F23" s="25">
        <v>42544.364606481482</v>
      </c>
      <c r="G23" s="31">
        <v>1</v>
      </c>
      <c r="H23" s="25" t="s">
        <v>369</v>
      </c>
      <c r="I23" s="25">
        <v>42544.367071759261</v>
      </c>
      <c r="J23" s="43">
        <v>0</v>
      </c>
      <c r="K23" s="43" t="str">
        <f t="shared" si="0"/>
        <v>4027/4028</v>
      </c>
      <c r="L23" s="43" t="e">
        <f>VLOOKUP(A23,'[1]Trips&amp;Operators'!$C$1:$E$10000,3,FALSE)</f>
        <v>#N/A</v>
      </c>
      <c r="M23" s="11">
        <f t="shared" si="1"/>
        <v>2.4652777792653069E-3</v>
      </c>
      <c r="N23" s="12">
        <f t="shared" si="2"/>
        <v>3.5500000021420419</v>
      </c>
      <c r="O23" s="12"/>
      <c r="P23" s="12"/>
      <c r="Q23" s="44"/>
      <c r="R23" s="44"/>
      <c r="S23" s="72">
        <f t="shared" si="3"/>
        <v>8.3333333333333329E-2</v>
      </c>
      <c r="T23" s="2" t="str">
        <f t="shared" si="4"/>
        <v>Southbound</v>
      </c>
      <c r="U23" s="2">
        <f>COUNTIFS([1]Variables!$M$2:$M$19, "&lt;=" &amp; Y23, [1]Variables!$M$2:$M$19, "&gt;=" &amp; Z23)</f>
        <v>1</v>
      </c>
      <c r="V23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08:42:35-0600',mode:absolute,to:'2016-06-23 08:49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3" s="50" t="str">
        <f t="shared" si="6"/>
        <v>Y</v>
      </c>
      <c r="X23" s="50">
        <f t="shared" si="10"/>
        <v>5</v>
      </c>
      <c r="Y23" s="50">
        <f t="shared" si="7"/>
        <v>5.8567999999999998</v>
      </c>
      <c r="Z23" s="50">
        <f t="shared" si="8"/>
        <v>5.6031000000000004</v>
      </c>
      <c r="AA23" s="50">
        <f t="shared" si="9"/>
        <v>0.25369999999999937</v>
      </c>
      <c r="AB23" s="51" t="e">
        <f>VLOOKUP(A23,[1]Enforcements!$C$7:$J$76,8,0)</f>
        <v>#N/A</v>
      </c>
      <c r="AC23" s="51" t="e">
        <f>VLOOKUP(A23,[1]Enforcements!$C$7:$E$76,3,0)</f>
        <v>#N/A</v>
      </c>
    </row>
    <row r="24" spans="1:29" s="2" customFormat="1" x14ac:dyDescent="0.25">
      <c r="A24" s="43" t="s">
        <v>149</v>
      </c>
      <c r="B24" s="43">
        <v>4027</v>
      </c>
      <c r="C24" s="43" t="s">
        <v>58</v>
      </c>
      <c r="D24" s="43" t="s">
        <v>370</v>
      </c>
      <c r="E24" s="25">
        <v>42544.502476851849</v>
      </c>
      <c r="F24" s="25">
        <v>42544.505914351852</v>
      </c>
      <c r="G24" s="31">
        <v>4</v>
      </c>
      <c r="H24" s="25" t="s">
        <v>371</v>
      </c>
      <c r="I24" s="25">
        <v>42544.525393518517</v>
      </c>
      <c r="J24" s="43">
        <v>1</v>
      </c>
      <c r="K24" s="43" t="str">
        <f t="shared" si="0"/>
        <v>4027/4028</v>
      </c>
      <c r="L24" s="43" t="e">
        <f>VLOOKUP(A24,'[1]Trips&amp;Operators'!$C$1:$E$10000,3,FALSE)</f>
        <v>#N/A</v>
      </c>
      <c r="M24" s="11">
        <f t="shared" si="1"/>
        <v>1.9479166665405501E-2</v>
      </c>
      <c r="N24" s="12">
        <f t="shared" si="2"/>
        <v>28.049999998183921</v>
      </c>
      <c r="O24" s="12"/>
      <c r="P24" s="12"/>
      <c r="Q24" s="44"/>
      <c r="R24" s="44"/>
      <c r="S24" s="72">
        <f t="shared" si="3"/>
        <v>0</v>
      </c>
      <c r="T24" s="2" t="str">
        <f t="shared" si="4"/>
        <v>NorthBound</v>
      </c>
      <c r="U24" s="2">
        <f>COUNTIFS([1]Variables!$M$2:$M$19, "&lt;=" &amp; Y24, [1]Variables!$M$2:$M$19, "&gt;=" &amp; Z24)</f>
        <v>0</v>
      </c>
      <c r="V24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12:02:34-0600',mode:absolute,to:'2016-06-23 12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4" s="50" t="str">
        <f t="shared" si="6"/>
        <v>Y</v>
      </c>
      <c r="X24" s="50">
        <f t="shared" si="10"/>
        <v>5</v>
      </c>
      <c r="Y24" s="50">
        <f t="shared" si="7"/>
        <v>0.1104</v>
      </c>
      <c r="Z24" s="50">
        <f t="shared" si="8"/>
        <v>5.8929</v>
      </c>
      <c r="AA24" s="50">
        <f t="shared" si="9"/>
        <v>5.7824999999999998</v>
      </c>
      <c r="AB24" s="51" t="e">
        <f>VLOOKUP(A24,[1]Enforcements!$C$7:$J$76,8,0)</f>
        <v>#N/A</v>
      </c>
      <c r="AC24" s="51" t="e">
        <f>VLOOKUP(A24,[1]Enforcements!$C$7:$E$76,3,0)</f>
        <v>#N/A</v>
      </c>
    </row>
    <row r="25" spans="1:29" s="2" customFormat="1" x14ac:dyDescent="0.25">
      <c r="A25" s="43" t="s">
        <v>149</v>
      </c>
      <c r="B25" s="43">
        <v>4027</v>
      </c>
      <c r="C25" s="43" t="s">
        <v>58</v>
      </c>
      <c r="D25" s="43" t="s">
        <v>372</v>
      </c>
      <c r="E25" s="25">
        <v>42544.379629629628</v>
      </c>
      <c r="F25" s="25">
        <v>42544.380752314813</v>
      </c>
      <c r="G25" s="31">
        <v>1</v>
      </c>
      <c r="H25" s="25" t="s">
        <v>373</v>
      </c>
      <c r="I25" s="25">
        <v>42544.394236111111</v>
      </c>
      <c r="J25" s="43">
        <v>0</v>
      </c>
      <c r="K25" s="43" t="str">
        <f t="shared" si="0"/>
        <v>4027/4028</v>
      </c>
      <c r="L25" s="43" t="e">
        <f>VLOOKUP(A25,'[1]Trips&amp;Operators'!$C$1:$E$10000,3,FALSE)</f>
        <v>#N/A</v>
      </c>
      <c r="M25" s="11">
        <f t="shared" si="1"/>
        <v>1.3483796297805384E-2</v>
      </c>
      <c r="N25" s="12">
        <f t="shared" si="2"/>
        <v>19.416666668839753</v>
      </c>
      <c r="O25" s="12"/>
      <c r="P25" s="12"/>
      <c r="Q25" s="44"/>
      <c r="R25" s="44"/>
      <c r="S25" s="72">
        <f t="shared" si="3"/>
        <v>0</v>
      </c>
      <c r="T25" s="2" t="str">
        <f t="shared" si="4"/>
        <v>NorthBound</v>
      </c>
      <c r="U25" s="2">
        <f>COUNTIFS([1]Variables!$M$2:$M$19, "&lt;=" &amp; Y25, [1]Variables!$M$2:$M$19, "&gt;=" &amp; Z25)</f>
        <v>0</v>
      </c>
      <c r="V25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09:05:40-0600',mode:absolute,to:'2016-06-23 09:28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50" t="str">
        <f t="shared" si="6"/>
        <v>Y</v>
      </c>
      <c r="X25" s="50">
        <f t="shared" si="10"/>
        <v>4</v>
      </c>
      <c r="Y25" s="50">
        <f t="shared" si="7"/>
        <v>0.121</v>
      </c>
      <c r="Z25" s="50">
        <f t="shared" si="8"/>
        <v>2.9681999999999999</v>
      </c>
      <c r="AA25" s="50">
        <f t="shared" si="9"/>
        <v>2.8472</v>
      </c>
      <c r="AB25" s="51" t="e">
        <f>VLOOKUP(A25,[1]Enforcements!$C$7:$J$76,8,0)</f>
        <v>#N/A</v>
      </c>
      <c r="AC25" s="51" t="e">
        <f>VLOOKUP(A25,[1]Enforcements!$C$7:$E$76,3,0)</f>
        <v>#N/A</v>
      </c>
    </row>
    <row r="26" spans="1:29" s="2" customFormat="1" x14ac:dyDescent="0.25">
      <c r="A26" s="43" t="s">
        <v>231</v>
      </c>
      <c r="B26" s="43">
        <v>4028</v>
      </c>
      <c r="C26" s="43" t="s">
        <v>58</v>
      </c>
      <c r="D26" s="43" t="s">
        <v>374</v>
      </c>
      <c r="E26" s="25">
        <v>42544.402083333334</v>
      </c>
      <c r="F26" s="25">
        <v>42544.403055555558</v>
      </c>
      <c r="G26" s="31">
        <v>1</v>
      </c>
      <c r="H26" s="25" t="s">
        <v>375</v>
      </c>
      <c r="I26" s="25">
        <v>42544.413055555553</v>
      </c>
      <c r="J26" s="43">
        <v>0</v>
      </c>
      <c r="K26" s="43" t="str">
        <f t="shared" si="0"/>
        <v>4027/4028</v>
      </c>
      <c r="L26" s="43" t="e">
        <f>VLOOKUP(A26,'[1]Trips&amp;Operators'!$C$1:$E$10000,3,FALSE)</f>
        <v>#N/A</v>
      </c>
      <c r="M26" s="11">
        <f t="shared" si="1"/>
        <v>9.9999999947613105E-3</v>
      </c>
      <c r="N26" s="12">
        <f t="shared" si="2"/>
        <v>14.399999992456287</v>
      </c>
      <c r="O26" s="12"/>
      <c r="P26" s="12"/>
      <c r="Q26" s="44"/>
      <c r="R26" s="44"/>
      <c r="S26" s="72">
        <f t="shared" si="3"/>
        <v>0.58333333333333337</v>
      </c>
      <c r="T26" s="2" t="str">
        <f t="shared" si="4"/>
        <v>Southbound</v>
      </c>
      <c r="U26" s="2">
        <f>COUNTIFS([1]Variables!$M$2:$M$19, "&lt;=" &amp; Y26, [1]Variables!$M$2:$M$19, "&gt;=" &amp; Z26)</f>
        <v>7</v>
      </c>
      <c r="V26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09:38:00-0600',mode:absolute,to:'2016-06-23 09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50" t="str">
        <f t="shared" si="6"/>
        <v>Y</v>
      </c>
      <c r="X26" s="50">
        <f t="shared" si="10"/>
        <v>4</v>
      </c>
      <c r="Y26" s="50">
        <f t="shared" si="7"/>
        <v>5.8619000000000003</v>
      </c>
      <c r="Z26" s="50">
        <f t="shared" si="8"/>
        <v>9.3899999999999997E-2</v>
      </c>
      <c r="AA26" s="50">
        <f t="shared" si="9"/>
        <v>5.7680000000000007</v>
      </c>
      <c r="AB26" s="51" t="e">
        <f>VLOOKUP(A26,[1]Enforcements!$C$7:$J$76,8,0)</f>
        <v>#N/A</v>
      </c>
      <c r="AC26" s="51" t="e">
        <f>VLOOKUP(A26,[1]Enforcements!$C$7:$E$76,3,0)</f>
        <v>#N/A</v>
      </c>
    </row>
    <row r="27" spans="1:29" s="2" customFormat="1" x14ac:dyDescent="0.25">
      <c r="A27" s="43" t="s">
        <v>268</v>
      </c>
      <c r="B27" s="43">
        <v>4027</v>
      </c>
      <c r="C27" s="43" t="s">
        <v>58</v>
      </c>
      <c r="D27" s="43" t="s">
        <v>376</v>
      </c>
      <c r="E27" s="25">
        <v>42544.418402777781</v>
      </c>
      <c r="F27" s="25">
        <v>42544.419386574074</v>
      </c>
      <c r="G27" s="31">
        <v>1</v>
      </c>
      <c r="H27" s="25" t="s">
        <v>377</v>
      </c>
      <c r="I27" s="25">
        <v>42544.440104166664</v>
      </c>
      <c r="J27" s="43">
        <v>0</v>
      </c>
      <c r="K27" s="43" t="str">
        <f t="shared" si="0"/>
        <v>4027/4028</v>
      </c>
      <c r="L27" s="43" t="e">
        <f>VLOOKUP(A27,'[1]Trips&amp;Operators'!$C$1:$E$10000,3,FALSE)</f>
        <v>#N/A</v>
      </c>
      <c r="M27" s="11">
        <f t="shared" si="1"/>
        <v>2.0717592589790002E-2</v>
      </c>
      <c r="N27" s="12">
        <f t="shared" si="2"/>
        <v>29.833333329297602</v>
      </c>
      <c r="O27" s="12"/>
      <c r="P27" s="12"/>
      <c r="Q27" s="44"/>
      <c r="R27" s="44"/>
      <c r="S27" s="72">
        <f t="shared" si="3"/>
        <v>0</v>
      </c>
      <c r="T27" s="2" t="str">
        <f t="shared" si="4"/>
        <v>NorthBound</v>
      </c>
      <c r="U27" s="2">
        <f>COUNTIFS([1]Variables!$M$2:$M$19, "&lt;=" &amp; Y27, [1]Variables!$M$2:$M$19, "&gt;=" &amp; Z27)</f>
        <v>0</v>
      </c>
      <c r="V27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10:01:30-0600',mode:absolute,to:'2016-06-23 10:34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7" s="50" t="str">
        <f t="shared" si="6"/>
        <v>Y</v>
      </c>
      <c r="X27" s="50">
        <f t="shared" si="10"/>
        <v>3</v>
      </c>
      <c r="Y27" s="50">
        <f t="shared" si="7"/>
        <v>0.12239999999999999</v>
      </c>
      <c r="Z27" s="50">
        <f t="shared" si="8"/>
        <v>5.8890000000000002</v>
      </c>
      <c r="AA27" s="50">
        <f t="shared" si="9"/>
        <v>5.7666000000000004</v>
      </c>
      <c r="AB27" s="51" t="e">
        <f>VLOOKUP(A27,[1]Enforcements!$C$7:$J$76,8,0)</f>
        <v>#N/A</v>
      </c>
      <c r="AC27" s="51" t="e">
        <f>VLOOKUP(A27,[1]Enforcements!$C$7:$E$76,3,0)</f>
        <v>#N/A</v>
      </c>
    </row>
    <row r="28" spans="1:29" x14ac:dyDescent="0.25">
      <c r="A28" s="43" t="s">
        <v>317</v>
      </c>
      <c r="B28" s="43">
        <v>4028</v>
      </c>
      <c r="C28" s="43" t="s">
        <v>58</v>
      </c>
      <c r="D28" s="43" t="s">
        <v>378</v>
      </c>
      <c r="E28" s="25">
        <v>42544.441319444442</v>
      </c>
      <c r="F28" s="25">
        <v>42544.442349537036</v>
      </c>
      <c r="G28" s="31">
        <v>1</v>
      </c>
      <c r="H28" s="25" t="s">
        <v>379</v>
      </c>
      <c r="I28" s="25">
        <v>42544.456076388888</v>
      </c>
      <c r="J28" s="43">
        <v>0</v>
      </c>
      <c r="K28" s="43" t="str">
        <f t="shared" si="0"/>
        <v>4027/4028</v>
      </c>
      <c r="L28" s="43" t="e">
        <f>VLOOKUP(A28,'[1]Trips&amp;Operators'!$C$1:$E$10000,3,FALSE)</f>
        <v>#N/A</v>
      </c>
      <c r="M28" s="11">
        <f t="shared" si="1"/>
        <v>1.3726851851970423E-2</v>
      </c>
      <c r="N28" s="12">
        <f t="shared" si="2"/>
        <v>19.766666666837409</v>
      </c>
      <c r="O28" s="12"/>
      <c r="P28" s="12"/>
      <c r="Q28" s="44"/>
      <c r="R28" s="44"/>
      <c r="S28" s="72">
        <f t="shared" si="3"/>
        <v>0.58333333333333337</v>
      </c>
      <c r="T28" s="2" t="str">
        <f t="shared" si="4"/>
        <v>Southbound</v>
      </c>
      <c r="U28" s="2">
        <f>COUNTIFS([1]Variables!$M$2:$M$19, "&lt;=" &amp; Y28, [1]Variables!$M$2:$M$19, "&gt;=" &amp; Z28)</f>
        <v>7</v>
      </c>
      <c r="V28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10:34:30-0600',mode:absolute,to:'2016-06-23 10:57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8" s="50" t="str">
        <f t="shared" si="6"/>
        <v>Y</v>
      </c>
      <c r="X28" s="50">
        <f t="shared" si="10"/>
        <v>3</v>
      </c>
      <c r="Y28" s="50">
        <f t="shared" si="7"/>
        <v>5.8570000000000002</v>
      </c>
      <c r="Z28" s="50">
        <f t="shared" si="8"/>
        <v>9.2700000000000005E-2</v>
      </c>
      <c r="AA28" s="50">
        <f t="shared" si="9"/>
        <v>5.7643000000000004</v>
      </c>
      <c r="AB28" s="51" t="e">
        <f>VLOOKUP(A28,[1]Enforcements!$C$7:$J$76,8,0)</f>
        <v>#N/A</v>
      </c>
      <c r="AC28" s="51" t="e">
        <f>VLOOKUP(A28,[1]Enforcements!$C$7:$E$76,3,0)</f>
        <v>#N/A</v>
      </c>
    </row>
    <row r="29" spans="1:29" x14ac:dyDescent="0.25">
      <c r="A29" s="43" t="s">
        <v>150</v>
      </c>
      <c r="B29" s="43">
        <v>4027</v>
      </c>
      <c r="C29" s="43" t="s">
        <v>58</v>
      </c>
      <c r="D29" s="43" t="s">
        <v>380</v>
      </c>
      <c r="E29" s="25">
        <v>42544.463784722226</v>
      </c>
      <c r="F29" s="25">
        <v>42544.464571759258</v>
      </c>
      <c r="G29" s="31">
        <v>1</v>
      </c>
      <c r="H29" s="25" t="s">
        <v>381</v>
      </c>
      <c r="I29" s="25">
        <v>42544.483877314815</v>
      </c>
      <c r="J29" s="43">
        <v>1</v>
      </c>
      <c r="K29" s="43" t="str">
        <f t="shared" si="0"/>
        <v>4027/4028</v>
      </c>
      <c r="L29" s="43" t="e">
        <f>VLOOKUP(A29,'[1]Trips&amp;Operators'!$C$1:$E$10000,3,FALSE)</f>
        <v>#N/A</v>
      </c>
      <c r="M29" s="11">
        <f t="shared" si="1"/>
        <v>1.9305555557366461E-2</v>
      </c>
      <c r="N29" s="12">
        <f t="shared" si="2"/>
        <v>27.800000002607703</v>
      </c>
      <c r="O29" s="12"/>
      <c r="P29" s="12"/>
      <c r="Q29" s="44"/>
      <c r="R29" s="44"/>
      <c r="S29" s="72">
        <f t="shared" si="3"/>
        <v>0</v>
      </c>
      <c r="T29" s="2" t="str">
        <f t="shared" si="4"/>
        <v>NorthBound</v>
      </c>
      <c r="U29" s="2">
        <f>COUNTIFS([1]Variables!$M$2:$M$19, "&lt;=" &amp; Y29, [1]Variables!$M$2:$M$19, "&gt;=" &amp; Z29)</f>
        <v>0</v>
      </c>
      <c r="V29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11:06:51-0600',mode:absolute,to:'2016-06-23 11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9" s="50" t="str">
        <f t="shared" si="6"/>
        <v>Y</v>
      </c>
      <c r="X29" s="50">
        <f t="shared" si="10"/>
        <v>4</v>
      </c>
      <c r="Y29" s="50">
        <f t="shared" si="7"/>
        <v>0.12189999999999999</v>
      </c>
      <c r="Z29" s="50">
        <f t="shared" si="8"/>
        <v>5.8867000000000003</v>
      </c>
      <c r="AA29" s="50">
        <f t="shared" si="9"/>
        <v>5.7648000000000001</v>
      </c>
      <c r="AB29" s="51" t="e">
        <f>VLOOKUP(A29,[1]Enforcements!$C$7:$J$76,8,0)</f>
        <v>#N/A</v>
      </c>
      <c r="AC29" s="51" t="e">
        <f>VLOOKUP(A29,[1]Enforcements!$C$7:$E$76,3,0)</f>
        <v>#N/A</v>
      </c>
    </row>
    <row r="30" spans="1:29" s="2" customFormat="1" x14ac:dyDescent="0.25">
      <c r="A30" s="43" t="s">
        <v>177</v>
      </c>
      <c r="B30" s="43">
        <v>4028</v>
      </c>
      <c r="C30" s="43" t="s">
        <v>58</v>
      </c>
      <c r="D30" s="43" t="s">
        <v>382</v>
      </c>
      <c r="E30" s="25">
        <v>42544.485127314816</v>
      </c>
      <c r="F30" s="25">
        <v>42544.486226851855</v>
      </c>
      <c r="G30" s="31">
        <v>1</v>
      </c>
      <c r="H30" s="25" t="s">
        <v>383</v>
      </c>
      <c r="I30" s="25">
        <v>42544.498043981483</v>
      </c>
      <c r="J30" s="43">
        <v>0</v>
      </c>
      <c r="K30" s="43" t="str">
        <f t="shared" si="0"/>
        <v>4027/4028</v>
      </c>
      <c r="L30" s="43" t="e">
        <f>VLOOKUP(A30,'[1]Trips&amp;Operators'!$C$1:$E$10000,3,FALSE)</f>
        <v>#N/A</v>
      </c>
      <c r="M30" s="11">
        <f t="shared" si="1"/>
        <v>1.1817129627161194E-2</v>
      </c>
      <c r="N30" s="12">
        <f t="shared" si="2"/>
        <v>17.016666663112119</v>
      </c>
      <c r="O30" s="12"/>
      <c r="P30" s="12"/>
      <c r="Q30" s="44"/>
      <c r="R30" s="44"/>
      <c r="S30" s="72">
        <f t="shared" si="3"/>
        <v>0.58333333333333337</v>
      </c>
      <c r="T30" s="2" t="str">
        <f t="shared" si="4"/>
        <v>Southbound</v>
      </c>
      <c r="U30" s="2">
        <f>COUNTIFS([1]Variables!$M$2:$M$19, "&lt;=" &amp; Y30, [1]Variables!$M$2:$M$19, "&gt;=" &amp; Z30)</f>
        <v>7</v>
      </c>
      <c r="V30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11:37:35-0600',mode:absolute,to:'2016-06-23 11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0" s="50" t="str">
        <f t="shared" si="6"/>
        <v>Y</v>
      </c>
      <c r="X30" s="50">
        <f t="shared" si="10"/>
        <v>4</v>
      </c>
      <c r="Y30" s="50">
        <f t="shared" si="7"/>
        <v>5.8547000000000002</v>
      </c>
      <c r="Z30" s="50">
        <f t="shared" si="8"/>
        <v>7.8899999999999998E-2</v>
      </c>
      <c r="AA30" s="50">
        <f t="shared" si="9"/>
        <v>5.7758000000000003</v>
      </c>
      <c r="AB30" s="51" t="e">
        <f>VLOOKUP(A30,[1]Enforcements!$C$7:$J$76,8,0)</f>
        <v>#N/A</v>
      </c>
      <c r="AC30" s="51" t="e">
        <f>VLOOKUP(A30,[1]Enforcements!$C$7:$E$76,3,0)</f>
        <v>#N/A</v>
      </c>
    </row>
    <row r="31" spans="1:29" x14ac:dyDescent="0.25">
      <c r="A31" s="43" t="s">
        <v>151</v>
      </c>
      <c r="B31" s="43">
        <v>4027</v>
      </c>
      <c r="C31" s="43" t="s">
        <v>58</v>
      </c>
      <c r="D31" s="43" t="s">
        <v>370</v>
      </c>
      <c r="E31" s="25">
        <v>42544.503136574072</v>
      </c>
      <c r="F31" s="25">
        <v>42544.505914351852</v>
      </c>
      <c r="G31" s="31">
        <v>4</v>
      </c>
      <c r="H31" s="25" t="s">
        <v>371</v>
      </c>
      <c r="I31" s="25">
        <v>42544.525393518517</v>
      </c>
      <c r="J31" s="43">
        <v>1</v>
      </c>
      <c r="K31" s="43" t="str">
        <f t="shared" si="0"/>
        <v>4027/4028</v>
      </c>
      <c r="L31" s="43" t="e">
        <f>VLOOKUP(A31,'[1]Trips&amp;Operators'!$C$1:$E$10000,3,FALSE)</f>
        <v>#N/A</v>
      </c>
      <c r="M31" s="11">
        <f t="shared" si="1"/>
        <v>1.9479166665405501E-2</v>
      </c>
      <c r="N31" s="12">
        <f t="shared" si="2"/>
        <v>28.049999998183921</v>
      </c>
      <c r="O31" s="12"/>
      <c r="P31" s="12"/>
      <c r="Q31" s="44"/>
      <c r="R31" s="44"/>
      <c r="S31" s="72">
        <f t="shared" si="3"/>
        <v>0</v>
      </c>
      <c r="T31" s="2" t="str">
        <f t="shared" si="4"/>
        <v>NorthBound</v>
      </c>
      <c r="U31" s="2">
        <f>COUNTIFS([1]Variables!$M$2:$M$19, "&lt;=" &amp; Y31, [1]Variables!$M$2:$M$19, "&gt;=" &amp; Z31)</f>
        <v>0</v>
      </c>
      <c r="V31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12:03:31-0600',mode:absolute,to:'2016-06-23 12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1" s="50" t="str">
        <f t="shared" si="6"/>
        <v>Y</v>
      </c>
      <c r="X31" s="50">
        <f t="shared" si="10"/>
        <v>4</v>
      </c>
      <c r="Y31" s="50">
        <f t="shared" si="7"/>
        <v>0.1104</v>
      </c>
      <c r="Z31" s="50">
        <f t="shared" si="8"/>
        <v>5.8929</v>
      </c>
      <c r="AA31" s="50">
        <f t="shared" si="9"/>
        <v>5.7824999999999998</v>
      </c>
      <c r="AB31" s="51" t="e">
        <f>VLOOKUP(A31,[1]Enforcements!$C$7:$J$76,8,0)</f>
        <v>#N/A</v>
      </c>
      <c r="AC31" s="51" t="e">
        <f>VLOOKUP(A31,[1]Enforcements!$C$7:$E$76,3,0)</f>
        <v>#N/A</v>
      </c>
    </row>
    <row r="32" spans="1:29" x14ac:dyDescent="0.25">
      <c r="A32" s="43" t="s">
        <v>152</v>
      </c>
      <c r="B32" s="43">
        <v>4028</v>
      </c>
      <c r="C32" s="43" t="s">
        <v>58</v>
      </c>
      <c r="D32" s="43" t="s">
        <v>384</v>
      </c>
      <c r="E32" s="25">
        <v>42544.528344907405</v>
      </c>
      <c r="F32" s="25">
        <v>42544.52925925926</v>
      </c>
      <c r="G32" s="31">
        <v>1</v>
      </c>
      <c r="H32" s="25" t="s">
        <v>385</v>
      </c>
      <c r="I32" s="25">
        <v>42544.540833333333</v>
      </c>
      <c r="J32" s="43">
        <v>1</v>
      </c>
      <c r="K32" s="43" t="str">
        <f t="shared" si="0"/>
        <v>4027/4028</v>
      </c>
      <c r="L32" s="43" t="e">
        <f>VLOOKUP(A32,'[1]Trips&amp;Operators'!$C$1:$E$10000,3,FALSE)</f>
        <v>#N/A</v>
      </c>
      <c r="M32" s="11">
        <f t="shared" si="1"/>
        <v>1.1574074072996154E-2</v>
      </c>
      <c r="N32" s="12">
        <f t="shared" si="2"/>
        <v>16.666666665114462</v>
      </c>
      <c r="O32" s="12"/>
      <c r="P32" s="12"/>
      <c r="Q32" s="44"/>
      <c r="R32" s="44"/>
      <c r="S32" s="72">
        <f t="shared" si="3"/>
        <v>0.58333333333333337</v>
      </c>
      <c r="T32" s="2" t="str">
        <f t="shared" si="4"/>
        <v>Southbound</v>
      </c>
      <c r="U32" s="2">
        <f>COUNTIFS([1]Variables!$M$2:$M$19, "&lt;=" &amp; Y32, [1]Variables!$M$2:$M$19, "&gt;=" &amp; Z32)</f>
        <v>7</v>
      </c>
      <c r="V32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12:39:49-0600',mode:absolute,to:'2016-06-23 12:59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2" s="50" t="str">
        <f t="shared" si="6"/>
        <v>Y</v>
      </c>
      <c r="X32" s="50">
        <f t="shared" si="10"/>
        <v>4</v>
      </c>
      <c r="Y32" s="50">
        <f t="shared" si="7"/>
        <v>5.8611000000000004</v>
      </c>
      <c r="Z32" s="50">
        <f t="shared" si="8"/>
        <v>9.1600000000000001E-2</v>
      </c>
      <c r="AA32" s="50">
        <f t="shared" si="9"/>
        <v>5.7695000000000007</v>
      </c>
      <c r="AB32" s="51" t="e">
        <f>VLOOKUP(A32,[1]Enforcements!$C$7:$J$76,8,0)</f>
        <v>#N/A</v>
      </c>
      <c r="AC32" s="51" t="e">
        <f>VLOOKUP(A32,[1]Enforcements!$C$7:$E$76,3,0)</f>
        <v>#N/A</v>
      </c>
    </row>
    <row r="33" spans="1:29" x14ac:dyDescent="0.25">
      <c r="A33" s="43" t="s">
        <v>281</v>
      </c>
      <c r="B33" s="43">
        <v>4027</v>
      </c>
      <c r="C33" s="43" t="s">
        <v>58</v>
      </c>
      <c r="D33" s="43" t="s">
        <v>386</v>
      </c>
      <c r="E33" s="25">
        <v>42544.545775462961</v>
      </c>
      <c r="F33" s="25">
        <v>42544.546574074076</v>
      </c>
      <c r="G33" s="31">
        <v>1</v>
      </c>
      <c r="H33" s="25" t="s">
        <v>387</v>
      </c>
      <c r="I33" s="25">
        <v>42544.565092592595</v>
      </c>
      <c r="J33" s="43">
        <v>0</v>
      </c>
      <c r="K33" s="43" t="str">
        <f t="shared" si="0"/>
        <v>4027/4028</v>
      </c>
      <c r="L33" s="43" t="e">
        <f>VLOOKUP(A33,'[1]Trips&amp;Operators'!$C$1:$E$10000,3,FALSE)</f>
        <v>#N/A</v>
      </c>
      <c r="M33" s="11">
        <f t="shared" si="1"/>
        <v>1.8518518518249039E-2</v>
      </c>
      <c r="N33" s="12">
        <f t="shared" si="2"/>
        <v>26.666666666278616</v>
      </c>
      <c r="O33" s="12"/>
      <c r="P33" s="12"/>
      <c r="Q33" s="44"/>
      <c r="R33" s="44"/>
      <c r="S33" s="72">
        <f t="shared" si="3"/>
        <v>0</v>
      </c>
      <c r="T33" s="2" t="str">
        <f t="shared" si="4"/>
        <v>NorthBound</v>
      </c>
      <c r="U33" s="2">
        <f>COUNTIFS([1]Variables!$M$2:$M$19, "&lt;=" &amp; Y33, [1]Variables!$M$2:$M$19, "&gt;=" &amp; Z33)</f>
        <v>0</v>
      </c>
      <c r="V33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13:04:55-0600',mode:absolute,to:'2016-06-23 13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3" s="50" t="str">
        <f t="shared" si="6"/>
        <v>Y</v>
      </c>
      <c r="X33" s="50">
        <f t="shared" si="10"/>
        <v>4</v>
      </c>
      <c r="Y33" s="50">
        <f t="shared" si="7"/>
        <v>0.1212</v>
      </c>
      <c r="Z33" s="50">
        <f t="shared" si="8"/>
        <v>5.8871000000000002</v>
      </c>
      <c r="AA33" s="50">
        <f t="shared" si="9"/>
        <v>5.7659000000000002</v>
      </c>
      <c r="AB33" s="51" t="e">
        <f>VLOOKUP(A33,[1]Enforcements!$C$7:$J$76,8,0)</f>
        <v>#N/A</v>
      </c>
      <c r="AC33" s="51" t="e">
        <f>VLOOKUP(A33,[1]Enforcements!$C$7:$E$76,3,0)</f>
        <v>#N/A</v>
      </c>
    </row>
    <row r="34" spans="1:29" x14ac:dyDescent="0.25">
      <c r="A34" s="43" t="s">
        <v>339</v>
      </c>
      <c r="B34" s="43">
        <v>4028</v>
      </c>
      <c r="C34" s="43" t="s">
        <v>58</v>
      </c>
      <c r="D34" s="43" t="s">
        <v>388</v>
      </c>
      <c r="E34" s="25">
        <v>42544.566504629627</v>
      </c>
      <c r="F34" s="25">
        <v>42544.567453703705</v>
      </c>
      <c r="G34" s="31">
        <v>1</v>
      </c>
      <c r="H34" s="25" t="s">
        <v>389</v>
      </c>
      <c r="I34" s="25">
        <v>42544.580648148149</v>
      </c>
      <c r="J34" s="43">
        <v>0</v>
      </c>
      <c r="K34" s="43" t="str">
        <f t="shared" si="0"/>
        <v>4027/4028</v>
      </c>
      <c r="L34" s="43" t="e">
        <f>VLOOKUP(A34,'[1]Trips&amp;Operators'!$C$1:$E$10000,3,FALSE)</f>
        <v>#N/A</v>
      </c>
      <c r="M34" s="11">
        <f t="shared" si="1"/>
        <v>1.3194444443797693E-2</v>
      </c>
      <c r="N34" s="12">
        <f t="shared" si="2"/>
        <v>18.999999999068677</v>
      </c>
      <c r="O34" s="12"/>
      <c r="P34" s="12"/>
      <c r="Q34" s="44"/>
      <c r="R34" s="44"/>
      <c r="S34" s="72">
        <f t="shared" si="3"/>
        <v>0.58333333333333337</v>
      </c>
      <c r="T34" s="2" t="str">
        <f t="shared" si="4"/>
        <v>Southbound</v>
      </c>
      <c r="U34" s="2">
        <f>COUNTIFS([1]Variables!$M$2:$M$19, "&lt;=" &amp; Y34, [1]Variables!$M$2:$M$19, "&gt;=" &amp; Z34)</f>
        <v>7</v>
      </c>
      <c r="V34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13:34:46-0600',mode:absolute,to:'2016-06-23 13:57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4" s="50" t="str">
        <f t="shared" si="6"/>
        <v>Y</v>
      </c>
      <c r="X34" s="50">
        <f t="shared" si="10"/>
        <v>4</v>
      </c>
      <c r="Y34" s="50">
        <f t="shared" si="7"/>
        <v>5.8563999999999998</v>
      </c>
      <c r="Z34" s="50">
        <f t="shared" si="8"/>
        <v>9.06E-2</v>
      </c>
      <c r="AA34" s="50">
        <f t="shared" si="9"/>
        <v>5.7657999999999996</v>
      </c>
      <c r="AB34" s="51" t="e">
        <f>VLOOKUP(A34,[1]Enforcements!$C$7:$J$76,8,0)</f>
        <v>#N/A</v>
      </c>
      <c r="AC34" s="51" t="e">
        <f>VLOOKUP(A34,[1]Enforcements!$C$7:$E$76,3,0)</f>
        <v>#N/A</v>
      </c>
    </row>
    <row r="35" spans="1:29" x14ac:dyDescent="0.25">
      <c r="A35" s="43" t="s">
        <v>237</v>
      </c>
      <c r="B35" s="43">
        <v>4027</v>
      </c>
      <c r="C35" s="43" t="s">
        <v>58</v>
      </c>
      <c r="D35" s="43" t="s">
        <v>390</v>
      </c>
      <c r="E35" s="25">
        <v>42544.585266203707</v>
      </c>
      <c r="F35" s="25">
        <v>42544.589259259257</v>
      </c>
      <c r="G35" s="31">
        <v>5</v>
      </c>
      <c r="H35" s="25" t="s">
        <v>391</v>
      </c>
      <c r="I35" s="25">
        <v>42544.607662037037</v>
      </c>
      <c r="J35" s="43">
        <v>0</v>
      </c>
      <c r="K35" s="43" t="str">
        <f t="shared" si="0"/>
        <v>4027/4028</v>
      </c>
      <c r="L35" s="43" t="e">
        <f>VLOOKUP(A35,'[1]Trips&amp;Operators'!$C$1:$E$10000,3,FALSE)</f>
        <v>#N/A</v>
      </c>
      <c r="M35" s="11">
        <f t="shared" si="1"/>
        <v>1.8402777779556345E-2</v>
      </c>
      <c r="N35" s="12">
        <f t="shared" si="2"/>
        <v>26.500000002561137</v>
      </c>
      <c r="O35" s="12"/>
      <c r="P35" s="12"/>
      <c r="Q35" s="44"/>
      <c r="R35" s="44"/>
      <c r="S35" s="72">
        <f t="shared" si="3"/>
        <v>0</v>
      </c>
      <c r="T35" s="2" t="str">
        <f t="shared" si="4"/>
        <v>NorthBound</v>
      </c>
      <c r="U35" s="2">
        <f>COUNTIFS([1]Variables!$M$2:$M$19, "&lt;=" &amp; Y35, [1]Variables!$M$2:$M$19, "&gt;=" &amp; Z35)</f>
        <v>0</v>
      </c>
      <c r="V35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14:01:47-0600',mode:absolute,to:'2016-06-23 14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5" s="50" t="str">
        <f t="shared" si="6"/>
        <v>Y</v>
      </c>
      <c r="X35" s="50">
        <f t="shared" si="10"/>
        <v>4</v>
      </c>
      <c r="Y35" s="50">
        <f t="shared" si="7"/>
        <v>0.12</v>
      </c>
      <c r="Z35" s="50">
        <f t="shared" si="8"/>
        <v>5.8857999999999997</v>
      </c>
      <c r="AA35" s="50">
        <f t="shared" si="9"/>
        <v>5.7657999999999996</v>
      </c>
      <c r="AB35" s="51" t="e">
        <f>VLOOKUP(A35,[1]Enforcements!$C$7:$J$76,8,0)</f>
        <v>#N/A</v>
      </c>
      <c r="AC35" s="51" t="e">
        <f>VLOOKUP(A35,[1]Enforcements!$C$7:$E$76,3,0)</f>
        <v>#N/A</v>
      </c>
    </row>
    <row r="36" spans="1:29" x14ac:dyDescent="0.25">
      <c r="A36" s="43" t="s">
        <v>308</v>
      </c>
      <c r="B36" s="43">
        <v>4028</v>
      </c>
      <c r="C36" s="43" t="s">
        <v>58</v>
      </c>
      <c r="D36" s="43" t="s">
        <v>392</v>
      </c>
      <c r="E36" s="25">
        <v>42544.609155092592</v>
      </c>
      <c r="F36" s="25">
        <v>42544.61010416667</v>
      </c>
      <c r="G36" s="31">
        <v>1</v>
      </c>
      <c r="H36" s="25" t="s">
        <v>393</v>
      </c>
      <c r="I36" s="25">
        <v>42544.623831018522</v>
      </c>
      <c r="J36" s="43">
        <v>0</v>
      </c>
      <c r="K36" s="43" t="str">
        <f t="shared" si="0"/>
        <v>4027/4028</v>
      </c>
      <c r="L36" s="43" t="e">
        <f>VLOOKUP(A36,'[1]Trips&amp;Operators'!$C$1:$E$10000,3,FALSE)</f>
        <v>#N/A</v>
      </c>
      <c r="M36" s="11">
        <f t="shared" si="1"/>
        <v>1.3726851851970423E-2</v>
      </c>
      <c r="N36" s="12">
        <f t="shared" si="2"/>
        <v>19.766666666837409</v>
      </c>
      <c r="O36" s="12"/>
      <c r="P36" s="12"/>
      <c r="Q36" s="44"/>
      <c r="R36" s="44"/>
      <c r="S36" s="72">
        <f t="shared" si="3"/>
        <v>0.58333333333333337</v>
      </c>
      <c r="T36" s="2" t="str">
        <f t="shared" si="4"/>
        <v>Southbound</v>
      </c>
      <c r="U36" s="2">
        <f>COUNTIFS([1]Variables!$M$2:$M$19, "&lt;=" &amp; Y36, [1]Variables!$M$2:$M$19, "&gt;=" &amp; Z36)</f>
        <v>7</v>
      </c>
      <c r="V36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14:36:11-0600',mode:absolute,to:'2016-06-23 14:59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6" s="50" t="str">
        <f t="shared" si="6"/>
        <v>Y</v>
      </c>
      <c r="X36" s="50">
        <f t="shared" si="10"/>
        <v>4</v>
      </c>
      <c r="Y36" s="50">
        <f t="shared" si="7"/>
        <v>5.8541999999999996</v>
      </c>
      <c r="Z36" s="50">
        <f t="shared" si="8"/>
        <v>9.2499999999999999E-2</v>
      </c>
      <c r="AA36" s="50">
        <f t="shared" si="9"/>
        <v>5.7616999999999994</v>
      </c>
      <c r="AB36" s="51" t="e">
        <f>VLOOKUP(A36,[1]Enforcements!$C$7:$J$76,8,0)</f>
        <v>#N/A</v>
      </c>
      <c r="AC36" s="51" t="e">
        <f>VLOOKUP(A36,[1]Enforcements!$C$7:$E$76,3,0)</f>
        <v>#N/A</v>
      </c>
    </row>
    <row r="37" spans="1:29" x14ac:dyDescent="0.25">
      <c r="A37" s="43" t="s">
        <v>155</v>
      </c>
      <c r="B37" s="43">
        <v>4028</v>
      </c>
      <c r="C37" s="43" t="s">
        <v>58</v>
      </c>
      <c r="D37" s="43" t="s">
        <v>121</v>
      </c>
      <c r="E37" s="25">
        <v>42544.652129629627</v>
      </c>
      <c r="F37" s="25">
        <v>42544.65315972222</v>
      </c>
      <c r="G37" s="31">
        <v>1</v>
      </c>
      <c r="H37" s="25" t="s">
        <v>394</v>
      </c>
      <c r="I37" s="25">
        <v>42544.668321759258</v>
      </c>
      <c r="J37" s="43">
        <v>2</v>
      </c>
      <c r="K37" s="43" t="str">
        <f t="shared" si="0"/>
        <v>4027/4028</v>
      </c>
      <c r="L37" s="43" t="e">
        <f>VLOOKUP(A37,'[1]Trips&amp;Operators'!$C$1:$E$10000,3,FALSE)</f>
        <v>#N/A</v>
      </c>
      <c r="M37" s="11">
        <f t="shared" si="1"/>
        <v>1.5162037037953269E-2</v>
      </c>
      <c r="N37" s="12">
        <f t="shared" si="2"/>
        <v>21.833333334652707</v>
      </c>
      <c r="O37" s="12"/>
      <c r="P37" s="12"/>
      <c r="Q37" s="44"/>
      <c r="R37" s="44"/>
      <c r="S37" s="72">
        <f t="shared" si="3"/>
        <v>0.58333333333333337</v>
      </c>
      <c r="T37" s="2" t="str">
        <f t="shared" si="4"/>
        <v>Southbound</v>
      </c>
      <c r="U37" s="2">
        <f>COUNTIFS([1]Variables!$M$2:$M$19, "&lt;=" &amp; Y37, [1]Variables!$M$2:$M$19, "&gt;=" &amp; Z37)</f>
        <v>7</v>
      </c>
      <c r="V37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15:38:04-0600',mode:absolute,to:'2016-06-23 16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7" s="50" t="str">
        <f t="shared" si="6"/>
        <v>Y</v>
      </c>
      <c r="X37" s="50">
        <f t="shared" si="10"/>
        <v>5</v>
      </c>
      <c r="Y37" s="50">
        <f t="shared" si="7"/>
        <v>5.8593999999999999</v>
      </c>
      <c r="Z37" s="50">
        <f t="shared" si="8"/>
        <v>7.17E-2</v>
      </c>
      <c r="AA37" s="50">
        <f t="shared" si="9"/>
        <v>5.7877000000000001</v>
      </c>
      <c r="AB37" s="51" t="e">
        <f>VLOOKUP(A37,[1]Enforcements!$C$7:$J$76,8,0)</f>
        <v>#N/A</v>
      </c>
      <c r="AC37" s="51" t="e">
        <f>VLOOKUP(A37,[1]Enforcements!$C$7:$E$76,3,0)</f>
        <v>#N/A</v>
      </c>
    </row>
    <row r="38" spans="1:29" x14ac:dyDescent="0.25">
      <c r="A38" s="43" t="s">
        <v>156</v>
      </c>
      <c r="B38" s="43">
        <v>4031</v>
      </c>
      <c r="C38" s="43" t="s">
        <v>58</v>
      </c>
      <c r="D38" s="43" t="s">
        <v>395</v>
      </c>
      <c r="E38" s="25">
        <v>42544.646747685183</v>
      </c>
      <c r="F38" s="25">
        <v>42544.647824074076</v>
      </c>
      <c r="G38" s="31">
        <v>1</v>
      </c>
      <c r="H38" s="25" t="s">
        <v>396</v>
      </c>
      <c r="I38" s="25">
        <v>42544.67328703704</v>
      </c>
      <c r="J38" s="43">
        <v>1</v>
      </c>
      <c r="K38" s="43" t="str">
        <f t="shared" si="0"/>
        <v>4031/4032</v>
      </c>
      <c r="L38" s="43" t="e">
        <f>VLOOKUP(A38,'[1]Trips&amp;Operators'!$C$1:$E$10000,3,FALSE)</f>
        <v>#N/A</v>
      </c>
      <c r="M38" s="11">
        <f t="shared" si="1"/>
        <v>2.5462962963501923E-2</v>
      </c>
      <c r="N38" s="12">
        <f t="shared" si="2"/>
        <v>36.666666667442769</v>
      </c>
      <c r="O38" s="12"/>
      <c r="P38" s="12"/>
      <c r="Q38" s="44"/>
      <c r="R38" s="44"/>
      <c r="S38" s="72">
        <f t="shared" si="3"/>
        <v>0</v>
      </c>
      <c r="T38" s="2" t="str">
        <f t="shared" si="4"/>
        <v>NorthBound</v>
      </c>
      <c r="U38" s="2">
        <f>COUNTIFS([1]Variables!$M$2:$M$19, "&lt;=" &amp; Y38, [1]Variables!$M$2:$M$19, "&gt;=" &amp; Z38)</f>
        <v>0</v>
      </c>
      <c r="V38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15:30:19-0600',mode:absolute,to:'2016-06-23 16:10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8" s="50" t="str">
        <f t="shared" si="6"/>
        <v>Y</v>
      </c>
      <c r="X38" s="50">
        <f t="shared" si="10"/>
        <v>5</v>
      </c>
      <c r="Y38" s="50">
        <f t="shared" si="7"/>
        <v>8.7400000000000005E-2</v>
      </c>
      <c r="Z38" s="50">
        <f t="shared" si="8"/>
        <v>5.8930999999999996</v>
      </c>
      <c r="AA38" s="50">
        <f t="shared" si="9"/>
        <v>5.8056999999999999</v>
      </c>
      <c r="AB38" s="51" t="e">
        <f>VLOOKUP(A38,[1]Enforcements!$C$7:$J$76,8,0)</f>
        <v>#N/A</v>
      </c>
      <c r="AC38" s="51" t="e">
        <f>VLOOKUP(A38,[1]Enforcements!$C$7:$E$76,3,0)</f>
        <v>#N/A</v>
      </c>
    </row>
    <row r="39" spans="1:29" x14ac:dyDescent="0.25">
      <c r="A39" s="43" t="s">
        <v>157</v>
      </c>
      <c r="B39" s="43">
        <v>4032</v>
      </c>
      <c r="C39" s="43" t="s">
        <v>58</v>
      </c>
      <c r="D39" s="43" t="s">
        <v>397</v>
      </c>
      <c r="E39" s="25">
        <v>42544.67386574074</v>
      </c>
      <c r="F39" s="25">
        <v>42544.675115740742</v>
      </c>
      <c r="G39" s="31">
        <v>1</v>
      </c>
      <c r="H39" s="25" t="s">
        <v>398</v>
      </c>
      <c r="I39" s="25">
        <v>42544.686192129629</v>
      </c>
      <c r="J39" s="43">
        <v>3</v>
      </c>
      <c r="K39" s="43" t="str">
        <f t="shared" si="0"/>
        <v>4031/4032</v>
      </c>
      <c r="L39" s="43" t="e">
        <f>VLOOKUP(A39,'[1]Trips&amp;Operators'!$C$1:$E$10000,3,FALSE)</f>
        <v>#N/A</v>
      </c>
      <c r="M39" s="11">
        <f t="shared" si="1"/>
        <v>1.1076388887886424E-2</v>
      </c>
      <c r="N39" s="12">
        <f t="shared" si="2"/>
        <v>15.94999999855645</v>
      </c>
      <c r="O39" s="12"/>
      <c r="P39" s="12"/>
      <c r="Q39" s="44"/>
      <c r="R39" s="44"/>
      <c r="S39" s="72">
        <f t="shared" si="3"/>
        <v>0.58333333333333337</v>
      </c>
      <c r="T39" s="2" t="str">
        <f t="shared" si="4"/>
        <v>Southbound</v>
      </c>
      <c r="U39" s="2">
        <f>COUNTIFS([1]Variables!$M$2:$M$19, "&lt;=" &amp; Y39, [1]Variables!$M$2:$M$19, "&gt;=" &amp; Z39)</f>
        <v>7</v>
      </c>
      <c r="V39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16:09:22-0600',mode:absolute,to:'2016-06-23 16:29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9" s="50" t="str">
        <f t="shared" si="6"/>
        <v>Y</v>
      </c>
      <c r="X39" s="50">
        <f t="shared" si="10"/>
        <v>5</v>
      </c>
      <c r="Y39" s="50">
        <f t="shared" si="7"/>
        <v>5.8616999999999999</v>
      </c>
      <c r="Z39" s="50">
        <f t="shared" si="8"/>
        <v>6.1199999999999997E-2</v>
      </c>
      <c r="AA39" s="50">
        <f t="shared" si="9"/>
        <v>5.8004999999999995</v>
      </c>
      <c r="AB39" s="51" t="e">
        <f>VLOOKUP(A39,[1]Enforcements!$C$7:$J$76,8,0)</f>
        <v>#N/A</v>
      </c>
      <c r="AC39" s="51" t="e">
        <f>VLOOKUP(A39,[1]Enforcements!$C$7:$E$76,3,0)</f>
        <v>#N/A</v>
      </c>
    </row>
    <row r="40" spans="1:29" x14ac:dyDescent="0.25">
      <c r="A40" s="43" t="s">
        <v>188</v>
      </c>
      <c r="B40" s="43">
        <v>4027</v>
      </c>
      <c r="C40" s="43" t="s">
        <v>58</v>
      </c>
      <c r="D40" s="43" t="s">
        <v>125</v>
      </c>
      <c r="E40" s="25">
        <v>42544.673495370371</v>
      </c>
      <c r="F40" s="25">
        <v>42544.675462962965</v>
      </c>
      <c r="G40" s="31">
        <v>2</v>
      </c>
      <c r="H40" s="25" t="s">
        <v>399</v>
      </c>
      <c r="I40" s="25">
        <v>42544.691747685189</v>
      </c>
      <c r="J40" s="43">
        <v>0</v>
      </c>
      <c r="K40" s="43" t="str">
        <f t="shared" si="0"/>
        <v>4027/4028</v>
      </c>
      <c r="L40" s="43" t="e">
        <f>VLOOKUP(A40,'[1]Trips&amp;Operators'!$C$1:$E$10000,3,FALSE)</f>
        <v>#N/A</v>
      </c>
      <c r="M40" s="11">
        <f t="shared" si="1"/>
        <v>1.6284722223645076E-2</v>
      </c>
      <c r="N40" s="12">
        <f t="shared" si="2"/>
        <v>23.45000000204891</v>
      </c>
      <c r="O40" s="12"/>
      <c r="P40" s="12"/>
      <c r="Q40" s="44"/>
      <c r="R40" s="44"/>
      <c r="S40" s="72">
        <f t="shared" si="3"/>
        <v>0</v>
      </c>
      <c r="T40" s="2" t="str">
        <f t="shared" si="4"/>
        <v>NorthBound</v>
      </c>
      <c r="U40" s="2">
        <f>COUNTIFS([1]Variables!$M$2:$M$19, "&lt;=" &amp; Y40, [1]Variables!$M$2:$M$19, "&gt;=" &amp; Z40)</f>
        <v>0</v>
      </c>
      <c r="V40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16:08:50-0600',mode:absolute,to:'2016-06-23 16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0" s="50" t="str">
        <f t="shared" si="6"/>
        <v>Y</v>
      </c>
      <c r="X40" s="50">
        <f t="shared" si="10"/>
        <v>5</v>
      </c>
      <c r="Y40" s="50">
        <f t="shared" si="7"/>
        <v>9.9900000000000003E-2</v>
      </c>
      <c r="Z40" s="50">
        <f t="shared" si="8"/>
        <v>5.8906999999999998</v>
      </c>
      <c r="AA40" s="50">
        <f t="shared" si="9"/>
        <v>5.7907999999999999</v>
      </c>
      <c r="AB40" s="51" t="e">
        <f>VLOOKUP(A40,[1]Enforcements!$C$7:$J$76,8,0)</f>
        <v>#N/A</v>
      </c>
      <c r="AC40" s="51" t="e">
        <f>VLOOKUP(A40,[1]Enforcements!$C$7:$E$76,3,0)</f>
        <v>#N/A</v>
      </c>
    </row>
    <row r="41" spans="1:29" x14ac:dyDescent="0.25">
      <c r="A41" s="43" t="s">
        <v>158</v>
      </c>
      <c r="B41" s="43">
        <v>4028</v>
      </c>
      <c r="C41" s="43" t="s">
        <v>58</v>
      </c>
      <c r="D41" s="43" t="s">
        <v>400</v>
      </c>
      <c r="E41" s="25">
        <v>42544.692962962959</v>
      </c>
      <c r="F41" s="25">
        <v>42544.693969907406</v>
      </c>
      <c r="G41" s="31">
        <v>1</v>
      </c>
      <c r="H41" s="25" t="s">
        <v>401</v>
      </c>
      <c r="I41" s="25">
        <v>42544.707604166666</v>
      </c>
      <c r="J41" s="43">
        <v>1</v>
      </c>
      <c r="K41" s="43" t="str">
        <f t="shared" si="0"/>
        <v>4027/4028</v>
      </c>
      <c r="L41" s="43" t="e">
        <f>VLOOKUP(A41,'[1]Trips&amp;Operators'!$C$1:$E$10000,3,FALSE)</f>
        <v>#N/A</v>
      </c>
      <c r="M41" s="11">
        <f t="shared" si="1"/>
        <v>1.3634259259561077E-2</v>
      </c>
      <c r="N41" s="12">
        <f t="shared" si="2"/>
        <v>19.633333333767951</v>
      </c>
      <c r="O41" s="12"/>
      <c r="P41" s="12"/>
      <c r="Q41" s="44"/>
      <c r="R41" s="44"/>
      <c r="S41" s="72">
        <f t="shared" si="3"/>
        <v>0.58333333333333337</v>
      </c>
      <c r="T41" s="2" t="str">
        <f t="shared" si="4"/>
        <v>Southbound</v>
      </c>
      <c r="U41" s="2">
        <f>COUNTIFS([1]Variables!$M$2:$M$19, "&lt;=" &amp; Y41, [1]Variables!$M$2:$M$19, "&gt;=" &amp; Z41)</f>
        <v>7</v>
      </c>
      <c r="V41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16:36:52-0600',mode:absolute,to:'2016-06-23 16:59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1" s="50" t="str">
        <f t="shared" si="6"/>
        <v>Y</v>
      </c>
      <c r="X41" s="50">
        <f t="shared" si="10"/>
        <v>4</v>
      </c>
      <c r="Y41" s="50">
        <f t="shared" si="7"/>
        <v>5.8585000000000003</v>
      </c>
      <c r="Z41" s="50">
        <f t="shared" si="8"/>
        <v>7.8700000000000006E-2</v>
      </c>
      <c r="AA41" s="50">
        <f t="shared" si="9"/>
        <v>5.7797999999999998</v>
      </c>
      <c r="AB41" s="51" t="e">
        <f>VLOOKUP(A41,[1]Enforcements!$C$7:$J$76,8,0)</f>
        <v>#N/A</v>
      </c>
      <c r="AC41" s="51" t="e">
        <f>VLOOKUP(A41,[1]Enforcements!$C$7:$E$76,3,0)</f>
        <v>#N/A</v>
      </c>
    </row>
    <row r="42" spans="1:29" x14ac:dyDescent="0.25">
      <c r="A42" s="43" t="s">
        <v>159</v>
      </c>
      <c r="B42" s="43">
        <v>4031</v>
      </c>
      <c r="C42" s="43" t="s">
        <v>58</v>
      </c>
      <c r="D42" s="43" t="s">
        <v>402</v>
      </c>
      <c r="E42" s="25">
        <v>42544.695393518516</v>
      </c>
      <c r="F42" s="25">
        <v>42544.696215277778</v>
      </c>
      <c r="G42" s="31">
        <v>1</v>
      </c>
      <c r="H42" s="25" t="s">
        <v>396</v>
      </c>
      <c r="I42" s="25">
        <v>42544.712685185186</v>
      </c>
      <c r="J42" s="43">
        <v>1</v>
      </c>
      <c r="K42" s="43" t="str">
        <f t="shared" si="0"/>
        <v>4031/4032</v>
      </c>
      <c r="L42" s="43" t="e">
        <f>VLOOKUP(A42,'[1]Trips&amp;Operators'!$C$1:$E$10000,3,FALSE)</f>
        <v>#N/A</v>
      </c>
      <c r="M42" s="11">
        <f t="shared" si="1"/>
        <v>1.6469907408463769E-2</v>
      </c>
      <c r="N42" s="12">
        <f t="shared" si="2"/>
        <v>23.716666668187827</v>
      </c>
      <c r="O42" s="12"/>
      <c r="P42" s="12"/>
      <c r="Q42" s="44"/>
      <c r="R42" s="44"/>
      <c r="S42" s="72">
        <f t="shared" si="3"/>
        <v>0</v>
      </c>
      <c r="T42" s="2" t="str">
        <f t="shared" si="4"/>
        <v>NorthBound</v>
      </c>
      <c r="U42" s="2">
        <f>COUNTIFS([1]Variables!$M$2:$M$19, "&lt;=" &amp; Y42, [1]Variables!$M$2:$M$19, "&gt;=" &amp; Z42)</f>
        <v>0</v>
      </c>
      <c r="V42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16:40:22-0600',mode:absolute,to:'2016-06-23 17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2" s="50" t="str">
        <f t="shared" si="6"/>
        <v>Y</v>
      </c>
      <c r="X42" s="50">
        <f t="shared" si="10"/>
        <v>4</v>
      </c>
      <c r="Y42" s="50">
        <f t="shared" si="7"/>
        <v>8.9899999999999994E-2</v>
      </c>
      <c r="Z42" s="50">
        <f t="shared" si="8"/>
        <v>5.8930999999999996</v>
      </c>
      <c r="AA42" s="50">
        <f t="shared" si="9"/>
        <v>5.8031999999999995</v>
      </c>
      <c r="AB42" s="51" t="e">
        <f>VLOOKUP(A42,[1]Enforcements!$C$7:$J$76,8,0)</f>
        <v>#N/A</v>
      </c>
      <c r="AC42" s="51" t="e">
        <f>VLOOKUP(A42,[1]Enforcements!$C$7:$E$76,3,0)</f>
        <v>#N/A</v>
      </c>
    </row>
    <row r="43" spans="1:29" x14ac:dyDescent="0.25">
      <c r="A43" s="43" t="s">
        <v>160</v>
      </c>
      <c r="B43" s="43">
        <v>4032</v>
      </c>
      <c r="C43" s="43" t="s">
        <v>58</v>
      </c>
      <c r="D43" s="43" t="s">
        <v>403</v>
      </c>
      <c r="E43" s="25">
        <v>42544.713472222225</v>
      </c>
      <c r="F43" s="25">
        <v>42544.714270833334</v>
      </c>
      <c r="G43" s="31">
        <v>1</v>
      </c>
      <c r="H43" s="25" t="s">
        <v>404</v>
      </c>
      <c r="I43" s="25">
        <v>42544.727500000001</v>
      </c>
      <c r="J43" s="43">
        <v>2</v>
      </c>
      <c r="K43" s="43" t="str">
        <f t="shared" si="0"/>
        <v>4031/4032</v>
      </c>
      <c r="L43" s="43" t="e">
        <f>VLOOKUP(A43,'[1]Trips&amp;Operators'!$C$1:$E$10000,3,FALSE)</f>
        <v>#N/A</v>
      </c>
      <c r="M43" s="11">
        <f t="shared" si="1"/>
        <v>1.3229166666860692E-2</v>
      </c>
      <c r="N43" s="12">
        <f t="shared" si="2"/>
        <v>19.050000000279397</v>
      </c>
      <c r="O43" s="12"/>
      <c r="P43" s="12"/>
      <c r="Q43" s="44"/>
      <c r="R43" s="44"/>
      <c r="S43" s="72">
        <f t="shared" si="3"/>
        <v>0.58333333333333337</v>
      </c>
      <c r="T43" s="2" t="str">
        <f t="shared" si="4"/>
        <v>Southbound</v>
      </c>
      <c r="U43" s="2">
        <f>COUNTIFS([1]Variables!$M$2:$M$19, "&lt;=" &amp; Y43, [1]Variables!$M$2:$M$19, "&gt;=" &amp; Z43)</f>
        <v>7</v>
      </c>
      <c r="V43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17:06:24-0600',mode:absolute,to:'2016-06-23 17:28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3" s="50" t="str">
        <f t="shared" si="6"/>
        <v>Y</v>
      </c>
      <c r="X43" s="50">
        <f t="shared" si="10"/>
        <v>4</v>
      </c>
      <c r="Y43" s="50">
        <f t="shared" si="7"/>
        <v>5.8613</v>
      </c>
      <c r="Z43" s="50">
        <f t="shared" si="8"/>
        <v>7.4999999999999997E-2</v>
      </c>
      <c r="AA43" s="50">
        <f t="shared" si="9"/>
        <v>5.7862999999999998</v>
      </c>
      <c r="AB43" s="51" t="e">
        <f>VLOOKUP(A43,[1]Enforcements!$C$7:$J$76,8,0)</f>
        <v>#N/A</v>
      </c>
      <c r="AC43" s="51" t="e">
        <f>VLOOKUP(A43,[1]Enforcements!$C$7:$E$76,3,0)</f>
        <v>#N/A</v>
      </c>
    </row>
    <row r="44" spans="1:29" x14ac:dyDescent="0.25">
      <c r="A44" s="43" t="s">
        <v>161</v>
      </c>
      <c r="B44" s="43">
        <v>4027</v>
      </c>
      <c r="C44" s="43" t="s">
        <v>58</v>
      </c>
      <c r="D44" s="43" t="s">
        <v>405</v>
      </c>
      <c r="E44" s="25">
        <v>42544.711562500001</v>
      </c>
      <c r="F44" s="25">
        <v>42544.712372685186</v>
      </c>
      <c r="G44" s="31">
        <v>1</v>
      </c>
      <c r="H44" s="25" t="s">
        <v>124</v>
      </c>
      <c r="I44" s="25">
        <v>42544.736574074072</v>
      </c>
      <c r="J44" s="43">
        <v>2</v>
      </c>
      <c r="K44" s="43" t="str">
        <f t="shared" ref="K44:K62" si="11">IF(ISEVEN(B44),(B44-1)&amp;"/"&amp;B44,B44&amp;"/"&amp;(B44+1))</f>
        <v>4027/4028</v>
      </c>
      <c r="L44" s="43" t="e">
        <f>VLOOKUP(A44,'[1]Trips&amp;Operators'!$C$1:$E$10000,3,FALSE)</f>
        <v>#N/A</v>
      </c>
      <c r="M44" s="11">
        <f t="shared" ref="M44:M62" si="12">I44-F44</f>
        <v>2.4201388885558117E-2</v>
      </c>
      <c r="N44" s="12">
        <f t="shared" si="2"/>
        <v>34.849999995203689</v>
      </c>
      <c r="O44" s="12"/>
      <c r="P44" s="12"/>
      <c r="Q44" s="44"/>
      <c r="R44" s="44"/>
      <c r="S44" s="72">
        <f t="shared" ref="S44:S62" si="13">SUM(U44:U44)/12</f>
        <v>0</v>
      </c>
      <c r="T44" s="2" t="str">
        <f t="shared" ref="T44:T62" si="14">IF(ISEVEN(LEFT(A44,3)),"Southbound","NorthBound")</f>
        <v>NorthBound</v>
      </c>
      <c r="U44" s="2">
        <f>COUNTIFS([1]Variables!$M$2:$M$19, "&lt;=" &amp; Y44, [1]Variables!$M$2:$M$19, "&gt;=" &amp; Z44)</f>
        <v>0</v>
      </c>
      <c r="V44" s="50" t="str">
        <f t="shared" ref="V44:V62" si="15"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https://search-rtdc-monitor-bjffxe2xuh6vdkpspy63sjmuny.us-east-1.es.amazonaws.com/_plugin/kibana/#/discover/Steve-Slow-Train-Analysis-(2080s-and-2083s)?_g=(refreshInterval:(display:Off,section:0,value:0),time:(from:'2016-06-23 17:03:39-0600',mode:absolute,to:'2016-06-23 17:41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4" s="50" t="str">
        <f t="shared" ref="W44:W62" si="16">IF(AA44&lt;23,"Y","N")</f>
        <v>Y</v>
      </c>
      <c r="X44" s="50">
        <f t="shared" ref="X44:X62" si="17">VALUE(LEFT(A44,3))-VALUE(LEFT(A40,3))</f>
        <v>4</v>
      </c>
      <c r="Y44" s="50">
        <f t="shared" ref="Y44:Y62" si="18">RIGHT(D44,LEN(D44)-4)/10000</f>
        <v>0.1062</v>
      </c>
      <c r="Z44" s="50">
        <f t="shared" ref="Z44:Z62" si="19">RIGHT(H44,LEN(H44)-4)/10000</f>
        <v>5.8901000000000003</v>
      </c>
      <c r="AA44" s="50">
        <f t="shared" ref="AA44:AA62" si="20">ABS(Z44-Y44)</f>
        <v>5.7839</v>
      </c>
      <c r="AB44" s="51" t="e">
        <f>VLOOKUP(A44,[1]Enforcements!$C$7:$J$76,8,0)</f>
        <v>#N/A</v>
      </c>
      <c r="AC44" s="51" t="e">
        <f>VLOOKUP(A44,[1]Enforcements!$C$7:$E$76,3,0)</f>
        <v>#N/A</v>
      </c>
    </row>
    <row r="45" spans="1:29" x14ac:dyDescent="0.25">
      <c r="A45" s="43" t="s">
        <v>162</v>
      </c>
      <c r="B45" s="43">
        <v>4028</v>
      </c>
      <c r="C45" s="43" t="s">
        <v>58</v>
      </c>
      <c r="D45" s="43" t="s">
        <v>406</v>
      </c>
      <c r="E45" s="25">
        <v>42544.737812500003</v>
      </c>
      <c r="F45" s="25">
        <v>42544.73878472222</v>
      </c>
      <c r="G45" s="31">
        <v>1</v>
      </c>
      <c r="H45" s="25" t="s">
        <v>407</v>
      </c>
      <c r="I45" s="25">
        <v>42544.75072916667</v>
      </c>
      <c r="J45" s="43">
        <v>2</v>
      </c>
      <c r="K45" s="43" t="str">
        <f t="shared" si="11"/>
        <v>4027/4028</v>
      </c>
      <c r="L45" s="43" t="e">
        <f>VLOOKUP(A45,'[1]Trips&amp;Operators'!$C$1:$E$10000,3,FALSE)</f>
        <v>#N/A</v>
      </c>
      <c r="M45" s="11">
        <f t="shared" si="12"/>
        <v>1.1944444449909497E-2</v>
      </c>
      <c r="N45" s="12">
        <f t="shared" si="2"/>
        <v>17.200000007869676</v>
      </c>
      <c r="O45" s="12"/>
      <c r="P45" s="12"/>
      <c r="Q45" s="44"/>
      <c r="R45" s="44"/>
      <c r="S45" s="72">
        <f t="shared" si="13"/>
        <v>0.58333333333333337</v>
      </c>
      <c r="T45" s="2" t="str">
        <f t="shared" si="14"/>
        <v>Southbound</v>
      </c>
      <c r="U45" s="2">
        <f>COUNTIFS([1]Variables!$M$2:$M$19, "&lt;=" &amp; Y45, [1]Variables!$M$2:$M$19, "&gt;=" &amp; Z45)</f>
        <v>7</v>
      </c>
      <c r="V45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17:41:27-0600',mode:absolute,to:'2016-06-23 18:02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5" s="50" t="str">
        <f t="shared" si="16"/>
        <v>Y</v>
      </c>
      <c r="X45" s="50">
        <f t="shared" si="17"/>
        <v>4</v>
      </c>
      <c r="Y45" s="50">
        <f t="shared" si="18"/>
        <v>5.86</v>
      </c>
      <c r="Z45" s="50">
        <f t="shared" si="19"/>
        <v>6.9400000000000003E-2</v>
      </c>
      <c r="AA45" s="50">
        <f t="shared" si="20"/>
        <v>5.7906000000000004</v>
      </c>
      <c r="AB45" s="51" t="e">
        <f>VLOOKUP(A45,[1]Enforcements!$C$7:$J$76,8,0)</f>
        <v>#N/A</v>
      </c>
      <c r="AC45" s="51" t="e">
        <f>VLOOKUP(A45,[1]Enforcements!$C$7:$E$76,3,0)</f>
        <v>#N/A</v>
      </c>
    </row>
    <row r="46" spans="1:29" x14ac:dyDescent="0.25">
      <c r="A46" s="43" t="s">
        <v>163</v>
      </c>
      <c r="B46" s="43">
        <v>4031</v>
      </c>
      <c r="C46" s="43" t="s">
        <v>58</v>
      </c>
      <c r="D46" s="43" t="s">
        <v>408</v>
      </c>
      <c r="E46" s="25">
        <v>42544.737453703703</v>
      </c>
      <c r="F46" s="25">
        <v>42544.738645833335</v>
      </c>
      <c r="G46" s="31">
        <v>1</v>
      </c>
      <c r="H46" s="25" t="s">
        <v>396</v>
      </c>
      <c r="I46" s="25">
        <v>42544.755011574074</v>
      </c>
      <c r="J46" s="43">
        <v>1</v>
      </c>
      <c r="K46" s="43" t="str">
        <f t="shared" si="11"/>
        <v>4031/4032</v>
      </c>
      <c r="L46" s="43" t="e">
        <f>VLOOKUP(A46,'[1]Trips&amp;Operators'!$C$1:$E$10000,3,FALSE)</f>
        <v>#N/A</v>
      </c>
      <c r="M46" s="11">
        <f t="shared" si="12"/>
        <v>1.636574073927477E-2</v>
      </c>
      <c r="N46" s="12">
        <f t="shared" si="2"/>
        <v>23.566666664555669</v>
      </c>
      <c r="O46" s="12"/>
      <c r="P46" s="12"/>
      <c r="Q46" s="44"/>
      <c r="R46" s="44"/>
      <c r="S46" s="72">
        <f t="shared" si="13"/>
        <v>0</v>
      </c>
      <c r="T46" s="2" t="str">
        <f t="shared" si="14"/>
        <v>NorthBound</v>
      </c>
      <c r="U46" s="2">
        <f>COUNTIFS([1]Variables!$M$2:$M$19, "&lt;=" &amp; Y46, [1]Variables!$M$2:$M$19, "&gt;=" &amp; Z46)</f>
        <v>0</v>
      </c>
      <c r="V46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17:40:56-0600',mode:absolute,to:'2016-06-23 18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6" s="50" t="str">
        <f t="shared" si="16"/>
        <v>Y</v>
      </c>
      <c r="X46" s="50">
        <f t="shared" si="17"/>
        <v>4</v>
      </c>
      <c r="Y46" s="50">
        <f t="shared" si="18"/>
        <v>0.1076</v>
      </c>
      <c r="Z46" s="50">
        <f t="shared" si="19"/>
        <v>5.8930999999999996</v>
      </c>
      <c r="AA46" s="50">
        <f t="shared" si="20"/>
        <v>5.7854999999999999</v>
      </c>
      <c r="AB46" s="51" t="e">
        <f>VLOOKUP(A46,[1]Enforcements!$C$7:$J$76,8,0)</f>
        <v>#N/A</v>
      </c>
      <c r="AC46" s="51" t="e">
        <f>VLOOKUP(A46,[1]Enforcements!$C$7:$E$76,3,0)</f>
        <v>#N/A</v>
      </c>
    </row>
    <row r="47" spans="1:29" x14ac:dyDescent="0.25">
      <c r="A47" s="43" t="s">
        <v>164</v>
      </c>
      <c r="B47" s="43">
        <v>4032</v>
      </c>
      <c r="C47" s="43" t="s">
        <v>58</v>
      </c>
      <c r="D47" s="43" t="s">
        <v>384</v>
      </c>
      <c r="E47" s="25">
        <v>42544.756307870368</v>
      </c>
      <c r="F47" s="25">
        <v>42544.757256944446</v>
      </c>
      <c r="G47" s="31">
        <v>1</v>
      </c>
      <c r="H47" s="25" t="s">
        <v>409</v>
      </c>
      <c r="I47" s="25">
        <v>42544.767546296294</v>
      </c>
      <c r="J47" s="43">
        <v>0</v>
      </c>
      <c r="K47" s="43" t="str">
        <f t="shared" si="11"/>
        <v>4031/4032</v>
      </c>
      <c r="L47" s="43" t="e">
        <f>VLOOKUP(A47,'[1]Trips&amp;Operators'!$C$1:$E$10000,3,FALSE)</f>
        <v>#N/A</v>
      </c>
      <c r="M47" s="11">
        <f t="shared" si="12"/>
        <v>1.0289351848769002E-2</v>
      </c>
      <c r="N47" s="12">
        <f t="shared" si="2"/>
        <v>14.816666662227362</v>
      </c>
      <c r="O47" s="12"/>
      <c r="P47" s="12"/>
      <c r="Q47" s="44"/>
      <c r="R47" s="44"/>
      <c r="S47" s="72">
        <f t="shared" si="13"/>
        <v>0.58333333333333337</v>
      </c>
      <c r="T47" s="2" t="str">
        <f t="shared" si="14"/>
        <v>Southbound</v>
      </c>
      <c r="U47" s="2">
        <f>COUNTIFS([1]Variables!$M$2:$M$19, "&lt;=" &amp; Y47, [1]Variables!$M$2:$M$19, "&gt;=" &amp; Z47)</f>
        <v>7</v>
      </c>
      <c r="V47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18:08:05-0600',mode:absolute,to:'2016-06-23 18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7" s="50" t="str">
        <f t="shared" si="16"/>
        <v>Y</v>
      </c>
      <c r="X47" s="50">
        <f t="shared" si="17"/>
        <v>4</v>
      </c>
      <c r="Y47" s="50">
        <f t="shared" si="18"/>
        <v>5.8611000000000004</v>
      </c>
      <c r="Z47" s="50">
        <f t="shared" si="19"/>
        <v>8.2199999999999995E-2</v>
      </c>
      <c r="AA47" s="50">
        <f t="shared" si="20"/>
        <v>5.7789000000000001</v>
      </c>
      <c r="AB47" s="51" t="e">
        <f>VLOOKUP(A47,[1]Enforcements!$C$7:$J$76,8,0)</f>
        <v>#N/A</v>
      </c>
      <c r="AC47" s="51" t="e">
        <f>VLOOKUP(A47,[1]Enforcements!$C$7:$E$76,3,0)</f>
        <v>#N/A</v>
      </c>
    </row>
    <row r="48" spans="1:29" x14ac:dyDescent="0.25">
      <c r="A48" s="43" t="s">
        <v>165</v>
      </c>
      <c r="B48" s="43">
        <v>4027</v>
      </c>
      <c r="C48" s="43" t="s">
        <v>58</v>
      </c>
      <c r="D48" s="43" t="s">
        <v>410</v>
      </c>
      <c r="E48" s="25">
        <v>42544.753587962965</v>
      </c>
      <c r="F48" s="25">
        <v>42544.754641203705</v>
      </c>
      <c r="G48" s="31">
        <v>1</v>
      </c>
      <c r="H48" s="25" t="s">
        <v>124</v>
      </c>
      <c r="I48" s="25">
        <v>42544.775567129633</v>
      </c>
      <c r="J48" s="43">
        <v>1</v>
      </c>
      <c r="K48" s="43" t="str">
        <f t="shared" si="11"/>
        <v>4027/4028</v>
      </c>
      <c r="L48" s="43" t="e">
        <f>VLOOKUP(A48,'[1]Trips&amp;Operators'!$C$1:$E$10000,3,FALSE)</f>
        <v>#N/A</v>
      </c>
      <c r="M48" s="11">
        <f t="shared" si="12"/>
        <v>2.0925925928167999E-2</v>
      </c>
      <c r="N48" s="12">
        <f t="shared" si="2"/>
        <v>30.133333336561918</v>
      </c>
      <c r="O48" s="12"/>
      <c r="P48" s="12"/>
      <c r="Q48" s="44"/>
      <c r="R48" s="44"/>
      <c r="S48" s="72">
        <f t="shared" si="13"/>
        <v>0</v>
      </c>
      <c r="T48" s="2" t="str">
        <f t="shared" si="14"/>
        <v>NorthBound</v>
      </c>
      <c r="U48" s="2">
        <f>COUNTIFS([1]Variables!$M$2:$M$19, "&lt;=" &amp; Y48, [1]Variables!$M$2:$M$19, "&gt;=" &amp; Z48)</f>
        <v>0</v>
      </c>
      <c r="V48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18:04:10-0600',mode:absolute,to:'2016-06-23 18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8" s="50" t="str">
        <f t="shared" si="16"/>
        <v>Y</v>
      </c>
      <c r="X48" s="50">
        <f t="shared" si="17"/>
        <v>4</v>
      </c>
      <c r="Y48" s="50">
        <f t="shared" si="18"/>
        <v>9.8299999999999998E-2</v>
      </c>
      <c r="Z48" s="50">
        <f t="shared" si="19"/>
        <v>5.8901000000000003</v>
      </c>
      <c r="AA48" s="50">
        <f t="shared" si="20"/>
        <v>5.7918000000000003</v>
      </c>
      <c r="AB48" s="51" t="e">
        <f>VLOOKUP(A48,[1]Enforcements!$C$7:$J$76,8,0)</f>
        <v>#N/A</v>
      </c>
      <c r="AC48" s="51" t="e">
        <f>VLOOKUP(A48,[1]Enforcements!$C$7:$E$76,3,0)</f>
        <v>#N/A</v>
      </c>
    </row>
    <row r="49" spans="1:29" x14ac:dyDescent="0.25">
      <c r="A49" s="43" t="s">
        <v>166</v>
      </c>
      <c r="B49" s="43">
        <v>4028</v>
      </c>
      <c r="C49" s="43" t="s">
        <v>58</v>
      </c>
      <c r="D49" s="43" t="s">
        <v>411</v>
      </c>
      <c r="E49" s="25">
        <v>42544.776284722226</v>
      </c>
      <c r="F49" s="25">
        <v>42544.77721064815</v>
      </c>
      <c r="G49" s="31">
        <v>1</v>
      </c>
      <c r="H49" s="25" t="s">
        <v>122</v>
      </c>
      <c r="I49" s="25">
        <v>42544.794525462959</v>
      </c>
      <c r="J49" s="43">
        <v>2</v>
      </c>
      <c r="K49" s="43" t="str">
        <f t="shared" si="11"/>
        <v>4027/4028</v>
      </c>
      <c r="L49" s="43" t="e">
        <f>VLOOKUP(A49,'[1]Trips&amp;Operators'!$C$1:$E$10000,3,FALSE)</f>
        <v>#N/A</v>
      </c>
      <c r="M49" s="11">
        <f t="shared" si="12"/>
        <v>1.731481480965158E-2</v>
      </c>
      <c r="N49" s="12">
        <f t="shared" si="2"/>
        <v>24.933333325898275</v>
      </c>
      <c r="O49" s="12"/>
      <c r="P49" s="12"/>
      <c r="Q49" s="44"/>
      <c r="R49" s="44"/>
      <c r="S49" s="72">
        <f t="shared" si="13"/>
        <v>0.58333333333333337</v>
      </c>
      <c r="T49" s="2" t="str">
        <f t="shared" si="14"/>
        <v>Southbound</v>
      </c>
      <c r="U49" s="2">
        <f>COUNTIFS([1]Variables!$M$2:$M$19, "&lt;=" &amp; Y49, [1]Variables!$M$2:$M$19, "&gt;=" &amp; Z49)</f>
        <v>7</v>
      </c>
      <c r="V49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18:36:51-0600',mode:absolute,to:'2016-06-23 19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9" s="50" t="str">
        <f t="shared" si="16"/>
        <v>Y</v>
      </c>
      <c r="X49" s="50">
        <f t="shared" si="17"/>
        <v>4</v>
      </c>
      <c r="Y49" s="50">
        <f t="shared" si="18"/>
        <v>5.8589000000000002</v>
      </c>
      <c r="Z49" s="50">
        <f t="shared" si="19"/>
        <v>7.3400000000000007E-2</v>
      </c>
      <c r="AA49" s="50">
        <f t="shared" si="20"/>
        <v>5.7854999999999999</v>
      </c>
      <c r="AB49" s="51" t="e">
        <f>VLOOKUP(A49,[1]Enforcements!$C$7:$J$76,8,0)</f>
        <v>#N/A</v>
      </c>
      <c r="AC49" s="51" t="e">
        <f>VLOOKUP(A49,[1]Enforcements!$C$7:$E$76,3,0)</f>
        <v>#N/A</v>
      </c>
    </row>
    <row r="50" spans="1:29" x14ac:dyDescent="0.25">
      <c r="A50" s="43" t="s">
        <v>167</v>
      </c>
      <c r="B50" s="43">
        <v>4031</v>
      </c>
      <c r="C50" s="43" t="s">
        <v>58</v>
      </c>
      <c r="D50" s="43" t="s">
        <v>412</v>
      </c>
      <c r="E50" s="25">
        <v>42544.779016203705</v>
      </c>
      <c r="F50" s="25">
        <v>42544.780416666668</v>
      </c>
      <c r="G50" s="31">
        <v>2</v>
      </c>
      <c r="H50" s="25" t="s">
        <v>396</v>
      </c>
      <c r="I50" s="25">
        <v>42544.796805555554</v>
      </c>
      <c r="J50" s="43">
        <v>1</v>
      </c>
      <c r="K50" s="43" t="str">
        <f t="shared" si="11"/>
        <v>4031/4032</v>
      </c>
      <c r="L50" s="43" t="e">
        <f>VLOOKUP(A50,'[1]Trips&amp;Operators'!$C$1:$E$10000,3,FALSE)</f>
        <v>#N/A</v>
      </c>
      <c r="M50" s="11">
        <f t="shared" si="12"/>
        <v>1.6388888885558117E-2</v>
      </c>
      <c r="N50" s="12">
        <f t="shared" si="2"/>
        <v>23.599999995203689</v>
      </c>
      <c r="O50" s="12"/>
      <c r="P50" s="12"/>
      <c r="Q50" s="44"/>
      <c r="R50" s="44"/>
      <c r="S50" s="72">
        <f t="shared" si="13"/>
        <v>0</v>
      </c>
      <c r="T50" s="2" t="str">
        <f t="shared" si="14"/>
        <v>NorthBound</v>
      </c>
      <c r="U50" s="2">
        <f>COUNTIFS([1]Variables!$M$2:$M$19, "&lt;=" &amp; Y50, [1]Variables!$M$2:$M$19, "&gt;=" &amp; Z50)</f>
        <v>0</v>
      </c>
      <c r="V50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18:40:47-0600',mode:absolute,to:'2016-06-23 19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0" s="50" t="str">
        <f t="shared" si="16"/>
        <v>Y</v>
      </c>
      <c r="X50" s="50">
        <f t="shared" si="17"/>
        <v>4</v>
      </c>
      <c r="Y50" s="50">
        <f t="shared" si="18"/>
        <v>8.9399999999999993E-2</v>
      </c>
      <c r="Z50" s="50">
        <f t="shared" si="19"/>
        <v>5.8930999999999996</v>
      </c>
      <c r="AA50" s="50">
        <f t="shared" si="20"/>
        <v>5.8036999999999992</v>
      </c>
      <c r="AB50" s="51" t="e">
        <f>VLOOKUP(A50,[1]Enforcements!$C$7:$J$76,8,0)</f>
        <v>#N/A</v>
      </c>
      <c r="AC50" s="51" t="e">
        <f>VLOOKUP(A50,[1]Enforcements!$C$7:$E$76,3,0)</f>
        <v>#N/A</v>
      </c>
    </row>
    <row r="51" spans="1:29" x14ac:dyDescent="0.25">
      <c r="A51" s="43" t="s">
        <v>299</v>
      </c>
      <c r="B51" s="43">
        <v>4028</v>
      </c>
      <c r="C51" s="43" t="s">
        <v>58</v>
      </c>
      <c r="D51" s="43" t="s">
        <v>129</v>
      </c>
      <c r="E51" s="25">
        <v>42544.816701388889</v>
      </c>
      <c r="F51" s="25">
        <v>42544.817696759259</v>
      </c>
      <c r="G51" s="31">
        <v>1</v>
      </c>
      <c r="H51" s="25" t="s">
        <v>128</v>
      </c>
      <c r="I51" s="25">
        <v>42544.83121527778</v>
      </c>
      <c r="J51" s="43">
        <v>0</v>
      </c>
      <c r="K51" s="43" t="str">
        <f t="shared" si="11"/>
        <v>4027/4028</v>
      </c>
      <c r="L51" s="43" t="e">
        <f>VLOOKUP(A51,'[1]Trips&amp;Operators'!$C$1:$E$10000,3,FALSE)</f>
        <v>#N/A</v>
      </c>
      <c r="M51" s="11">
        <f t="shared" si="12"/>
        <v>1.3518518520868383E-2</v>
      </c>
      <c r="N51" s="12">
        <f t="shared" si="2"/>
        <v>19.466666670050472</v>
      </c>
      <c r="O51" s="12"/>
      <c r="P51" s="12"/>
      <c r="Q51" s="44"/>
      <c r="R51" s="44"/>
      <c r="S51" s="72">
        <f t="shared" si="13"/>
        <v>0.58333333333333337</v>
      </c>
      <c r="T51" s="2" t="str">
        <f t="shared" si="14"/>
        <v>Southbound</v>
      </c>
      <c r="U51" s="2">
        <f>COUNTIFS([1]Variables!$M$2:$M$19, "&lt;=" &amp; Y51, [1]Variables!$M$2:$M$19, "&gt;=" &amp; Z51)</f>
        <v>7</v>
      </c>
      <c r="V51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19:35:03-0600',mode:absolute,to:'2016-06-23 19:57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1" s="50" t="str">
        <f t="shared" si="16"/>
        <v>Y</v>
      </c>
      <c r="X51" s="50">
        <f t="shared" si="17"/>
        <v>4</v>
      </c>
      <c r="Y51" s="50">
        <f t="shared" si="18"/>
        <v>5.8577000000000004</v>
      </c>
      <c r="Z51" s="50">
        <f t="shared" si="19"/>
        <v>7.1499999999999994E-2</v>
      </c>
      <c r="AA51" s="50">
        <f t="shared" si="20"/>
        <v>5.7862</v>
      </c>
      <c r="AB51" s="51" t="e">
        <f>VLOOKUP(A51,[1]Enforcements!$C$7:$J$76,8,0)</f>
        <v>#N/A</v>
      </c>
      <c r="AC51" s="51" t="e">
        <f>VLOOKUP(A51,[1]Enforcements!$C$7:$E$76,3,0)</f>
        <v>#N/A</v>
      </c>
    </row>
    <row r="52" spans="1:29" x14ac:dyDescent="0.25">
      <c r="A52" s="43" t="s">
        <v>275</v>
      </c>
      <c r="B52" s="43">
        <v>4027</v>
      </c>
      <c r="C52" s="43" t="s">
        <v>58</v>
      </c>
      <c r="D52" s="43" t="s">
        <v>123</v>
      </c>
      <c r="E52" s="25">
        <v>42544.795486111114</v>
      </c>
      <c r="F52" s="25">
        <v>42544.798900462964</v>
      </c>
      <c r="G52" s="31">
        <v>4</v>
      </c>
      <c r="H52" s="25" t="s">
        <v>413</v>
      </c>
      <c r="I52" s="25">
        <v>42544.815844907411</v>
      </c>
      <c r="J52" s="43">
        <v>0</v>
      </c>
      <c r="K52" s="43" t="str">
        <f t="shared" si="11"/>
        <v>4027/4028</v>
      </c>
      <c r="L52" s="43" t="e">
        <f>VLOOKUP(A52,'[1]Trips&amp;Operators'!$C$1:$E$10000,3,FALSE)</f>
        <v>#N/A</v>
      </c>
      <c r="M52" s="11">
        <f t="shared" si="12"/>
        <v>1.6944444447290152E-2</v>
      </c>
      <c r="N52" s="12">
        <f t="shared" si="2"/>
        <v>24.400000004097819</v>
      </c>
      <c r="O52" s="12"/>
      <c r="P52" s="12"/>
      <c r="Q52" s="44"/>
      <c r="R52" s="44"/>
      <c r="S52" s="72">
        <f t="shared" si="13"/>
        <v>0</v>
      </c>
      <c r="T52" s="2" t="str">
        <f t="shared" si="14"/>
        <v>NorthBound</v>
      </c>
      <c r="U52" s="2">
        <f>COUNTIFS([1]Variables!$M$2:$M$19, "&lt;=" &amp; Y52, [1]Variables!$M$2:$M$19, "&gt;=" &amp; Z52)</f>
        <v>0</v>
      </c>
      <c r="V52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19:04:30-0600',mode:absolute,to:'2016-06-23 19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2" s="50" t="str">
        <f t="shared" si="16"/>
        <v>Y</v>
      </c>
      <c r="X52" s="50">
        <f t="shared" si="17"/>
        <v>4</v>
      </c>
      <c r="Y52" s="50">
        <f t="shared" si="18"/>
        <v>0.10299999999999999</v>
      </c>
      <c r="Z52" s="50">
        <f t="shared" si="19"/>
        <v>5.8898999999999999</v>
      </c>
      <c r="AA52" s="50">
        <f t="shared" si="20"/>
        <v>5.7869000000000002</v>
      </c>
      <c r="AB52" s="51" t="e">
        <f>VLOOKUP(A52,[1]Enforcements!$C$7:$J$76,8,0)</f>
        <v>#N/A</v>
      </c>
      <c r="AC52" s="51" t="e">
        <f>VLOOKUP(A52,[1]Enforcements!$C$7:$E$76,3,0)</f>
        <v>#N/A</v>
      </c>
    </row>
    <row r="53" spans="1:29" x14ac:dyDescent="0.25">
      <c r="A53" s="43" t="s">
        <v>232</v>
      </c>
      <c r="B53" s="43">
        <v>4028</v>
      </c>
      <c r="C53" s="43" t="s">
        <v>58</v>
      </c>
      <c r="D53" s="43" t="s">
        <v>414</v>
      </c>
      <c r="E53" s="25">
        <v>42544.861481481479</v>
      </c>
      <c r="F53" s="25">
        <v>42544.862673611111</v>
      </c>
      <c r="G53" s="31">
        <v>1</v>
      </c>
      <c r="H53" s="25" t="s">
        <v>415</v>
      </c>
      <c r="I53" s="25">
        <v>42544.87427083333</v>
      </c>
      <c r="J53" s="43">
        <v>0</v>
      </c>
      <c r="K53" s="43" t="str">
        <f t="shared" si="11"/>
        <v>4027/4028</v>
      </c>
      <c r="L53" s="43" t="e">
        <f>VLOOKUP(A53,'[1]Trips&amp;Operators'!$C$1:$E$10000,3,FALSE)</f>
        <v>#N/A</v>
      </c>
      <c r="M53" s="11">
        <f t="shared" si="12"/>
        <v>1.1597222219279502E-2</v>
      </c>
      <c r="N53" s="12">
        <f t="shared" si="2"/>
        <v>16.699999995762482</v>
      </c>
      <c r="O53" s="12"/>
      <c r="P53" s="12"/>
      <c r="Q53" s="44"/>
      <c r="R53" s="44"/>
      <c r="S53" s="72">
        <f t="shared" si="13"/>
        <v>0.58333333333333337</v>
      </c>
      <c r="T53" s="2" t="str">
        <f t="shared" si="14"/>
        <v>Southbound</v>
      </c>
      <c r="U53" s="2">
        <f>COUNTIFS([1]Variables!$M$2:$M$19, "&lt;=" &amp; Y53, [1]Variables!$M$2:$M$19, "&gt;=" &amp; Z53)</f>
        <v>7</v>
      </c>
      <c r="V53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20:39:32-0600',mode:absolute,to:'2016-06-23 20:59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3" s="50" t="str">
        <f t="shared" si="16"/>
        <v>Y</v>
      </c>
      <c r="X53" s="50">
        <f t="shared" si="17"/>
        <v>4</v>
      </c>
      <c r="Y53" s="50">
        <f t="shared" si="18"/>
        <v>5.8571999999999997</v>
      </c>
      <c r="Z53" s="50">
        <f t="shared" si="19"/>
        <v>7.1900000000000006E-2</v>
      </c>
      <c r="AA53" s="50">
        <f t="shared" si="20"/>
        <v>5.7852999999999994</v>
      </c>
      <c r="AB53" s="51" t="e">
        <f>VLOOKUP(A53,[1]Enforcements!$C$7:$J$76,8,0)</f>
        <v>#N/A</v>
      </c>
      <c r="AC53" s="51" t="e">
        <f>VLOOKUP(A53,[1]Enforcements!$C$7:$E$76,3,0)</f>
        <v>#N/A</v>
      </c>
    </row>
    <row r="54" spans="1:29" x14ac:dyDescent="0.25">
      <c r="A54" s="43" t="s">
        <v>168</v>
      </c>
      <c r="B54" s="43">
        <v>4027</v>
      </c>
      <c r="C54" s="43" t="s">
        <v>58</v>
      </c>
      <c r="D54" s="43" t="s">
        <v>127</v>
      </c>
      <c r="E54" s="25">
        <v>42544.832152777781</v>
      </c>
      <c r="F54" s="25">
        <v>42544.833703703705</v>
      </c>
      <c r="G54" s="31">
        <v>2</v>
      </c>
      <c r="H54" s="25" t="s">
        <v>416</v>
      </c>
      <c r="I54" s="25">
        <v>42544.853981481479</v>
      </c>
      <c r="J54" s="43">
        <v>6</v>
      </c>
      <c r="K54" s="43" t="str">
        <f t="shared" si="11"/>
        <v>4027/4028</v>
      </c>
      <c r="L54" s="43" t="e">
        <f>VLOOKUP(A54,'[1]Trips&amp;Operators'!$C$1:$E$10000,3,FALSE)</f>
        <v>#N/A</v>
      </c>
      <c r="M54" s="11">
        <f t="shared" si="12"/>
        <v>2.0277777774026617E-2</v>
      </c>
      <c r="N54" s="12">
        <f t="shared" si="2"/>
        <v>29.199999994598329</v>
      </c>
      <c r="O54" s="12"/>
      <c r="P54" s="12"/>
      <c r="Q54" s="44"/>
      <c r="R54" s="44"/>
      <c r="S54" s="72">
        <f t="shared" si="13"/>
        <v>0</v>
      </c>
      <c r="T54" s="2" t="str">
        <f t="shared" si="14"/>
        <v>NorthBound</v>
      </c>
      <c r="U54" s="2">
        <f>COUNTIFS([1]Variables!$M$2:$M$19, "&lt;=" &amp; Y54, [1]Variables!$M$2:$M$19, "&gt;=" &amp; Z54)</f>
        <v>0</v>
      </c>
      <c r="V54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19:57:18-0600',mode:absolute,to:'2016-06-23 20:30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4" s="50" t="str">
        <f t="shared" si="16"/>
        <v>Y</v>
      </c>
      <c r="X54" s="50">
        <f t="shared" si="17"/>
        <v>4</v>
      </c>
      <c r="Y54" s="50">
        <f t="shared" si="18"/>
        <v>0.1002</v>
      </c>
      <c r="Z54" s="50">
        <f t="shared" si="19"/>
        <v>2.2452999999999999</v>
      </c>
      <c r="AA54" s="50">
        <f t="shared" si="20"/>
        <v>2.1450999999999998</v>
      </c>
      <c r="AB54" s="51" t="e">
        <f>VLOOKUP(A54,[1]Enforcements!$C$7:$J$76,8,0)</f>
        <v>#N/A</v>
      </c>
      <c r="AC54" s="51" t="e">
        <f>VLOOKUP(A54,[1]Enforcements!$C$7:$E$76,3,0)</f>
        <v>#N/A</v>
      </c>
    </row>
    <row r="55" spans="1:29" x14ac:dyDescent="0.25">
      <c r="A55" s="43" t="s">
        <v>169</v>
      </c>
      <c r="B55" s="43">
        <v>4028</v>
      </c>
      <c r="C55" s="43" t="s">
        <v>58</v>
      </c>
      <c r="D55" s="43" t="s">
        <v>129</v>
      </c>
      <c r="E55" s="25">
        <v>42544.900694444441</v>
      </c>
      <c r="F55" s="25">
        <v>42544.901701388888</v>
      </c>
      <c r="G55" s="31">
        <v>1</v>
      </c>
      <c r="H55" s="25" t="s">
        <v>417</v>
      </c>
      <c r="I55" s="25">
        <v>42544.918287037035</v>
      </c>
      <c r="J55" s="43">
        <v>3</v>
      </c>
      <c r="K55" s="43" t="str">
        <f t="shared" si="11"/>
        <v>4027/4028</v>
      </c>
      <c r="L55" s="43" t="e">
        <f>VLOOKUP(A55,'[1]Trips&amp;Operators'!$C$1:$E$10000,3,FALSE)</f>
        <v>#N/A</v>
      </c>
      <c r="M55" s="11">
        <f t="shared" si="12"/>
        <v>1.6585648147156462E-2</v>
      </c>
      <c r="N55" s="12">
        <f t="shared" si="2"/>
        <v>23.883333331905305</v>
      </c>
      <c r="O55" s="12"/>
      <c r="P55" s="12"/>
      <c r="Q55" s="44"/>
      <c r="R55" s="44"/>
      <c r="S55" s="72">
        <f t="shared" si="13"/>
        <v>0.58333333333333337</v>
      </c>
      <c r="T55" s="2" t="str">
        <f t="shared" si="14"/>
        <v>Southbound</v>
      </c>
      <c r="U55" s="2">
        <f>COUNTIFS([1]Variables!$M$2:$M$19, "&lt;=" &amp; Y55, [1]Variables!$M$2:$M$19, "&gt;=" &amp; Z55)</f>
        <v>7</v>
      </c>
      <c r="V55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21:36:00-0600',mode:absolute,to:'2016-06-23 22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5" s="50" t="str">
        <f t="shared" si="16"/>
        <v>Y</v>
      </c>
      <c r="X55" s="50">
        <f t="shared" si="17"/>
        <v>4</v>
      </c>
      <c r="Y55" s="50">
        <f t="shared" si="18"/>
        <v>5.8577000000000004</v>
      </c>
      <c r="Z55" s="50">
        <f t="shared" si="19"/>
        <v>6.6400000000000001E-2</v>
      </c>
      <c r="AA55" s="50">
        <f t="shared" si="20"/>
        <v>5.7913000000000006</v>
      </c>
      <c r="AB55" s="51" t="e">
        <f>VLOOKUP(A55,[1]Enforcements!$C$7:$J$76,8,0)</f>
        <v>#N/A</v>
      </c>
      <c r="AC55" s="51" t="e">
        <f>VLOOKUP(A55,[1]Enforcements!$C$7:$E$76,3,0)</f>
        <v>#N/A</v>
      </c>
    </row>
    <row r="56" spans="1:29" x14ac:dyDescent="0.25">
      <c r="A56" s="43" t="s">
        <v>170</v>
      </c>
      <c r="B56" s="43">
        <v>4027</v>
      </c>
      <c r="C56" s="43" t="s">
        <v>58</v>
      </c>
      <c r="D56" s="43" t="s">
        <v>418</v>
      </c>
      <c r="E56" s="25">
        <v>42544.8752662037</v>
      </c>
      <c r="F56" s="25">
        <v>42544.876851851855</v>
      </c>
      <c r="G56" s="31">
        <v>2</v>
      </c>
      <c r="H56" s="25" t="s">
        <v>126</v>
      </c>
      <c r="I56" s="25">
        <v>42544.903275462966</v>
      </c>
      <c r="J56" s="43">
        <v>1</v>
      </c>
      <c r="K56" s="43" t="str">
        <f t="shared" si="11"/>
        <v>4027/4028</v>
      </c>
      <c r="L56" s="43" t="e">
        <f>VLOOKUP(A56,'[1]Trips&amp;Operators'!$C$1:$E$10000,3,FALSE)</f>
        <v>#N/A</v>
      </c>
      <c r="M56" s="11">
        <f t="shared" si="12"/>
        <v>2.6423611110658385E-2</v>
      </c>
      <c r="N56" s="12">
        <f t="shared" si="2"/>
        <v>38.049999999348074</v>
      </c>
      <c r="O56" s="12"/>
      <c r="P56" s="12"/>
      <c r="Q56" s="44"/>
      <c r="R56" s="44"/>
      <c r="S56" s="72">
        <f t="shared" si="13"/>
        <v>0</v>
      </c>
      <c r="T56" s="2" t="str">
        <f t="shared" si="14"/>
        <v>NorthBound</v>
      </c>
      <c r="U56" s="2">
        <f>COUNTIFS([1]Variables!$M$2:$M$19, "&lt;=" &amp; Y56, [1]Variables!$M$2:$M$19, "&gt;=" &amp; Z56)</f>
        <v>0</v>
      </c>
      <c r="V56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20:59:23-0600',mode:absolute,to:'2016-06-23 21:41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6" s="50" t="str">
        <f t="shared" si="16"/>
        <v>Y</v>
      </c>
      <c r="X56" s="50">
        <f t="shared" si="17"/>
        <v>4</v>
      </c>
      <c r="Y56" s="50">
        <f t="shared" si="18"/>
        <v>0.1007</v>
      </c>
      <c r="Z56" s="50">
        <f t="shared" si="19"/>
        <v>5.8909000000000002</v>
      </c>
      <c r="AA56" s="50">
        <f t="shared" si="20"/>
        <v>5.7902000000000005</v>
      </c>
      <c r="AB56" s="51" t="e">
        <f>VLOOKUP(A56,[1]Enforcements!$C$7:$J$76,8,0)</f>
        <v>#N/A</v>
      </c>
      <c r="AC56" s="51" t="e">
        <f>VLOOKUP(A56,[1]Enforcements!$C$7:$E$76,3,0)</f>
        <v>#N/A</v>
      </c>
    </row>
    <row r="57" spans="1:29" x14ac:dyDescent="0.25">
      <c r="A57" s="43" t="s">
        <v>171</v>
      </c>
      <c r="B57" s="43">
        <v>4027</v>
      </c>
      <c r="C57" s="43" t="s">
        <v>58</v>
      </c>
      <c r="D57" s="43" t="s">
        <v>419</v>
      </c>
      <c r="E57" s="25">
        <v>42544.919085648151</v>
      </c>
      <c r="F57" s="25">
        <v>42544.920104166667</v>
      </c>
      <c r="G57" s="31">
        <v>1</v>
      </c>
      <c r="H57" s="25" t="s">
        <v>420</v>
      </c>
      <c r="I57" s="25">
        <v>42544.942129629628</v>
      </c>
      <c r="J57" s="43">
        <v>1</v>
      </c>
      <c r="K57" s="43" t="str">
        <f t="shared" si="11"/>
        <v>4027/4028</v>
      </c>
      <c r="L57" s="43" t="e">
        <f>VLOOKUP(A57,'[1]Trips&amp;Operators'!$C$1:$E$10000,3,FALSE)</f>
        <v>#N/A</v>
      </c>
      <c r="M57" s="11">
        <f t="shared" si="12"/>
        <v>2.2025462960300501E-2</v>
      </c>
      <c r="N57" s="12">
        <f t="shared" si="2"/>
        <v>31.716666662832722</v>
      </c>
      <c r="O57" s="12"/>
      <c r="P57" s="12"/>
      <c r="Q57" s="44"/>
      <c r="R57" s="44"/>
      <c r="S57" s="72">
        <f t="shared" si="13"/>
        <v>0</v>
      </c>
      <c r="T57" s="2" t="str">
        <f t="shared" si="14"/>
        <v>NorthBound</v>
      </c>
      <c r="U57" s="2">
        <f>COUNTIFS([1]Variables!$M$2:$M$19, "&lt;=" &amp; Y57, [1]Variables!$M$2:$M$19, "&gt;=" &amp; Z57)</f>
        <v>0</v>
      </c>
      <c r="V57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22:02:29-0600',mode:absolute,to:'2016-06-23 22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7" s="50" t="str">
        <f t="shared" si="16"/>
        <v>Y</v>
      </c>
      <c r="X57" s="50">
        <f t="shared" si="17"/>
        <v>5</v>
      </c>
      <c r="Y57" s="50">
        <f t="shared" si="18"/>
        <v>9.64E-2</v>
      </c>
      <c r="Z57" s="50">
        <f t="shared" si="19"/>
        <v>5.8897000000000004</v>
      </c>
      <c r="AA57" s="50">
        <f t="shared" si="20"/>
        <v>5.7933000000000003</v>
      </c>
      <c r="AB57" s="51" t="e">
        <f>VLOOKUP(A57,[1]Enforcements!$C$7:$J$76,8,0)</f>
        <v>#N/A</v>
      </c>
      <c r="AC57" s="51" t="e">
        <f>VLOOKUP(A57,[1]Enforcements!$C$7:$E$76,3,0)</f>
        <v>#N/A</v>
      </c>
    </row>
    <row r="58" spans="1:29" x14ac:dyDescent="0.25">
      <c r="A58" s="43" t="s">
        <v>172</v>
      </c>
      <c r="B58" s="43">
        <v>4031</v>
      </c>
      <c r="C58" s="43" t="s">
        <v>58</v>
      </c>
      <c r="D58" s="43" t="s">
        <v>421</v>
      </c>
      <c r="E58" s="25">
        <v>42544.204027777778</v>
      </c>
      <c r="F58" s="25">
        <v>42544.210648148146</v>
      </c>
      <c r="G58" s="31">
        <v>9</v>
      </c>
      <c r="H58" s="25" t="s">
        <v>422</v>
      </c>
      <c r="I58" s="25">
        <v>42544.218217592592</v>
      </c>
      <c r="J58" s="43">
        <v>3</v>
      </c>
      <c r="K58" s="43" t="str">
        <f t="shared" si="11"/>
        <v>4031/4032</v>
      </c>
      <c r="L58" s="43" t="e">
        <f>VLOOKUP(A58,'[1]Trips&amp;Operators'!$C$1:$E$10000,3,FALSE)</f>
        <v>#N/A</v>
      </c>
      <c r="M58" s="11">
        <f t="shared" si="12"/>
        <v>7.5694444458349608E-3</v>
      </c>
      <c r="N58" s="12">
        <f t="shared" si="2"/>
        <v>10.900000002002344</v>
      </c>
      <c r="O58" s="12"/>
      <c r="P58" s="12"/>
      <c r="Q58" s="44"/>
      <c r="R58" s="44"/>
      <c r="S58" s="72">
        <f t="shared" si="13"/>
        <v>0</v>
      </c>
      <c r="T58" s="2" t="str">
        <f t="shared" si="14"/>
        <v>NorthBound</v>
      </c>
      <c r="U58" s="2">
        <f>COUNTIFS([1]Variables!$M$2:$M$19, "&lt;=" &amp; Y58, [1]Variables!$M$2:$M$19, "&gt;=" &amp; Z58)</f>
        <v>0</v>
      </c>
      <c r="V58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04:52:48-0600',mode:absolute,to:'2016-06-23 05:15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8" s="50" t="str">
        <f t="shared" si="16"/>
        <v>Y</v>
      </c>
      <c r="X58" s="50">
        <f t="shared" si="17"/>
        <v>58</v>
      </c>
      <c r="Y58" s="50">
        <f t="shared" si="18"/>
        <v>2.8980999999999999</v>
      </c>
      <c r="Z58" s="50">
        <f t="shared" si="19"/>
        <v>5.8848000000000003</v>
      </c>
      <c r="AA58" s="50">
        <f t="shared" si="20"/>
        <v>2.9867000000000004</v>
      </c>
      <c r="AB58" s="51" t="e">
        <f>VLOOKUP(A58,[1]Enforcements!$C$7:$J$76,8,0)</f>
        <v>#N/A</v>
      </c>
      <c r="AC58" s="51" t="e">
        <f>VLOOKUP(A58,[1]Enforcements!$C$7:$E$76,3,0)</f>
        <v>#N/A</v>
      </c>
    </row>
    <row r="59" spans="1:29" x14ac:dyDescent="0.25">
      <c r="A59" s="43" t="s">
        <v>311</v>
      </c>
      <c r="B59" s="43">
        <v>4031</v>
      </c>
      <c r="C59" s="43" t="s">
        <v>58</v>
      </c>
      <c r="D59" s="43" t="s">
        <v>423</v>
      </c>
      <c r="E59" s="25">
        <v>42544.354687500003</v>
      </c>
      <c r="F59" s="25">
        <v>42544.355474537035</v>
      </c>
      <c r="G59" s="31">
        <v>1</v>
      </c>
      <c r="H59" s="25" t="s">
        <v>424</v>
      </c>
      <c r="I59" s="25">
        <v>42544.360972222225</v>
      </c>
      <c r="J59" s="43">
        <v>0</v>
      </c>
      <c r="K59" s="43" t="str">
        <f t="shared" si="11"/>
        <v>4031/4032</v>
      </c>
      <c r="L59" s="43" t="e">
        <f>VLOOKUP(A59,'[1]Trips&amp;Operators'!$C$1:$E$10000,3,FALSE)</f>
        <v>#N/A</v>
      </c>
      <c r="M59" s="11">
        <f t="shared" si="12"/>
        <v>5.4976851897663437E-3</v>
      </c>
      <c r="N59" s="12">
        <f t="shared" si="2"/>
        <v>7.9166666732635349</v>
      </c>
      <c r="O59" s="12"/>
      <c r="P59" s="12"/>
      <c r="Q59" s="44"/>
      <c r="R59" s="44"/>
      <c r="S59" s="72">
        <f t="shared" si="13"/>
        <v>0</v>
      </c>
      <c r="T59" s="2" t="str">
        <f t="shared" si="14"/>
        <v>NorthBound</v>
      </c>
      <c r="U59" s="2">
        <f>COUNTIFS([1]Variables!$M$2:$M$19, "&lt;=" &amp; Y59, [1]Variables!$M$2:$M$19, "&gt;=" &amp; Z59)</f>
        <v>0</v>
      </c>
      <c r="V59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08:29:45-0600',mode:absolute,to:'2016-06-23 08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9" s="50" t="str">
        <f t="shared" si="16"/>
        <v>Y</v>
      </c>
      <c r="X59" s="50">
        <f t="shared" si="17"/>
        <v>59</v>
      </c>
      <c r="Y59" s="50">
        <f t="shared" si="18"/>
        <v>9.3600000000000003E-2</v>
      </c>
      <c r="Z59" s="50">
        <f t="shared" si="19"/>
        <v>2.4224000000000001</v>
      </c>
      <c r="AA59" s="50">
        <f t="shared" si="20"/>
        <v>2.3288000000000002</v>
      </c>
      <c r="AB59" s="51" t="e">
        <f>VLOOKUP(A59,[1]Enforcements!$C$7:$J$76,8,0)</f>
        <v>#N/A</v>
      </c>
      <c r="AC59" s="51" t="e">
        <f>VLOOKUP(A59,[1]Enforcements!$C$7:$E$76,3,0)</f>
        <v>#N/A</v>
      </c>
    </row>
    <row r="60" spans="1:29" x14ac:dyDescent="0.25">
      <c r="A60" s="43" t="s">
        <v>338</v>
      </c>
      <c r="B60" s="43">
        <v>4032</v>
      </c>
      <c r="C60" s="43" t="s">
        <v>58</v>
      </c>
      <c r="D60" s="43" t="s">
        <v>403</v>
      </c>
      <c r="E60" s="25">
        <v>42544.797453703701</v>
      </c>
      <c r="F60" s="25">
        <v>42544.798194444447</v>
      </c>
      <c r="G60" s="31">
        <v>1</v>
      </c>
      <c r="H60" s="25" t="s">
        <v>425</v>
      </c>
      <c r="I60" s="25">
        <v>42544.805671296293</v>
      </c>
      <c r="J60" s="43">
        <v>0</v>
      </c>
      <c r="K60" s="43" t="str">
        <f t="shared" si="11"/>
        <v>4031/4032</v>
      </c>
      <c r="L60" s="43" t="e">
        <f>VLOOKUP(A60,'[1]Trips&amp;Operators'!$C$1:$E$10000,3,FALSE)</f>
        <v>#N/A</v>
      </c>
      <c r="M60" s="11">
        <f t="shared" si="12"/>
        <v>7.4768518461496569E-3</v>
      </c>
      <c r="N60" s="12">
        <f t="shared" si="2"/>
        <v>10.766666658455506</v>
      </c>
      <c r="O60" s="12"/>
      <c r="P60" s="12"/>
      <c r="Q60" s="44"/>
      <c r="R60" s="44"/>
      <c r="S60" s="72">
        <f t="shared" si="13"/>
        <v>0.5</v>
      </c>
      <c r="T60" s="2" t="str">
        <f t="shared" si="14"/>
        <v>Southbound</v>
      </c>
      <c r="U60" s="2">
        <f>COUNTIFS([1]Variables!$M$2:$M$19, "&lt;=" &amp; Y60, [1]Variables!$M$2:$M$19, "&gt;=" &amp; Z60)</f>
        <v>6</v>
      </c>
      <c r="V60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19:07:20-0600',mode:absolute,to:'2016-06-23 19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50" t="str">
        <f t="shared" si="16"/>
        <v>Y</v>
      </c>
      <c r="X60" s="50">
        <f t="shared" si="17"/>
        <v>61</v>
      </c>
      <c r="Y60" s="50">
        <f t="shared" si="18"/>
        <v>5.8613</v>
      </c>
      <c r="Z60" s="50">
        <f t="shared" si="19"/>
        <v>2.8786</v>
      </c>
      <c r="AA60" s="50">
        <f t="shared" si="20"/>
        <v>2.9826999999999999</v>
      </c>
      <c r="AB60" s="51" t="e">
        <f>VLOOKUP(A60,[1]Enforcements!$C$7:$J$76,8,0)</f>
        <v>#N/A</v>
      </c>
      <c r="AC60" s="51" t="e">
        <f>VLOOKUP(A60,[1]Enforcements!$C$7:$E$76,3,0)</f>
        <v>#N/A</v>
      </c>
    </row>
    <row r="61" spans="1:29" x14ac:dyDescent="0.25">
      <c r="A61" s="43" t="s">
        <v>174</v>
      </c>
      <c r="B61" s="43">
        <v>4028</v>
      </c>
      <c r="C61" s="43" t="s">
        <v>58</v>
      </c>
      <c r="D61" s="43" t="s">
        <v>120</v>
      </c>
      <c r="E61" s="25">
        <v>42544.943599537037</v>
      </c>
      <c r="F61" s="25">
        <v>42544.944733796299</v>
      </c>
      <c r="G61" s="31">
        <v>1</v>
      </c>
      <c r="H61" s="25" t="s">
        <v>426</v>
      </c>
      <c r="I61" s="25">
        <v>42544.957546296297</v>
      </c>
      <c r="J61" s="43">
        <v>1</v>
      </c>
      <c r="K61" s="43" t="str">
        <f t="shared" si="11"/>
        <v>4027/4028</v>
      </c>
      <c r="L61" s="43" t="e">
        <f>VLOOKUP(A61,'[1]Trips&amp;Operators'!$C$1:$E$10000,3,FALSE)</f>
        <v>#N/A</v>
      </c>
      <c r="M61" s="11">
        <f t="shared" si="12"/>
        <v>1.2812499997380655E-2</v>
      </c>
      <c r="N61" s="12">
        <f t="shared" si="2"/>
        <v>18.449999996228144</v>
      </c>
      <c r="O61" s="12"/>
      <c r="P61" s="12"/>
      <c r="Q61" s="44"/>
      <c r="R61" s="44"/>
      <c r="S61" s="72">
        <f t="shared" si="13"/>
        <v>0.58333333333333337</v>
      </c>
      <c r="T61" s="2" t="str">
        <f t="shared" si="14"/>
        <v>Southbound</v>
      </c>
      <c r="U61" s="2">
        <f>COUNTIFS([1]Variables!$M$2:$M$19, "&lt;=" &amp; Y61, [1]Variables!$M$2:$M$19, "&gt;=" &amp; Z61)</f>
        <v>7</v>
      </c>
      <c r="V61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22:37:47-0600',mode:absolute,to:'2016-06-23 22:59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1" s="50" t="str">
        <f t="shared" si="16"/>
        <v>Y</v>
      </c>
      <c r="X61" s="50">
        <f t="shared" si="17"/>
        <v>61</v>
      </c>
      <c r="Y61" s="50">
        <f t="shared" si="18"/>
        <v>5.8586999999999998</v>
      </c>
      <c r="Z61" s="50">
        <f t="shared" si="19"/>
        <v>2.2980999999999998</v>
      </c>
      <c r="AA61" s="50">
        <f t="shared" si="20"/>
        <v>3.5606</v>
      </c>
      <c r="AB61" s="51" t="e">
        <f>VLOOKUP(A61,[1]Enforcements!$C$7:$J$76,8,0)</f>
        <v>#N/A</v>
      </c>
      <c r="AC61" s="51" t="e">
        <f>VLOOKUP(A61,[1]Enforcements!$C$7:$E$76,3,0)</f>
        <v>#N/A</v>
      </c>
    </row>
    <row r="62" spans="1:29" x14ac:dyDescent="0.25">
      <c r="A62" s="43" t="s">
        <v>262</v>
      </c>
      <c r="B62" s="43">
        <v>4037</v>
      </c>
      <c r="C62" s="43" t="s">
        <v>58</v>
      </c>
      <c r="D62" s="43" t="s">
        <v>427</v>
      </c>
      <c r="E62" s="25">
        <v>42544.793738425928</v>
      </c>
      <c r="F62" s="25">
        <v>42544.797002314815</v>
      </c>
      <c r="G62" s="31">
        <v>4</v>
      </c>
      <c r="H62" s="25" t="s">
        <v>428</v>
      </c>
      <c r="I62" s="25">
        <v>42544.832442129627</v>
      </c>
      <c r="J62" s="43">
        <v>0</v>
      </c>
      <c r="K62" s="43" t="str">
        <f t="shared" si="11"/>
        <v>4037/4038</v>
      </c>
      <c r="L62" s="43" t="e">
        <f>VLOOKUP(A62,'[1]Trips&amp;Operators'!$C$1:$E$10000,3,FALSE)</f>
        <v>#N/A</v>
      </c>
      <c r="M62" s="11">
        <f t="shared" si="12"/>
        <v>3.5439814811979886E-2</v>
      </c>
      <c r="N62" s="12">
        <f t="shared" si="2"/>
        <v>51.033333329251036</v>
      </c>
      <c r="O62" s="12"/>
      <c r="P62" s="12"/>
      <c r="Q62" s="44"/>
      <c r="R62" s="44"/>
      <c r="S62" s="72">
        <f t="shared" si="13"/>
        <v>1</v>
      </c>
      <c r="T62" s="2" t="e">
        <f t="shared" si="14"/>
        <v>#VALUE!</v>
      </c>
      <c r="U62" s="2">
        <f>COUNTIFS([1]Variables!$M$2:$M$19, "&lt;=" &amp; Y62, [1]Variables!$M$2:$M$19, "&gt;=" &amp; Z62)</f>
        <v>12</v>
      </c>
      <c r="V62" s="50" t="str">
        <f t="shared" si="15"/>
        <v>https://search-rtdc-monitor-bjffxe2xuh6vdkpspy63sjmuny.us-east-1.es.amazonaws.com/_plugin/kibana/#/discover/Steve-Slow-Train-Analysis-(2080s-and-2083s)?_g=(refreshInterval:(display:Off,section:0,value:0),time:(from:'2016-06-23 19:01:59-0600',mode:absolute,to:'2016-06-23 19:59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2" s="50" t="str">
        <f t="shared" si="16"/>
        <v>N</v>
      </c>
      <c r="X62" s="50" t="e">
        <f t="shared" si="17"/>
        <v>#VALUE!</v>
      </c>
      <c r="Y62" s="50">
        <f t="shared" si="18"/>
        <v>23.298200000000001</v>
      </c>
      <c r="Z62" s="50">
        <f t="shared" si="19"/>
        <v>5.7099999999999998E-2</v>
      </c>
      <c r="AA62" s="50">
        <f t="shared" si="20"/>
        <v>23.241100000000003</v>
      </c>
      <c r="AB62" s="51" t="e">
        <f>VLOOKUP(A62,[1]Enforcements!$C$7:$J$76,8,0)</f>
        <v>#N/A</v>
      </c>
      <c r="AC62" s="51" t="e">
        <f>VLOOKUP(A62,[1]Enforcements!$C$7:$E$76,3,0)</f>
        <v>#N/A</v>
      </c>
    </row>
  </sheetData>
  <autoFilter ref="A12:AC12">
    <sortState ref="A13:AC44">
      <sortCondition ref="A3:A145"/>
      <sortCondition ref="F3:F145"/>
    </sortState>
  </autoFilter>
  <sortState ref="A67:CM92">
    <sortCondition ref="A3:A150"/>
    <sortCondition ref="F3:F150"/>
  </sortState>
  <mergeCells count="4">
    <mergeCell ref="A11:P11"/>
    <mergeCell ref="I2:J2"/>
    <mergeCell ref="M2:O2"/>
    <mergeCell ref="I3:J3"/>
  </mergeCells>
  <conditionalFormatting sqref="W11:W12 W63:X1048576">
    <cfRule type="cellIs" dxfId="20" priority="75" operator="equal">
      <formula>"Y"</formula>
    </cfRule>
  </conditionalFormatting>
  <conditionalFormatting sqref="X63:X1048576">
    <cfRule type="cellIs" dxfId="19" priority="58" operator="greaterThan">
      <formula>1</formula>
    </cfRule>
  </conditionalFormatting>
  <conditionalFormatting sqref="X12 X63:X1048576">
    <cfRule type="cellIs" dxfId="18" priority="55" operator="equal">
      <formula>0</formula>
    </cfRule>
  </conditionalFormatting>
  <conditionalFormatting sqref="W13:X62">
    <cfRule type="cellIs" dxfId="8" priority="6" operator="equal">
      <formula>"Y"</formula>
    </cfRule>
  </conditionalFormatting>
  <conditionalFormatting sqref="X13:X62">
    <cfRule type="cellIs" dxfId="7" priority="5" operator="greaterThan">
      <formula>1</formula>
    </cfRule>
  </conditionalFormatting>
  <conditionalFormatting sqref="X13:X62">
    <cfRule type="cellIs" dxfId="6" priority="4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showGridLines="0" zoomScale="85" zoomScaleNormal="85" workbookViewId="0">
      <selection activeCell="C33" sqref="C33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7"/>
  </cols>
  <sheetData>
    <row r="1" spans="1:17" s="42" customFormat="1" ht="15.75" thickBot="1" x14ac:dyDescent="0.3">
      <c r="A1" s="13"/>
      <c r="P1" s="57"/>
    </row>
    <row r="2" spans="1:17" s="42" customFormat="1" ht="30" x14ac:dyDescent="0.25">
      <c r="A2" s="13"/>
      <c r="K2" s="76" t="s">
        <v>118</v>
      </c>
      <c r="L2" s="77"/>
      <c r="M2" s="78">
        <f>COUNTIF($M$7:$M$999,"=Y")</f>
        <v>0</v>
      </c>
      <c r="P2" s="57"/>
    </row>
    <row r="3" spans="1:17" s="42" customFormat="1" ht="15.75" thickBot="1" x14ac:dyDescent="0.3">
      <c r="A3" s="13"/>
      <c r="K3" s="79" t="s">
        <v>119</v>
      </c>
      <c r="L3" s="80"/>
      <c r="M3" s="81">
        <f>COUNTA($M$7:$M$999)-M2</f>
        <v>49</v>
      </c>
      <c r="P3" s="57"/>
    </row>
    <row r="4" spans="1:17" s="42" customFormat="1" x14ac:dyDescent="0.25">
      <c r="A4" s="13"/>
      <c r="P4" s="57"/>
    </row>
    <row r="5" spans="1:17" s="21" customFormat="1" ht="15" customHeight="1" x14ac:dyDescent="0.25">
      <c r="A5" s="90" t="str">
        <f>"Eagle P3 Braking Events - "&amp;TEXT(Variables!$A$2,"YYYY-mm-dd")</f>
        <v>Eagle P3 Braking Events - 2016-06-21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22"/>
      <c r="P5" s="55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8" t="s">
        <v>64</v>
      </c>
    </row>
    <row r="7" spans="1:17" s="2" customFormat="1" x14ac:dyDescent="0.25">
      <c r="A7" s="18">
        <v>42544.250277777777</v>
      </c>
      <c r="B7" s="17" t="s">
        <v>74</v>
      </c>
      <c r="C7" s="17" t="s">
        <v>143</v>
      </c>
      <c r="D7" s="17" t="s">
        <v>50</v>
      </c>
      <c r="E7" s="17" t="s">
        <v>56</v>
      </c>
      <c r="F7" s="17">
        <v>300</v>
      </c>
      <c r="G7" s="17">
        <v>283</v>
      </c>
      <c r="H7" s="17">
        <v>40712</v>
      </c>
      <c r="I7" s="17" t="s">
        <v>57</v>
      </c>
      <c r="J7" s="17">
        <v>40977</v>
      </c>
      <c r="K7" s="16" t="s">
        <v>53</v>
      </c>
      <c r="L7" s="16" t="e">
        <f>VLOOKUP(C7,'[2]Trips&amp;Operators'!$C$2:$E$10000,3,FALSE)</f>
        <v>#N/A</v>
      </c>
      <c r="M7" s="15" t="s">
        <v>117</v>
      </c>
      <c r="N7" s="16"/>
      <c r="P7" s="56" t="e">
        <f>VLOOKUP(C7,'[2]Train Runs'!$A$13:$V$264,22,0)</f>
        <v>#N/A</v>
      </c>
      <c r="Q7" s="14" t="str">
        <f t="shared" ref="Q7:Q55" si="0">MID(B7,13,4)</f>
        <v>4031</v>
      </c>
    </row>
    <row r="8" spans="1:17" s="2" customFormat="1" x14ac:dyDescent="0.25">
      <c r="A8" s="18">
        <v>42544.254016203704</v>
      </c>
      <c r="B8" s="17" t="s">
        <v>74</v>
      </c>
      <c r="C8" s="17" t="s">
        <v>143</v>
      </c>
      <c r="D8" s="17" t="s">
        <v>50</v>
      </c>
      <c r="E8" s="17" t="s">
        <v>51</v>
      </c>
      <c r="F8" s="17">
        <v>0</v>
      </c>
      <c r="G8" s="17">
        <v>9</v>
      </c>
      <c r="H8" s="17">
        <v>58982</v>
      </c>
      <c r="I8" s="17" t="s">
        <v>52</v>
      </c>
      <c r="J8" s="17">
        <v>59048</v>
      </c>
      <c r="K8" s="16" t="s">
        <v>53</v>
      </c>
      <c r="L8" s="16" t="e">
        <f>VLOOKUP(C8,'[2]Trips&amp;Operators'!$C$2:$E$10000,3,FALSE)</f>
        <v>#N/A</v>
      </c>
      <c r="M8" s="15" t="s">
        <v>117</v>
      </c>
      <c r="N8" s="16"/>
      <c r="P8" s="56" t="e">
        <f>VLOOKUP(C8,'[2]Train Runs'!$A$13:$V$264,22,0)</f>
        <v>#N/A</v>
      </c>
      <c r="Q8" s="14" t="str">
        <f t="shared" si="0"/>
        <v>4031</v>
      </c>
    </row>
    <row r="9" spans="1:17" s="2" customFormat="1" x14ac:dyDescent="0.25">
      <c r="A9" s="18">
        <v>42544.316493055558</v>
      </c>
      <c r="B9" s="17" t="s">
        <v>130</v>
      </c>
      <c r="C9" s="17" t="s">
        <v>144</v>
      </c>
      <c r="D9" s="17" t="s">
        <v>50</v>
      </c>
      <c r="E9" s="17" t="s">
        <v>51</v>
      </c>
      <c r="F9" s="17">
        <v>0</v>
      </c>
      <c r="G9" s="17">
        <v>80</v>
      </c>
      <c r="H9" s="17">
        <v>58762</v>
      </c>
      <c r="I9" s="17" t="s">
        <v>52</v>
      </c>
      <c r="J9" s="17">
        <v>59048</v>
      </c>
      <c r="K9" s="16" t="s">
        <v>53</v>
      </c>
      <c r="L9" s="16" t="e">
        <f>VLOOKUP(C9,'[2]Trips&amp;Operators'!$C$2:$E$10000,3,FALSE)</f>
        <v>#N/A</v>
      </c>
      <c r="M9" s="15" t="s">
        <v>117</v>
      </c>
      <c r="N9" s="16"/>
      <c r="P9" s="56" t="e">
        <f>VLOOKUP(C9,'[2]Train Runs'!$A$13:$V$264,22,0)</f>
        <v>#N/A</v>
      </c>
      <c r="Q9" s="14" t="str">
        <f t="shared" si="0"/>
        <v>4055</v>
      </c>
    </row>
    <row r="10" spans="1:17" s="2" customFormat="1" x14ac:dyDescent="0.25">
      <c r="A10" s="18">
        <v>42544.31690972222</v>
      </c>
      <c r="B10" s="17" t="s">
        <v>130</v>
      </c>
      <c r="C10" s="17" t="s">
        <v>144</v>
      </c>
      <c r="D10" s="17" t="s">
        <v>50</v>
      </c>
      <c r="E10" s="17" t="s">
        <v>51</v>
      </c>
      <c r="F10" s="17">
        <v>0</v>
      </c>
      <c r="G10" s="17">
        <v>7</v>
      </c>
      <c r="H10" s="17">
        <v>58909</v>
      </c>
      <c r="I10" s="17" t="s">
        <v>52</v>
      </c>
      <c r="J10" s="17">
        <v>59048</v>
      </c>
      <c r="K10" s="16" t="s">
        <v>53</v>
      </c>
      <c r="L10" s="16" t="e">
        <f>VLOOKUP(C10,'[2]Trips&amp;Operators'!$C$2:$E$10000,3,FALSE)</f>
        <v>#N/A</v>
      </c>
      <c r="M10" s="15" t="s">
        <v>117</v>
      </c>
      <c r="N10" s="16"/>
      <c r="P10" s="56" t="e">
        <f>VLOOKUP(C10,'[2]Train Runs'!$A$13:$V$264,22,0)</f>
        <v>#N/A</v>
      </c>
      <c r="Q10" s="14" t="str">
        <f t="shared" si="0"/>
        <v>4055</v>
      </c>
    </row>
    <row r="11" spans="1:17" s="2" customFormat="1" x14ac:dyDescent="0.25">
      <c r="A11" s="18">
        <v>42544.331226851849</v>
      </c>
      <c r="B11" s="17" t="s">
        <v>74</v>
      </c>
      <c r="C11" s="17" t="s">
        <v>145</v>
      </c>
      <c r="D11" s="17" t="s">
        <v>50</v>
      </c>
      <c r="E11" s="17" t="s">
        <v>56</v>
      </c>
      <c r="F11" s="17">
        <v>300</v>
      </c>
      <c r="G11" s="17">
        <v>326</v>
      </c>
      <c r="H11" s="17">
        <v>19998</v>
      </c>
      <c r="I11" s="17" t="s">
        <v>57</v>
      </c>
      <c r="J11" s="17">
        <v>21314</v>
      </c>
      <c r="K11" s="16" t="s">
        <v>53</v>
      </c>
      <c r="L11" s="16" t="e">
        <f>VLOOKUP(C11,'[2]Trips&amp;Operators'!$C$2:$E$10000,3,FALSE)</f>
        <v>#N/A</v>
      </c>
      <c r="M11" s="15" t="s">
        <v>117</v>
      </c>
      <c r="N11" s="16"/>
      <c r="P11" s="56" t="e">
        <f>VLOOKUP(C11,'[2]Train Runs'!$A$13:$V$264,22,0)</f>
        <v>#N/A</v>
      </c>
      <c r="Q11" s="14" t="str">
        <f t="shared" si="0"/>
        <v>4031</v>
      </c>
    </row>
    <row r="12" spans="1:17" s="2" customFormat="1" x14ac:dyDescent="0.25">
      <c r="A12" s="18">
        <v>42544.337094907409</v>
      </c>
      <c r="B12" s="17" t="s">
        <v>74</v>
      </c>
      <c r="C12" s="17" t="s">
        <v>145</v>
      </c>
      <c r="D12" s="17" t="s">
        <v>50</v>
      </c>
      <c r="E12" s="17" t="s">
        <v>51</v>
      </c>
      <c r="F12" s="17">
        <v>0</v>
      </c>
      <c r="G12" s="17">
        <v>1</v>
      </c>
      <c r="H12" s="17">
        <v>58995</v>
      </c>
      <c r="I12" s="17" t="s">
        <v>52</v>
      </c>
      <c r="J12" s="17">
        <v>59048</v>
      </c>
      <c r="K12" s="16" t="s">
        <v>53</v>
      </c>
      <c r="L12" s="16" t="e">
        <f>VLOOKUP(C12,'[2]Trips&amp;Operators'!$C$2:$E$10000,3,FALSE)</f>
        <v>#N/A</v>
      </c>
      <c r="M12" s="15" t="s">
        <v>117</v>
      </c>
      <c r="N12" s="16"/>
      <c r="P12" s="56" t="e">
        <f>VLOOKUP(C12,'[2]Train Runs'!$A$13:$V$264,22,0)</f>
        <v>#N/A</v>
      </c>
      <c r="Q12" s="14" t="str">
        <f t="shared" si="0"/>
        <v>4031</v>
      </c>
    </row>
    <row r="13" spans="1:17" s="2" customFormat="1" x14ac:dyDescent="0.25">
      <c r="A13" s="18">
        <v>42544.329328703701</v>
      </c>
      <c r="B13" s="17" t="s">
        <v>74</v>
      </c>
      <c r="C13" s="17" t="s">
        <v>145</v>
      </c>
      <c r="D13" s="17" t="s">
        <v>50</v>
      </c>
      <c r="E13" s="17" t="s">
        <v>146</v>
      </c>
      <c r="F13" s="17">
        <v>470</v>
      </c>
      <c r="G13" s="17">
        <v>494</v>
      </c>
      <c r="H13" s="17">
        <v>8827</v>
      </c>
      <c r="I13" s="17" t="s">
        <v>147</v>
      </c>
      <c r="J13" s="17">
        <v>10716</v>
      </c>
      <c r="K13" s="16" t="s">
        <v>53</v>
      </c>
      <c r="L13" s="16" t="e">
        <f>VLOOKUP(C13,'[2]Trips&amp;Operators'!$C$2:$E$10000,3,FALSE)</f>
        <v>#N/A</v>
      </c>
      <c r="M13" s="15" t="s">
        <v>117</v>
      </c>
      <c r="N13" s="16"/>
      <c r="P13" s="56" t="e">
        <f>VLOOKUP(C13,'[2]Train Runs'!$A$13:$V$264,22,0)</f>
        <v>#N/A</v>
      </c>
      <c r="Q13" s="14" t="str">
        <f t="shared" si="0"/>
        <v>4031</v>
      </c>
    </row>
    <row r="14" spans="1:17" x14ac:dyDescent="0.25">
      <c r="A14" s="18">
        <v>42544.343344907407</v>
      </c>
      <c r="B14" s="17" t="s">
        <v>63</v>
      </c>
      <c r="C14" s="17" t="s">
        <v>148</v>
      </c>
      <c r="D14" s="17" t="s">
        <v>55</v>
      </c>
      <c r="E14" s="17" t="s">
        <v>56</v>
      </c>
      <c r="F14" s="17">
        <v>150</v>
      </c>
      <c r="G14" s="17">
        <v>201</v>
      </c>
      <c r="H14" s="17">
        <v>56976</v>
      </c>
      <c r="I14" s="17" t="s">
        <v>57</v>
      </c>
      <c r="J14" s="17">
        <v>59050</v>
      </c>
      <c r="K14" s="16" t="s">
        <v>54</v>
      </c>
      <c r="L14" s="16" t="e">
        <f>VLOOKUP(C14,'[2]Trips&amp;Operators'!$C$2:$E$10000,3,FALSE)</f>
        <v>#N/A</v>
      </c>
      <c r="M14" s="15" t="s">
        <v>117</v>
      </c>
      <c r="N14" s="16"/>
      <c r="O14" s="2"/>
      <c r="P14" s="56" t="e">
        <f>VLOOKUP(C14,'[2]Train Runs'!$A$13:$V$264,22,0)</f>
        <v>#N/A</v>
      </c>
      <c r="Q14" s="14" t="str">
        <f t="shared" si="0"/>
        <v>4032</v>
      </c>
    </row>
    <row r="15" spans="1:17" x14ac:dyDescent="0.25">
      <c r="A15" s="18">
        <v>42544.347800925927</v>
      </c>
      <c r="B15" s="17" t="s">
        <v>63</v>
      </c>
      <c r="C15" s="17" t="s">
        <v>148</v>
      </c>
      <c r="D15" s="17" t="s">
        <v>55</v>
      </c>
      <c r="E15" s="17" t="s">
        <v>56</v>
      </c>
      <c r="F15" s="17">
        <v>300</v>
      </c>
      <c r="G15" s="17">
        <v>350</v>
      </c>
      <c r="H15" s="17">
        <v>22259</v>
      </c>
      <c r="I15" s="17" t="s">
        <v>57</v>
      </c>
      <c r="J15" s="17">
        <v>23491</v>
      </c>
      <c r="K15" s="16" t="s">
        <v>54</v>
      </c>
      <c r="L15" s="16" t="e">
        <f>VLOOKUP(C15,'[2]Trips&amp;Operators'!$C$2:$E$10000,3,FALSE)</f>
        <v>#N/A</v>
      </c>
      <c r="M15" s="15" t="s">
        <v>117</v>
      </c>
      <c r="N15" s="16"/>
      <c r="O15" s="2"/>
      <c r="P15" s="56" t="e">
        <f>VLOOKUP(C15,'[2]Train Runs'!$A$13:$V$264,22,0)</f>
        <v>#N/A</v>
      </c>
      <c r="Q15" s="14" t="str">
        <f t="shared" si="0"/>
        <v>4032</v>
      </c>
    </row>
    <row r="16" spans="1:17" x14ac:dyDescent="0.25">
      <c r="A16" s="18">
        <v>42544.39403935185</v>
      </c>
      <c r="B16" s="17" t="s">
        <v>116</v>
      </c>
      <c r="C16" s="17" t="s">
        <v>149</v>
      </c>
      <c r="D16" s="17" t="s">
        <v>50</v>
      </c>
      <c r="E16" s="17" t="s">
        <v>132</v>
      </c>
      <c r="F16" s="17">
        <v>0</v>
      </c>
      <c r="G16" s="17">
        <v>550</v>
      </c>
      <c r="H16" s="17">
        <v>27765</v>
      </c>
      <c r="I16" s="17" t="s">
        <v>133</v>
      </c>
      <c r="J16" s="17">
        <v>28990</v>
      </c>
      <c r="K16" s="16" t="s">
        <v>53</v>
      </c>
      <c r="L16" s="16" t="e">
        <f>VLOOKUP(C16,'[2]Trips&amp;Operators'!$C$2:$E$10000,3,FALSE)</f>
        <v>#N/A</v>
      </c>
      <c r="M16" s="15" t="s">
        <v>117</v>
      </c>
      <c r="N16" s="16"/>
      <c r="O16" s="2"/>
      <c r="P16" s="56" t="e">
        <f>VLOOKUP(C16,'[2]Train Runs'!$A$13:$V$264,22,0)</f>
        <v>#N/A</v>
      </c>
      <c r="Q16" s="14" t="str">
        <f t="shared" si="0"/>
        <v>4027</v>
      </c>
    </row>
    <row r="17" spans="1:17" x14ac:dyDescent="0.25">
      <c r="A17" s="18">
        <v>42544.476736111108</v>
      </c>
      <c r="B17" s="17" t="s">
        <v>116</v>
      </c>
      <c r="C17" s="17" t="s">
        <v>150</v>
      </c>
      <c r="D17" s="17" t="s">
        <v>50</v>
      </c>
      <c r="E17" s="17" t="s">
        <v>132</v>
      </c>
      <c r="F17" s="17">
        <v>0</v>
      </c>
      <c r="G17" s="17">
        <v>278</v>
      </c>
      <c r="H17" s="17">
        <v>23097</v>
      </c>
      <c r="I17" s="17" t="s">
        <v>133</v>
      </c>
      <c r="J17" s="17">
        <v>23722</v>
      </c>
      <c r="K17" s="16" t="s">
        <v>53</v>
      </c>
      <c r="L17" s="16" t="e">
        <f>VLOOKUP(C17,'[2]Trips&amp;Operators'!$C$2:$E$10000,3,FALSE)</f>
        <v>#N/A</v>
      </c>
      <c r="M17" s="15" t="s">
        <v>117</v>
      </c>
      <c r="N17" s="16"/>
      <c r="O17" s="2"/>
      <c r="P17" s="56" t="e">
        <f>VLOOKUP(C17,'[2]Train Runs'!$A$13:$V$264,22,0)</f>
        <v>#N/A</v>
      </c>
      <c r="Q17" s="14" t="str">
        <f t="shared" si="0"/>
        <v>4027</v>
      </c>
    </row>
    <row r="18" spans="1:17" x14ac:dyDescent="0.25">
      <c r="A18" s="18">
        <v>42544.519224537034</v>
      </c>
      <c r="B18" s="17" t="s">
        <v>116</v>
      </c>
      <c r="C18" s="17" t="s">
        <v>151</v>
      </c>
      <c r="D18" s="17" t="s">
        <v>50</v>
      </c>
      <c r="E18" s="17" t="s">
        <v>56</v>
      </c>
      <c r="F18" s="17">
        <v>600</v>
      </c>
      <c r="G18" s="17">
        <v>646</v>
      </c>
      <c r="H18" s="17">
        <v>29445</v>
      </c>
      <c r="I18" s="17" t="s">
        <v>57</v>
      </c>
      <c r="J18" s="17">
        <v>30784</v>
      </c>
      <c r="K18" s="16" t="s">
        <v>53</v>
      </c>
      <c r="L18" s="16" t="e">
        <f>VLOOKUP(C18,'[2]Trips&amp;Operators'!$C$2:$E$10000,3,FALSE)</f>
        <v>#N/A</v>
      </c>
      <c r="M18" s="15" t="s">
        <v>117</v>
      </c>
      <c r="N18" s="16"/>
      <c r="O18" s="2"/>
      <c r="P18" s="56" t="e">
        <f>VLOOKUP(C18,'[2]Train Runs'!$A$13:$V$264,22,0)</f>
        <v>#N/A</v>
      </c>
      <c r="Q18" s="14" t="str">
        <f t="shared" si="0"/>
        <v>4027</v>
      </c>
    </row>
    <row r="19" spans="1:17" x14ac:dyDescent="0.25">
      <c r="A19" s="18">
        <v>42544.535821759258</v>
      </c>
      <c r="B19" s="17" t="s">
        <v>111</v>
      </c>
      <c r="C19" s="17" t="s">
        <v>152</v>
      </c>
      <c r="D19" s="17" t="s">
        <v>50</v>
      </c>
      <c r="E19" s="17" t="s">
        <v>153</v>
      </c>
      <c r="F19" s="17">
        <v>0</v>
      </c>
      <c r="G19" s="17">
        <v>460</v>
      </c>
      <c r="H19" s="17">
        <v>14020</v>
      </c>
      <c r="I19" s="17" t="s">
        <v>154</v>
      </c>
      <c r="J19" s="17">
        <v>11018</v>
      </c>
      <c r="K19" s="16" t="s">
        <v>54</v>
      </c>
      <c r="L19" s="16" t="e">
        <f>VLOOKUP(C19,'[2]Trips&amp;Operators'!$C$2:$E$10000,3,FALSE)</f>
        <v>#N/A</v>
      </c>
      <c r="M19" s="15" t="s">
        <v>117</v>
      </c>
      <c r="N19" s="16"/>
      <c r="O19" s="2"/>
      <c r="P19" s="56" t="e">
        <f>VLOOKUP(C19,'[2]Train Runs'!$A$13:$V$264,22,0)</f>
        <v>#N/A</v>
      </c>
      <c r="Q19" s="14" t="str">
        <f t="shared" si="0"/>
        <v>4028</v>
      </c>
    </row>
    <row r="20" spans="1:17" x14ac:dyDescent="0.25">
      <c r="A20" s="18">
        <v>42544.661574074074</v>
      </c>
      <c r="B20" s="17" t="s">
        <v>111</v>
      </c>
      <c r="C20" s="17" t="s">
        <v>155</v>
      </c>
      <c r="D20" s="17" t="s">
        <v>55</v>
      </c>
      <c r="E20" s="17" t="s">
        <v>56</v>
      </c>
      <c r="F20" s="17">
        <v>300</v>
      </c>
      <c r="G20" s="17">
        <v>350</v>
      </c>
      <c r="H20" s="17">
        <v>21013</v>
      </c>
      <c r="I20" s="17" t="s">
        <v>57</v>
      </c>
      <c r="J20" s="17">
        <v>23491</v>
      </c>
      <c r="K20" s="16" t="s">
        <v>54</v>
      </c>
      <c r="L20" s="16" t="e">
        <f>VLOOKUP(C20,'[2]Trips&amp;Operators'!$C$2:$E$10000,3,FALSE)</f>
        <v>#N/A</v>
      </c>
      <c r="M20" s="15" t="s">
        <v>117</v>
      </c>
      <c r="N20" s="16"/>
      <c r="O20" s="2"/>
      <c r="P20" s="56" t="e">
        <f>VLOOKUP(C20,'[2]Train Runs'!$A$13:$V$264,22,0)</f>
        <v>#N/A</v>
      </c>
      <c r="Q20" s="14" t="str">
        <f t="shared" si="0"/>
        <v>4028</v>
      </c>
    </row>
    <row r="21" spans="1:17" x14ac:dyDescent="0.25">
      <c r="A21" s="18">
        <v>42544.662442129629</v>
      </c>
      <c r="B21" s="17" t="s">
        <v>111</v>
      </c>
      <c r="C21" s="17" t="s">
        <v>155</v>
      </c>
      <c r="D21" s="17" t="s">
        <v>50</v>
      </c>
      <c r="E21" s="17" t="s">
        <v>132</v>
      </c>
      <c r="F21" s="17">
        <v>0</v>
      </c>
      <c r="G21" s="17">
        <v>327</v>
      </c>
      <c r="H21" s="17">
        <v>18988</v>
      </c>
      <c r="I21" s="17" t="s">
        <v>133</v>
      </c>
      <c r="J21" s="17">
        <v>14977</v>
      </c>
      <c r="K21" s="16" t="s">
        <v>54</v>
      </c>
      <c r="L21" s="16" t="e">
        <f>VLOOKUP(C21,'[2]Trips&amp;Operators'!$C$2:$E$10000,3,FALSE)</f>
        <v>#N/A</v>
      </c>
      <c r="M21" s="15" t="s">
        <v>117</v>
      </c>
      <c r="N21" s="16"/>
      <c r="O21" s="2"/>
      <c r="P21" s="56" t="e">
        <f>VLOOKUP(C21,'[2]Train Runs'!$A$13:$V$264,22,0)</f>
        <v>#N/A</v>
      </c>
      <c r="Q21" s="14" t="str">
        <f t="shared" si="0"/>
        <v>4028</v>
      </c>
    </row>
    <row r="22" spans="1:17" x14ac:dyDescent="0.25">
      <c r="A22" s="18">
        <v>42544.665497685186</v>
      </c>
      <c r="B22" s="17" t="s">
        <v>74</v>
      </c>
      <c r="C22" s="17" t="s">
        <v>156</v>
      </c>
      <c r="D22" s="17" t="s">
        <v>50</v>
      </c>
      <c r="E22" s="17" t="s">
        <v>132</v>
      </c>
      <c r="F22" s="17">
        <v>0</v>
      </c>
      <c r="G22" s="17">
        <v>308</v>
      </c>
      <c r="H22" s="17">
        <v>23069</v>
      </c>
      <c r="I22" s="17" t="s">
        <v>133</v>
      </c>
      <c r="J22" s="17">
        <v>23722</v>
      </c>
      <c r="K22" s="16" t="s">
        <v>53</v>
      </c>
      <c r="L22" s="16" t="e">
        <f>VLOOKUP(C22,'[2]Trips&amp;Operators'!$C$2:$E$10000,3,FALSE)</f>
        <v>#N/A</v>
      </c>
      <c r="M22" s="15" t="s">
        <v>117</v>
      </c>
      <c r="N22" s="16"/>
      <c r="O22" s="2"/>
      <c r="P22" s="56" t="e">
        <f>VLOOKUP(C22,'[2]Train Runs'!$A$13:$V$264,22,0)</f>
        <v>#N/A</v>
      </c>
      <c r="Q22" s="14" t="str">
        <f t="shared" si="0"/>
        <v>4031</v>
      </c>
    </row>
    <row r="23" spans="1:17" x14ac:dyDescent="0.25">
      <c r="A23" s="18">
        <v>42544.681134259263</v>
      </c>
      <c r="B23" s="17" t="s">
        <v>63</v>
      </c>
      <c r="C23" s="17" t="s">
        <v>157</v>
      </c>
      <c r="D23" s="17" t="s">
        <v>50</v>
      </c>
      <c r="E23" s="17" t="s">
        <v>132</v>
      </c>
      <c r="F23" s="17">
        <v>0</v>
      </c>
      <c r="G23" s="17">
        <v>455</v>
      </c>
      <c r="H23" s="17">
        <v>18270</v>
      </c>
      <c r="I23" s="17" t="s">
        <v>133</v>
      </c>
      <c r="J23" s="17">
        <v>14977</v>
      </c>
      <c r="K23" s="16" t="s">
        <v>54</v>
      </c>
      <c r="L23" s="16" t="e">
        <f>VLOOKUP(C23,'[2]Trips&amp;Operators'!$C$2:$E$10000,3,FALSE)</f>
        <v>#N/A</v>
      </c>
      <c r="M23" s="15" t="s">
        <v>117</v>
      </c>
      <c r="N23" s="16"/>
      <c r="O23" s="2"/>
      <c r="P23" s="56" t="e">
        <f>VLOOKUP(C23,'[2]Train Runs'!$A$13:$V$264,22,0)</f>
        <v>#N/A</v>
      </c>
      <c r="Q23" s="14" t="str">
        <f t="shared" si="0"/>
        <v>4032</v>
      </c>
    </row>
    <row r="24" spans="1:17" x14ac:dyDescent="0.25">
      <c r="A24" s="18">
        <v>42544.68545138889</v>
      </c>
      <c r="B24" s="17" t="s">
        <v>63</v>
      </c>
      <c r="C24" s="17" t="s">
        <v>157</v>
      </c>
      <c r="D24" s="17" t="s">
        <v>50</v>
      </c>
      <c r="E24" s="17" t="s">
        <v>51</v>
      </c>
      <c r="F24" s="17">
        <v>0</v>
      </c>
      <c r="G24" s="17">
        <v>65</v>
      </c>
      <c r="H24" s="17">
        <v>752</v>
      </c>
      <c r="I24" s="17" t="s">
        <v>52</v>
      </c>
      <c r="J24" s="17">
        <v>575</v>
      </c>
      <c r="K24" s="16" t="s">
        <v>54</v>
      </c>
      <c r="L24" s="16" t="e">
        <f>VLOOKUP(C24,'[2]Trips&amp;Operators'!$C$2:$E$10000,3,FALSE)</f>
        <v>#N/A</v>
      </c>
      <c r="M24" s="15" t="s">
        <v>117</v>
      </c>
      <c r="N24" s="16"/>
      <c r="O24" s="2"/>
      <c r="P24" s="56" t="e">
        <f>VLOOKUP(C24,'[2]Train Runs'!$A$13:$V$264,22,0)</f>
        <v>#N/A</v>
      </c>
      <c r="Q24" s="14" t="str">
        <f t="shared" si="0"/>
        <v>4032</v>
      </c>
    </row>
    <row r="25" spans="1:17" x14ac:dyDescent="0.25">
      <c r="A25" s="18">
        <v>42544.685902777775</v>
      </c>
      <c r="B25" s="17" t="s">
        <v>63</v>
      </c>
      <c r="C25" s="17" t="s">
        <v>157</v>
      </c>
      <c r="D25" s="17" t="s">
        <v>50</v>
      </c>
      <c r="E25" s="17" t="s">
        <v>51</v>
      </c>
      <c r="F25" s="17">
        <v>0</v>
      </c>
      <c r="G25" s="17">
        <v>29</v>
      </c>
      <c r="H25" s="17">
        <v>612</v>
      </c>
      <c r="I25" s="17" t="s">
        <v>52</v>
      </c>
      <c r="J25" s="17">
        <v>575</v>
      </c>
      <c r="K25" s="16" t="s">
        <v>54</v>
      </c>
      <c r="L25" s="16" t="e">
        <f>VLOOKUP(C25,'[2]Trips&amp;Operators'!$C$2:$E$10000,3,FALSE)</f>
        <v>#N/A</v>
      </c>
      <c r="M25" s="15" t="s">
        <v>117</v>
      </c>
      <c r="N25" s="16"/>
      <c r="O25" s="2"/>
      <c r="P25" s="56" t="e">
        <f>VLOOKUP(C25,'[2]Train Runs'!$A$13:$V$264,22,0)</f>
        <v>#N/A</v>
      </c>
      <c r="Q25" s="14" t="str">
        <f t="shared" si="0"/>
        <v>4032</v>
      </c>
    </row>
    <row r="26" spans="1:17" x14ac:dyDescent="0.25">
      <c r="A26" s="18">
        <v>42544.70689814815</v>
      </c>
      <c r="B26" s="17" t="s">
        <v>111</v>
      </c>
      <c r="C26" s="17" t="s">
        <v>158</v>
      </c>
      <c r="D26" s="17" t="s">
        <v>50</v>
      </c>
      <c r="E26" s="17" t="s">
        <v>51</v>
      </c>
      <c r="F26" s="17">
        <v>0</v>
      </c>
      <c r="G26" s="17">
        <v>61</v>
      </c>
      <c r="H26" s="17">
        <v>797</v>
      </c>
      <c r="I26" s="17" t="s">
        <v>52</v>
      </c>
      <c r="J26" s="17">
        <v>575</v>
      </c>
      <c r="K26" s="16" t="s">
        <v>54</v>
      </c>
      <c r="L26" s="16" t="e">
        <f>VLOOKUP(C26,'[2]Trips&amp;Operators'!$C$2:$E$10000,3,FALSE)</f>
        <v>#N/A</v>
      </c>
      <c r="M26" s="15" t="s">
        <v>117</v>
      </c>
      <c r="N26" s="16"/>
      <c r="O26" s="2"/>
      <c r="P26" s="56" t="e">
        <f>VLOOKUP(C26,'[2]Train Runs'!$A$13:$V$264,22,0)</f>
        <v>#N/A</v>
      </c>
      <c r="Q26" s="14" t="str">
        <f t="shared" si="0"/>
        <v>4028</v>
      </c>
    </row>
    <row r="27" spans="1:17" x14ac:dyDescent="0.25">
      <c r="A27" s="18">
        <v>42544.70584490741</v>
      </c>
      <c r="B27" s="17" t="s">
        <v>74</v>
      </c>
      <c r="C27" s="17" t="s">
        <v>159</v>
      </c>
      <c r="D27" s="17" t="s">
        <v>50</v>
      </c>
      <c r="E27" s="17" t="s">
        <v>56</v>
      </c>
      <c r="F27" s="17">
        <v>300</v>
      </c>
      <c r="G27" s="17">
        <v>331</v>
      </c>
      <c r="H27" s="17">
        <v>19744</v>
      </c>
      <c r="I27" s="17" t="s">
        <v>57</v>
      </c>
      <c r="J27" s="17">
        <v>21314</v>
      </c>
      <c r="K27" s="16" t="s">
        <v>53</v>
      </c>
      <c r="L27" s="16" t="e">
        <f>VLOOKUP(C27,'[2]Trips&amp;Operators'!$C$2:$E$10000,3,FALSE)</f>
        <v>#N/A</v>
      </c>
      <c r="M27" s="15" t="s">
        <v>117</v>
      </c>
      <c r="N27" s="16"/>
      <c r="O27" s="2"/>
      <c r="P27" s="56" t="e">
        <f>VLOOKUP(C27,'[2]Train Runs'!$A$13:$V$264,22,0)</f>
        <v>#N/A</v>
      </c>
      <c r="Q27" s="14" t="str">
        <f t="shared" si="0"/>
        <v>4031</v>
      </c>
    </row>
    <row r="28" spans="1:17" x14ac:dyDescent="0.25">
      <c r="A28" s="18">
        <v>42544.722303240742</v>
      </c>
      <c r="B28" s="17" t="s">
        <v>63</v>
      </c>
      <c r="C28" s="17" t="s">
        <v>160</v>
      </c>
      <c r="D28" s="17" t="s">
        <v>50</v>
      </c>
      <c r="E28" s="17" t="s">
        <v>153</v>
      </c>
      <c r="F28" s="17">
        <v>0</v>
      </c>
      <c r="G28" s="17">
        <v>353</v>
      </c>
      <c r="H28" s="17">
        <v>18629</v>
      </c>
      <c r="I28" s="17" t="s">
        <v>154</v>
      </c>
      <c r="J28" s="17">
        <v>16590</v>
      </c>
      <c r="K28" s="16" t="s">
        <v>54</v>
      </c>
      <c r="L28" s="16" t="e">
        <f>VLOOKUP(C28,'[2]Trips&amp;Operators'!$C$2:$E$10000,3,FALSE)</f>
        <v>#N/A</v>
      </c>
      <c r="M28" s="15" t="s">
        <v>117</v>
      </c>
      <c r="N28" s="16"/>
      <c r="O28" s="2"/>
      <c r="P28" s="56" t="e">
        <f>VLOOKUP(C28,'[2]Train Runs'!$A$13:$V$264,22,0)</f>
        <v>#N/A</v>
      </c>
      <c r="Q28" s="14" t="str">
        <f t="shared" si="0"/>
        <v>4032</v>
      </c>
    </row>
    <row r="29" spans="1:17" x14ac:dyDescent="0.25">
      <c r="A29" s="18">
        <v>42544.727210648147</v>
      </c>
      <c r="B29" s="17" t="s">
        <v>63</v>
      </c>
      <c r="C29" s="17" t="s">
        <v>160</v>
      </c>
      <c r="D29" s="17" t="s">
        <v>50</v>
      </c>
      <c r="E29" s="17" t="s">
        <v>51</v>
      </c>
      <c r="F29" s="17">
        <v>0</v>
      </c>
      <c r="G29" s="17">
        <v>60</v>
      </c>
      <c r="H29" s="17">
        <v>799</v>
      </c>
      <c r="I29" s="17" t="s">
        <v>52</v>
      </c>
      <c r="J29" s="17">
        <v>575</v>
      </c>
      <c r="K29" s="16" t="s">
        <v>54</v>
      </c>
      <c r="L29" s="16" t="e">
        <f>VLOOKUP(C29,'[2]Trips&amp;Operators'!$C$2:$E$10000,3,FALSE)</f>
        <v>#N/A</v>
      </c>
      <c r="M29" s="15" t="s">
        <v>117</v>
      </c>
      <c r="N29" s="16"/>
      <c r="O29" s="2"/>
      <c r="P29" s="56" t="e">
        <f>VLOOKUP(C29,'[2]Train Runs'!$A$13:$V$264,22,0)</f>
        <v>#N/A</v>
      </c>
      <c r="Q29" s="14" t="str">
        <f t="shared" si="0"/>
        <v>4032</v>
      </c>
    </row>
    <row r="30" spans="1:17" x14ac:dyDescent="0.25">
      <c r="A30" s="18">
        <v>42544.731134259258</v>
      </c>
      <c r="B30" s="17" t="s">
        <v>116</v>
      </c>
      <c r="C30" s="17" t="s">
        <v>161</v>
      </c>
      <c r="D30" s="17" t="s">
        <v>50</v>
      </c>
      <c r="E30" s="17" t="s">
        <v>153</v>
      </c>
      <c r="F30" s="17">
        <v>0</v>
      </c>
      <c r="G30" s="17">
        <v>426</v>
      </c>
      <c r="H30" s="17">
        <v>34663</v>
      </c>
      <c r="I30" s="17" t="s">
        <v>154</v>
      </c>
      <c r="J30" s="17">
        <v>34671</v>
      </c>
      <c r="K30" s="16" t="s">
        <v>53</v>
      </c>
      <c r="L30" s="16" t="e">
        <f>VLOOKUP(C30,'[2]Trips&amp;Operators'!$C$2:$E$10000,3,FALSE)</f>
        <v>#N/A</v>
      </c>
      <c r="M30" s="15" t="s">
        <v>117</v>
      </c>
      <c r="N30" s="16"/>
      <c r="O30" s="2"/>
      <c r="P30" s="56" t="e">
        <f>VLOOKUP(C30,'[2]Train Runs'!$A$13:$V$264,22,0)</f>
        <v>#N/A</v>
      </c>
      <c r="Q30" s="14" t="str">
        <f t="shared" si="0"/>
        <v>4027</v>
      </c>
    </row>
    <row r="31" spans="1:17" x14ac:dyDescent="0.25">
      <c r="A31" s="18">
        <v>42544.728761574072</v>
      </c>
      <c r="B31" s="17" t="s">
        <v>116</v>
      </c>
      <c r="C31" s="17" t="s">
        <v>161</v>
      </c>
      <c r="D31" s="17" t="s">
        <v>55</v>
      </c>
      <c r="E31" s="17" t="s">
        <v>132</v>
      </c>
      <c r="F31" s="17">
        <v>0</v>
      </c>
      <c r="G31" s="17">
        <v>16</v>
      </c>
      <c r="H31" s="17">
        <v>22934</v>
      </c>
      <c r="I31" s="17" t="s">
        <v>133</v>
      </c>
      <c r="J31" s="17">
        <v>22314</v>
      </c>
      <c r="K31" s="16" t="s">
        <v>53</v>
      </c>
      <c r="L31" s="16" t="e">
        <f>VLOOKUP(C31,'[2]Trips&amp;Operators'!$C$2:$E$10000,3,FALSE)</f>
        <v>#N/A</v>
      </c>
      <c r="M31" s="15" t="s">
        <v>117</v>
      </c>
      <c r="N31" s="16"/>
      <c r="O31" s="2"/>
      <c r="P31" s="56" t="e">
        <f>VLOOKUP(C31,'[2]Train Runs'!$A$13:$V$264,22,0)</f>
        <v>#N/A</v>
      </c>
      <c r="Q31" s="14" t="str">
        <f t="shared" si="0"/>
        <v>4027</v>
      </c>
    </row>
    <row r="32" spans="1:17" x14ac:dyDescent="0.25">
      <c r="A32" s="18">
        <v>42544.740914351853</v>
      </c>
      <c r="B32" s="17" t="s">
        <v>111</v>
      </c>
      <c r="C32" s="17" t="s">
        <v>162</v>
      </c>
      <c r="D32" s="17" t="s">
        <v>55</v>
      </c>
      <c r="E32" s="17" t="s">
        <v>56</v>
      </c>
      <c r="F32" s="17">
        <v>150</v>
      </c>
      <c r="G32" s="17">
        <v>206</v>
      </c>
      <c r="H32" s="17">
        <v>56862</v>
      </c>
      <c r="I32" s="17" t="s">
        <v>57</v>
      </c>
      <c r="J32" s="17">
        <v>59050</v>
      </c>
      <c r="K32" s="16" t="s">
        <v>54</v>
      </c>
      <c r="L32" s="16" t="e">
        <f>VLOOKUP(C32,'[2]Trips&amp;Operators'!$C$2:$E$10000,3,FALSE)</f>
        <v>#N/A</v>
      </c>
      <c r="M32" s="15" t="s">
        <v>117</v>
      </c>
      <c r="N32" s="16"/>
      <c r="O32" s="2"/>
      <c r="P32" s="56" t="e">
        <f>VLOOKUP(C32,'[2]Train Runs'!$A$13:$V$264,22,0)</f>
        <v>#N/A</v>
      </c>
      <c r="Q32" s="14" t="str">
        <f t="shared" si="0"/>
        <v>4028</v>
      </c>
    </row>
    <row r="33" spans="1:17" x14ac:dyDescent="0.25">
      <c r="A33" s="18">
        <v>42544.74622685185</v>
      </c>
      <c r="B33" s="17" t="s">
        <v>111</v>
      </c>
      <c r="C33" s="17" t="s">
        <v>162</v>
      </c>
      <c r="D33" s="17" t="s">
        <v>50</v>
      </c>
      <c r="E33" s="17" t="s">
        <v>132</v>
      </c>
      <c r="F33" s="17">
        <v>0</v>
      </c>
      <c r="G33" s="17">
        <v>402</v>
      </c>
      <c r="H33" s="17">
        <v>17991</v>
      </c>
      <c r="I33" s="17" t="s">
        <v>133</v>
      </c>
      <c r="J33" s="17">
        <v>14977</v>
      </c>
      <c r="K33" s="16" t="s">
        <v>54</v>
      </c>
      <c r="L33" s="16" t="e">
        <f>VLOOKUP(C33,'[2]Trips&amp;Operators'!$C$2:$E$10000,3,FALSE)</f>
        <v>#N/A</v>
      </c>
      <c r="M33" s="15" t="s">
        <v>117</v>
      </c>
      <c r="N33" s="16"/>
      <c r="O33" s="2"/>
      <c r="P33" s="56" t="e">
        <f>VLOOKUP(C33,'[2]Train Runs'!$A$13:$V$264,22,0)</f>
        <v>#N/A</v>
      </c>
      <c r="Q33" s="14" t="str">
        <f t="shared" si="0"/>
        <v>4028</v>
      </c>
    </row>
    <row r="34" spans="1:17" x14ac:dyDescent="0.25">
      <c r="A34" s="18">
        <v>42544.750578703701</v>
      </c>
      <c r="B34" s="17" t="s">
        <v>74</v>
      </c>
      <c r="C34" s="17" t="s">
        <v>163</v>
      </c>
      <c r="D34" s="17" t="s">
        <v>50</v>
      </c>
      <c r="E34" s="17" t="s">
        <v>56</v>
      </c>
      <c r="F34" s="17">
        <v>300</v>
      </c>
      <c r="G34" s="17">
        <v>327</v>
      </c>
      <c r="H34" s="17">
        <v>40652</v>
      </c>
      <c r="I34" s="17" t="s">
        <v>57</v>
      </c>
      <c r="J34" s="17">
        <v>40977</v>
      </c>
      <c r="K34" s="16" t="s">
        <v>53</v>
      </c>
      <c r="L34" s="16" t="e">
        <f>VLOOKUP(C34,'[2]Trips&amp;Operators'!$C$2:$E$10000,3,FALSE)</f>
        <v>#N/A</v>
      </c>
      <c r="M34" s="15" t="s">
        <v>117</v>
      </c>
      <c r="N34" s="16"/>
      <c r="O34" s="2"/>
      <c r="P34" s="56" t="e">
        <f>VLOOKUP(C34,'[2]Train Runs'!$A$13:$V$264,22,0)</f>
        <v>#N/A</v>
      </c>
      <c r="Q34" s="14" t="str">
        <f t="shared" si="0"/>
        <v>4031</v>
      </c>
    </row>
    <row r="35" spans="1:17" x14ac:dyDescent="0.25">
      <c r="A35" s="18">
        <v>42544.754965277774</v>
      </c>
      <c r="B35" s="17" t="s">
        <v>74</v>
      </c>
      <c r="C35" s="17" t="s">
        <v>163</v>
      </c>
      <c r="D35" s="17" t="s">
        <v>50</v>
      </c>
      <c r="E35" s="17" t="s">
        <v>51</v>
      </c>
      <c r="F35" s="17">
        <v>0</v>
      </c>
      <c r="G35" s="17">
        <v>9</v>
      </c>
      <c r="H35" s="17">
        <v>58961</v>
      </c>
      <c r="I35" s="17" t="s">
        <v>52</v>
      </c>
      <c r="J35" s="17">
        <v>59048</v>
      </c>
      <c r="K35" s="16" t="s">
        <v>53</v>
      </c>
      <c r="L35" s="16" t="e">
        <f>VLOOKUP(C35,'[2]Trips&amp;Operators'!$C$2:$E$10000,3,FALSE)</f>
        <v>#N/A</v>
      </c>
      <c r="M35" s="15" t="s">
        <v>117</v>
      </c>
      <c r="N35" s="16"/>
      <c r="O35" s="2"/>
      <c r="P35" s="56" t="e">
        <f>VLOOKUP(C35,'[2]Train Runs'!$A$13:$V$264,22,0)</f>
        <v>#N/A</v>
      </c>
      <c r="Q35" s="14" t="str">
        <f t="shared" si="0"/>
        <v>4031</v>
      </c>
    </row>
    <row r="36" spans="1:17" x14ac:dyDescent="0.25">
      <c r="A36" s="18">
        <v>42544.768067129633</v>
      </c>
      <c r="B36" s="17" t="s">
        <v>63</v>
      </c>
      <c r="C36" s="17" t="s">
        <v>164</v>
      </c>
      <c r="D36" s="17" t="s">
        <v>55</v>
      </c>
      <c r="E36" s="17" t="s">
        <v>51</v>
      </c>
      <c r="F36" s="17">
        <v>0</v>
      </c>
      <c r="G36" s="17">
        <v>3</v>
      </c>
      <c r="H36" s="17">
        <v>575</v>
      </c>
      <c r="I36" s="17" t="s">
        <v>52</v>
      </c>
      <c r="J36" s="17">
        <v>575</v>
      </c>
      <c r="K36" s="16" t="s">
        <v>54</v>
      </c>
      <c r="L36" s="16" t="e">
        <f>VLOOKUP(C36,'[2]Trips&amp;Operators'!$C$2:$E$10000,3,FALSE)</f>
        <v>#N/A</v>
      </c>
      <c r="M36" s="15" t="s">
        <v>117</v>
      </c>
      <c r="N36" s="16"/>
      <c r="O36" s="2"/>
      <c r="P36" s="56" t="e">
        <f>VLOOKUP(C36,'[2]Train Runs'!$A$13:$V$264,22,0)</f>
        <v>#N/A</v>
      </c>
      <c r="Q36" s="14" t="str">
        <f t="shared" si="0"/>
        <v>4032</v>
      </c>
    </row>
    <row r="37" spans="1:17" x14ac:dyDescent="0.25">
      <c r="A37" s="18">
        <v>42544.769791666666</v>
      </c>
      <c r="B37" s="17" t="s">
        <v>116</v>
      </c>
      <c r="C37" s="17" t="s">
        <v>165</v>
      </c>
      <c r="D37" s="17" t="s">
        <v>50</v>
      </c>
      <c r="E37" s="17" t="s">
        <v>56</v>
      </c>
      <c r="F37" s="17">
        <v>600</v>
      </c>
      <c r="G37" s="17">
        <v>654</v>
      </c>
      <c r="H37" s="17">
        <v>29222</v>
      </c>
      <c r="I37" s="17" t="s">
        <v>57</v>
      </c>
      <c r="J37" s="17">
        <v>30784</v>
      </c>
      <c r="K37" s="16" t="s">
        <v>53</v>
      </c>
      <c r="L37" s="16" t="e">
        <f>VLOOKUP(C37,'[2]Trips&amp;Operators'!$C$2:$E$10000,3,FALSE)</f>
        <v>#N/A</v>
      </c>
      <c r="M37" s="15" t="s">
        <v>117</v>
      </c>
      <c r="N37" s="16"/>
      <c r="O37" s="2"/>
      <c r="P37" s="56" t="e">
        <f>VLOOKUP(C37,'[2]Train Runs'!$A$13:$V$264,22,0)</f>
        <v>#N/A</v>
      </c>
      <c r="Q37" s="14" t="str">
        <f t="shared" si="0"/>
        <v>4027</v>
      </c>
    </row>
    <row r="38" spans="1:17" x14ac:dyDescent="0.25">
      <c r="A38" s="18">
        <v>42544.786712962959</v>
      </c>
      <c r="B38" s="17" t="s">
        <v>111</v>
      </c>
      <c r="C38" s="17" t="s">
        <v>166</v>
      </c>
      <c r="D38" s="17" t="s">
        <v>50</v>
      </c>
      <c r="E38" s="17" t="s">
        <v>153</v>
      </c>
      <c r="F38" s="17">
        <v>0</v>
      </c>
      <c r="G38" s="17">
        <v>359</v>
      </c>
      <c r="H38" s="17">
        <v>17399</v>
      </c>
      <c r="I38" s="17" t="s">
        <v>154</v>
      </c>
      <c r="J38" s="17">
        <v>16590</v>
      </c>
      <c r="K38" s="16" t="s">
        <v>54</v>
      </c>
      <c r="L38" s="16" t="e">
        <f>VLOOKUP(C38,'[2]Trips&amp;Operators'!$C$2:$E$10000,3,FALSE)</f>
        <v>#N/A</v>
      </c>
      <c r="M38" s="15" t="s">
        <v>117</v>
      </c>
      <c r="N38" s="16"/>
      <c r="O38" s="2"/>
      <c r="P38" s="56" t="e">
        <f>VLOOKUP(C38,'[2]Train Runs'!$A$13:$V$264,22,0)</f>
        <v>#N/A</v>
      </c>
      <c r="Q38" s="14" t="str">
        <f t="shared" si="0"/>
        <v>4028</v>
      </c>
    </row>
    <row r="39" spans="1:17" x14ac:dyDescent="0.25">
      <c r="A39" s="18">
        <v>42544.791122685187</v>
      </c>
      <c r="B39" s="17" t="s">
        <v>111</v>
      </c>
      <c r="C39" s="17" t="s">
        <v>166</v>
      </c>
      <c r="D39" s="17" t="s">
        <v>50</v>
      </c>
      <c r="E39" s="17" t="s">
        <v>51</v>
      </c>
      <c r="F39" s="17">
        <v>0</v>
      </c>
      <c r="G39" s="17">
        <v>59</v>
      </c>
      <c r="H39" s="17">
        <v>762</v>
      </c>
      <c r="I39" s="17" t="s">
        <v>52</v>
      </c>
      <c r="J39" s="17">
        <v>575</v>
      </c>
      <c r="K39" s="16" t="s">
        <v>54</v>
      </c>
      <c r="L39" s="16" t="e">
        <f>VLOOKUP(C39,'[2]Trips&amp;Operators'!$C$2:$E$10000,3,FALSE)</f>
        <v>#N/A</v>
      </c>
      <c r="M39" s="15" t="s">
        <v>117</v>
      </c>
      <c r="N39" s="16"/>
      <c r="O39" s="2"/>
      <c r="P39" s="56" t="e">
        <f>VLOOKUP(C39,'[2]Train Runs'!$A$13:$V$264,22,0)</f>
        <v>#N/A</v>
      </c>
      <c r="Q39" s="14" t="str">
        <f t="shared" si="0"/>
        <v>4028</v>
      </c>
    </row>
    <row r="40" spans="1:17" x14ac:dyDescent="0.25">
      <c r="A40" s="18">
        <v>42544.789050925923</v>
      </c>
      <c r="B40" s="17" t="s">
        <v>74</v>
      </c>
      <c r="C40" s="17" t="s">
        <v>167</v>
      </c>
      <c r="D40" s="17" t="s">
        <v>50</v>
      </c>
      <c r="E40" s="17" t="s">
        <v>153</v>
      </c>
      <c r="F40" s="17">
        <v>0</v>
      </c>
      <c r="G40" s="17">
        <v>155</v>
      </c>
      <c r="H40" s="17">
        <v>18851</v>
      </c>
      <c r="I40" s="17" t="s">
        <v>154</v>
      </c>
      <c r="J40" s="17">
        <v>18990</v>
      </c>
      <c r="K40" s="16" t="s">
        <v>53</v>
      </c>
      <c r="L40" s="16" t="e">
        <f>VLOOKUP(C40,'[2]Trips&amp;Operators'!$C$2:$E$10000,3,FALSE)</f>
        <v>#N/A</v>
      </c>
      <c r="M40" s="15" t="s">
        <v>117</v>
      </c>
      <c r="N40" s="16"/>
      <c r="O40" s="2"/>
      <c r="P40" s="56" t="e">
        <f>VLOOKUP(C40,'[2]Train Runs'!$A$13:$V$264,22,0)</f>
        <v>#N/A</v>
      </c>
      <c r="Q40" s="14" t="str">
        <f t="shared" si="0"/>
        <v>4031</v>
      </c>
    </row>
    <row r="41" spans="1:17" x14ac:dyDescent="0.25">
      <c r="A41" s="18">
        <v>42544.852638888886</v>
      </c>
      <c r="B41" s="17" t="s">
        <v>116</v>
      </c>
      <c r="C41" s="17" t="s">
        <v>168</v>
      </c>
      <c r="D41" s="17" t="s">
        <v>55</v>
      </c>
      <c r="E41" s="17" t="s">
        <v>153</v>
      </c>
      <c r="F41" s="17">
        <v>0</v>
      </c>
      <c r="G41" s="17">
        <v>4</v>
      </c>
      <c r="H41" s="17">
        <v>22323</v>
      </c>
      <c r="I41" s="17" t="s">
        <v>154</v>
      </c>
      <c r="J41" s="17">
        <v>22314</v>
      </c>
      <c r="K41" s="16" t="s">
        <v>53</v>
      </c>
      <c r="L41" s="16" t="e">
        <f>VLOOKUP(C41,'[2]Trips&amp;Operators'!$C$2:$E$10000,3,FALSE)</f>
        <v>#N/A</v>
      </c>
      <c r="M41" s="15" t="s">
        <v>117</v>
      </c>
      <c r="N41" s="16"/>
      <c r="O41" s="2"/>
      <c r="P41" s="56" t="e">
        <f>VLOOKUP(C41,'[2]Train Runs'!$A$13:$V$264,22,0)</f>
        <v>#N/A</v>
      </c>
      <c r="Q41" s="14" t="str">
        <f t="shared" si="0"/>
        <v>4027</v>
      </c>
    </row>
    <row r="42" spans="1:17" x14ac:dyDescent="0.25">
      <c r="A42" s="18">
        <v>42544.85297453704</v>
      </c>
      <c r="B42" s="17" t="s">
        <v>116</v>
      </c>
      <c r="C42" s="17" t="s">
        <v>168</v>
      </c>
      <c r="D42" s="17" t="s">
        <v>55</v>
      </c>
      <c r="E42" s="17" t="s">
        <v>153</v>
      </c>
      <c r="F42" s="17">
        <v>0</v>
      </c>
      <c r="G42" s="17">
        <v>4</v>
      </c>
      <c r="H42" s="17">
        <v>22337</v>
      </c>
      <c r="I42" s="17" t="s">
        <v>154</v>
      </c>
      <c r="J42" s="17">
        <v>22314</v>
      </c>
      <c r="K42" s="16" t="s">
        <v>53</v>
      </c>
      <c r="L42" s="16" t="e">
        <f>VLOOKUP(C42,'[2]Trips&amp;Operators'!$C$2:$E$10000,3,FALSE)</f>
        <v>#N/A</v>
      </c>
      <c r="M42" s="15" t="s">
        <v>117</v>
      </c>
      <c r="N42" s="16"/>
      <c r="O42" s="2"/>
      <c r="P42" s="56" t="e">
        <f>VLOOKUP(C42,'[2]Train Runs'!$A$13:$V$264,22,0)</f>
        <v>#N/A</v>
      </c>
      <c r="Q42" s="14" t="str">
        <f t="shared" si="0"/>
        <v>4027</v>
      </c>
    </row>
    <row r="43" spans="1:17" x14ac:dyDescent="0.25">
      <c r="A43" s="18">
        <v>42544.853333333333</v>
      </c>
      <c r="B43" s="17" t="s">
        <v>116</v>
      </c>
      <c r="C43" s="17" t="s">
        <v>168</v>
      </c>
      <c r="D43" s="17" t="s">
        <v>55</v>
      </c>
      <c r="E43" s="17" t="s">
        <v>153</v>
      </c>
      <c r="F43" s="17">
        <v>0</v>
      </c>
      <c r="G43" s="17">
        <v>4</v>
      </c>
      <c r="H43" s="17">
        <v>22361</v>
      </c>
      <c r="I43" s="17" t="s">
        <v>154</v>
      </c>
      <c r="J43" s="17">
        <v>22314</v>
      </c>
      <c r="K43" s="16" t="s">
        <v>53</v>
      </c>
      <c r="L43" s="16" t="e">
        <f>VLOOKUP(C43,'[2]Trips&amp;Operators'!$C$2:$E$10000,3,FALSE)</f>
        <v>#N/A</v>
      </c>
      <c r="M43" s="15" t="s">
        <v>117</v>
      </c>
      <c r="N43" s="16"/>
      <c r="O43" s="2"/>
      <c r="P43" s="56" t="e">
        <f>VLOOKUP(C43,'[2]Train Runs'!$A$13:$V$264,22,0)</f>
        <v>#N/A</v>
      </c>
      <c r="Q43" s="14" t="str">
        <f t="shared" si="0"/>
        <v>4027</v>
      </c>
    </row>
    <row r="44" spans="1:17" x14ac:dyDescent="0.25">
      <c r="A44" s="18">
        <v>42544.853634259256</v>
      </c>
      <c r="B44" s="17" t="s">
        <v>116</v>
      </c>
      <c r="C44" s="17" t="s">
        <v>168</v>
      </c>
      <c r="D44" s="17" t="s">
        <v>55</v>
      </c>
      <c r="E44" s="17" t="s">
        <v>153</v>
      </c>
      <c r="F44" s="17">
        <v>0</v>
      </c>
      <c r="G44" s="17">
        <v>4</v>
      </c>
      <c r="H44" s="17">
        <v>22438</v>
      </c>
      <c r="I44" s="17" t="s">
        <v>154</v>
      </c>
      <c r="J44" s="17">
        <v>22314</v>
      </c>
      <c r="K44" s="16" t="s">
        <v>53</v>
      </c>
      <c r="L44" s="16" t="e">
        <f>VLOOKUP(C44,'[2]Trips&amp;Operators'!$C$2:$E$10000,3,FALSE)</f>
        <v>#N/A</v>
      </c>
      <c r="M44" s="15" t="s">
        <v>117</v>
      </c>
      <c r="N44" s="16"/>
      <c r="O44" s="2"/>
      <c r="P44" s="56" t="e">
        <f>VLOOKUP(C44,'[2]Train Runs'!$A$13:$V$264,22,0)</f>
        <v>#N/A</v>
      </c>
      <c r="Q44" s="14" t="str">
        <f t="shared" si="0"/>
        <v>4027</v>
      </c>
    </row>
    <row r="45" spans="1:17" x14ac:dyDescent="0.25">
      <c r="A45" s="18">
        <v>42544.852002314816</v>
      </c>
      <c r="B45" s="17" t="s">
        <v>116</v>
      </c>
      <c r="C45" s="17" t="s">
        <v>168</v>
      </c>
      <c r="D45" s="17" t="s">
        <v>50</v>
      </c>
      <c r="E45" s="17" t="s">
        <v>132</v>
      </c>
      <c r="F45" s="17">
        <v>0</v>
      </c>
      <c r="G45" s="17">
        <v>286</v>
      </c>
      <c r="H45" s="17">
        <v>20793</v>
      </c>
      <c r="I45" s="17" t="s">
        <v>133</v>
      </c>
      <c r="J45" s="17">
        <v>22314</v>
      </c>
      <c r="K45" s="16" t="s">
        <v>53</v>
      </c>
      <c r="L45" s="16" t="e">
        <f>VLOOKUP(C45,'[2]Trips&amp;Operators'!$C$2:$E$10000,3,FALSE)</f>
        <v>#N/A</v>
      </c>
      <c r="M45" s="15" t="s">
        <v>117</v>
      </c>
      <c r="N45" s="16"/>
      <c r="O45" s="2"/>
      <c r="P45" s="56" t="e">
        <f>VLOOKUP(C45,'[2]Train Runs'!$A$13:$V$264,22,0)</f>
        <v>#N/A</v>
      </c>
      <c r="Q45" s="14" t="str">
        <f t="shared" si="0"/>
        <v>4027</v>
      </c>
    </row>
    <row r="46" spans="1:17" x14ac:dyDescent="0.25">
      <c r="A46" s="18">
        <v>42544.85260416667</v>
      </c>
      <c r="B46" s="17" t="s">
        <v>116</v>
      </c>
      <c r="C46" s="17" t="s">
        <v>168</v>
      </c>
      <c r="D46" s="17" t="s">
        <v>50</v>
      </c>
      <c r="E46" s="17" t="s">
        <v>132</v>
      </c>
      <c r="F46" s="17">
        <v>0</v>
      </c>
      <c r="G46" s="17">
        <v>167</v>
      </c>
      <c r="H46" s="17">
        <v>22049</v>
      </c>
      <c r="I46" s="17" t="s">
        <v>133</v>
      </c>
      <c r="J46" s="17">
        <v>22314</v>
      </c>
      <c r="K46" s="16" t="s">
        <v>53</v>
      </c>
      <c r="L46" s="16" t="e">
        <f>VLOOKUP(C46,'[2]Trips&amp;Operators'!$C$2:$E$10000,3,FALSE)</f>
        <v>#N/A</v>
      </c>
      <c r="M46" s="15" t="s">
        <v>117</v>
      </c>
      <c r="N46" s="16"/>
      <c r="O46" s="2"/>
      <c r="P46" s="56" t="e">
        <f>VLOOKUP(C46,'[2]Train Runs'!$A$13:$V$264,22,0)</f>
        <v>#N/A</v>
      </c>
      <c r="Q46" s="14" t="str">
        <f t="shared" si="0"/>
        <v>4027</v>
      </c>
    </row>
    <row r="47" spans="1:17" x14ac:dyDescent="0.25">
      <c r="A47" s="18">
        <v>42544.91134259259</v>
      </c>
      <c r="B47" s="17" t="s">
        <v>111</v>
      </c>
      <c r="C47" s="17" t="s">
        <v>169</v>
      </c>
      <c r="D47" s="17" t="s">
        <v>50</v>
      </c>
      <c r="E47" s="17" t="s">
        <v>153</v>
      </c>
      <c r="F47" s="17">
        <v>0</v>
      </c>
      <c r="G47" s="17">
        <v>328</v>
      </c>
      <c r="H47" s="17">
        <v>20331</v>
      </c>
      <c r="I47" s="17" t="s">
        <v>154</v>
      </c>
      <c r="J47" s="17">
        <v>19000</v>
      </c>
      <c r="K47" s="16" t="s">
        <v>54</v>
      </c>
      <c r="L47" s="16" t="e">
        <f>VLOOKUP(C47,'[2]Trips&amp;Operators'!$C$2:$E$10000,3,FALSE)</f>
        <v>#N/A</v>
      </c>
      <c r="M47" s="15" t="s">
        <v>117</v>
      </c>
      <c r="N47" s="16"/>
      <c r="O47" s="2"/>
      <c r="P47" s="56" t="e">
        <f>VLOOKUP(C47,'[2]Train Runs'!$A$13:$V$264,22,0)</f>
        <v>#N/A</v>
      </c>
      <c r="Q47" s="14" t="str">
        <f t="shared" si="0"/>
        <v>4028</v>
      </c>
    </row>
    <row r="48" spans="1:17" x14ac:dyDescent="0.25">
      <c r="A48" s="18">
        <v>42544.912094907406</v>
      </c>
      <c r="B48" s="17" t="s">
        <v>111</v>
      </c>
      <c r="C48" s="17" t="s">
        <v>169</v>
      </c>
      <c r="D48" s="17" t="s">
        <v>50</v>
      </c>
      <c r="E48" s="17" t="s">
        <v>153</v>
      </c>
      <c r="F48" s="17">
        <v>0</v>
      </c>
      <c r="G48" s="17">
        <v>208</v>
      </c>
      <c r="H48" s="17">
        <v>18687</v>
      </c>
      <c r="I48" s="17" t="s">
        <v>154</v>
      </c>
      <c r="J48" s="17">
        <v>16590</v>
      </c>
      <c r="K48" s="16" t="s">
        <v>54</v>
      </c>
      <c r="L48" s="16" t="e">
        <f>VLOOKUP(C48,'[2]Trips&amp;Operators'!$C$2:$E$10000,3,FALSE)</f>
        <v>#N/A</v>
      </c>
      <c r="M48" s="15" t="s">
        <v>117</v>
      </c>
      <c r="N48" s="16"/>
      <c r="O48" s="2"/>
      <c r="P48" s="56" t="e">
        <f>VLOOKUP(C48,'[2]Train Runs'!$A$13:$V$264,22,0)</f>
        <v>#N/A</v>
      </c>
      <c r="Q48" s="14" t="str">
        <f t="shared" si="0"/>
        <v>4028</v>
      </c>
    </row>
    <row r="49" spans="1:17" x14ac:dyDescent="0.25">
      <c r="A49" s="18">
        <v>42544.912905092591</v>
      </c>
      <c r="B49" s="17" t="s">
        <v>111</v>
      </c>
      <c r="C49" s="17" t="s">
        <v>169</v>
      </c>
      <c r="D49" s="17" t="s">
        <v>50</v>
      </c>
      <c r="E49" s="17" t="s">
        <v>132</v>
      </c>
      <c r="F49" s="17">
        <v>0</v>
      </c>
      <c r="G49" s="17">
        <v>266</v>
      </c>
      <c r="H49" s="17">
        <v>17327</v>
      </c>
      <c r="I49" s="17" t="s">
        <v>133</v>
      </c>
      <c r="J49" s="17">
        <v>14977</v>
      </c>
      <c r="K49" s="16" t="s">
        <v>54</v>
      </c>
      <c r="L49" s="16" t="e">
        <f>VLOOKUP(C49,'[2]Trips&amp;Operators'!$C$2:$E$10000,3,FALSE)</f>
        <v>#N/A</v>
      </c>
      <c r="M49" s="15" t="s">
        <v>117</v>
      </c>
      <c r="N49" s="16"/>
      <c r="O49" s="2"/>
      <c r="P49" s="56" t="e">
        <f>VLOOKUP(C49,'[2]Train Runs'!$A$13:$V$264,22,0)</f>
        <v>#N/A</v>
      </c>
      <c r="Q49" s="14" t="str">
        <f t="shared" si="0"/>
        <v>4028</v>
      </c>
    </row>
    <row r="50" spans="1:17" x14ac:dyDescent="0.25">
      <c r="A50" s="18">
        <v>42544.899756944447</v>
      </c>
      <c r="B50" s="17" t="s">
        <v>116</v>
      </c>
      <c r="C50" s="17" t="s">
        <v>170</v>
      </c>
      <c r="D50" s="17" t="s">
        <v>50</v>
      </c>
      <c r="E50" s="17" t="s">
        <v>51</v>
      </c>
      <c r="F50" s="17">
        <v>0</v>
      </c>
      <c r="G50" s="17">
        <v>9</v>
      </c>
      <c r="H50" s="17">
        <v>58943</v>
      </c>
      <c r="I50" s="17" t="s">
        <v>52</v>
      </c>
      <c r="J50" s="17">
        <v>59048</v>
      </c>
      <c r="K50" s="16" t="s">
        <v>53</v>
      </c>
      <c r="L50" s="16" t="e">
        <f>VLOOKUP(C50,'[2]Trips&amp;Operators'!$C$2:$E$10000,3,FALSE)</f>
        <v>#N/A</v>
      </c>
      <c r="M50" s="15" t="s">
        <v>117</v>
      </c>
      <c r="N50" s="16"/>
      <c r="O50" s="2"/>
      <c r="P50" s="56" t="e">
        <f>VLOOKUP(C50,'[2]Train Runs'!$A$13:$V$264,22,0)</f>
        <v>#N/A</v>
      </c>
      <c r="Q50" s="14" t="str">
        <f t="shared" si="0"/>
        <v>4027</v>
      </c>
    </row>
    <row r="51" spans="1:17" x14ac:dyDescent="0.25">
      <c r="A51" s="18">
        <v>42544.935671296298</v>
      </c>
      <c r="B51" s="17" t="s">
        <v>116</v>
      </c>
      <c r="C51" s="17" t="s">
        <v>171</v>
      </c>
      <c r="D51" s="17" t="s">
        <v>50</v>
      </c>
      <c r="E51" s="17" t="s">
        <v>132</v>
      </c>
      <c r="F51" s="17">
        <v>0</v>
      </c>
      <c r="G51" s="17">
        <v>294</v>
      </c>
      <c r="H51" s="17">
        <v>21458</v>
      </c>
      <c r="I51" s="17" t="s">
        <v>133</v>
      </c>
      <c r="J51" s="17">
        <v>22314</v>
      </c>
      <c r="K51" s="16" t="s">
        <v>53</v>
      </c>
      <c r="L51" s="16" t="e">
        <f>VLOOKUP(C51,'[2]Trips&amp;Operators'!$C$2:$E$10000,3,FALSE)</f>
        <v>#N/A</v>
      </c>
      <c r="M51" s="15" t="s">
        <v>117</v>
      </c>
      <c r="N51" s="16"/>
      <c r="O51" s="2"/>
      <c r="P51" s="56" t="e">
        <f>VLOOKUP(C51,'[2]Train Runs'!$A$13:$V$264,22,0)</f>
        <v>#N/A</v>
      </c>
      <c r="Q51" s="14" t="str">
        <f t="shared" si="0"/>
        <v>4027</v>
      </c>
    </row>
    <row r="52" spans="1:17" x14ac:dyDescent="0.25">
      <c r="A52" s="18">
        <v>42544.214224537034</v>
      </c>
      <c r="B52" s="17" t="s">
        <v>74</v>
      </c>
      <c r="C52" s="17" t="s">
        <v>172</v>
      </c>
      <c r="D52" s="17" t="s">
        <v>50</v>
      </c>
      <c r="E52" s="17" t="s">
        <v>56</v>
      </c>
      <c r="F52" s="17">
        <v>300</v>
      </c>
      <c r="G52" s="17">
        <v>270</v>
      </c>
      <c r="H52" s="17">
        <v>40351</v>
      </c>
      <c r="I52" s="17" t="s">
        <v>57</v>
      </c>
      <c r="J52" s="17">
        <v>40977</v>
      </c>
      <c r="K52" s="16" t="s">
        <v>53</v>
      </c>
      <c r="L52" s="16" t="e">
        <f>VLOOKUP(C52,'[2]Trips&amp;Operators'!$C$2:$E$10000,3,FALSE)</f>
        <v>#N/A</v>
      </c>
      <c r="M52" s="15" t="s">
        <v>117</v>
      </c>
      <c r="N52" s="16"/>
      <c r="O52" s="2"/>
      <c r="P52" s="56" t="e">
        <f>VLOOKUP(C52,'[2]Train Runs'!$A$13:$V$264,22,0)</f>
        <v>#N/A</v>
      </c>
      <c r="Q52" s="14" t="str">
        <f t="shared" si="0"/>
        <v>4031</v>
      </c>
    </row>
    <row r="53" spans="1:17" x14ac:dyDescent="0.25">
      <c r="A53" s="18">
        <v>42544.210833333331</v>
      </c>
      <c r="B53" s="17" t="s">
        <v>74</v>
      </c>
      <c r="C53" s="17" t="s">
        <v>172</v>
      </c>
      <c r="D53" s="17" t="s">
        <v>55</v>
      </c>
      <c r="E53" s="17" t="s">
        <v>173</v>
      </c>
      <c r="F53" s="17">
        <v>0</v>
      </c>
      <c r="G53" s="17">
        <v>84</v>
      </c>
      <c r="H53" s="17">
        <v>29394</v>
      </c>
      <c r="I53" s="17" t="s">
        <v>133</v>
      </c>
      <c r="J53" s="17">
        <v>28990</v>
      </c>
      <c r="K53" s="16" t="s">
        <v>53</v>
      </c>
      <c r="L53" s="16" t="e">
        <f>VLOOKUP(C53,'[2]Trips&amp;Operators'!$C$2:$E$10000,3,FALSE)</f>
        <v>#N/A</v>
      </c>
      <c r="M53" s="15" t="s">
        <v>117</v>
      </c>
      <c r="N53" s="16"/>
      <c r="O53" s="2"/>
      <c r="P53" s="56" t="e">
        <f>VLOOKUP(C53,'[2]Train Runs'!$A$13:$V$264,22,0)</f>
        <v>#N/A</v>
      </c>
      <c r="Q53" s="14" t="str">
        <f t="shared" si="0"/>
        <v>4031</v>
      </c>
    </row>
    <row r="54" spans="1:17" x14ac:dyDescent="0.25">
      <c r="A54" s="18">
        <v>42544.211504629631</v>
      </c>
      <c r="B54" s="17" t="s">
        <v>74</v>
      </c>
      <c r="C54" s="17" t="s">
        <v>172</v>
      </c>
      <c r="D54" s="17" t="s">
        <v>50</v>
      </c>
      <c r="E54" s="17" t="s">
        <v>51</v>
      </c>
      <c r="F54" s="17">
        <v>0</v>
      </c>
      <c r="G54" s="17">
        <v>100</v>
      </c>
      <c r="H54" s="17">
        <v>29811</v>
      </c>
      <c r="I54" s="17" t="s">
        <v>52</v>
      </c>
      <c r="J54" s="17">
        <v>30042</v>
      </c>
      <c r="K54" s="16" t="s">
        <v>53</v>
      </c>
      <c r="L54" s="16" t="e">
        <f>VLOOKUP(C54,'[2]Trips&amp;Operators'!$C$2:$E$10000,3,FALSE)</f>
        <v>#N/A</v>
      </c>
      <c r="M54" s="15" t="s">
        <v>117</v>
      </c>
      <c r="N54" s="16"/>
      <c r="O54" s="2"/>
      <c r="P54" s="56" t="e">
        <f>VLOOKUP(C54,'[2]Train Runs'!$A$13:$V$264,22,0)</f>
        <v>#N/A</v>
      </c>
      <c r="Q54" s="14" t="str">
        <f t="shared" si="0"/>
        <v>4031</v>
      </c>
    </row>
    <row r="55" spans="1:17" x14ac:dyDescent="0.25">
      <c r="A55" s="18">
        <v>42544.94636574074</v>
      </c>
      <c r="B55" s="17" t="s">
        <v>111</v>
      </c>
      <c r="C55" s="17" t="s">
        <v>174</v>
      </c>
      <c r="D55" s="17" t="s">
        <v>55</v>
      </c>
      <c r="E55" s="17" t="s">
        <v>56</v>
      </c>
      <c r="F55" s="17">
        <v>150</v>
      </c>
      <c r="G55" s="17">
        <v>205</v>
      </c>
      <c r="H55" s="17">
        <v>56891</v>
      </c>
      <c r="I55" s="17" t="s">
        <v>57</v>
      </c>
      <c r="J55" s="17">
        <v>59050</v>
      </c>
      <c r="K55" s="16" t="s">
        <v>54</v>
      </c>
      <c r="L55" s="16" t="e">
        <f>VLOOKUP(C55,'[2]Trips&amp;Operators'!$C$2:$E$10000,3,FALSE)</f>
        <v>#N/A</v>
      </c>
      <c r="M55" s="15" t="s">
        <v>117</v>
      </c>
      <c r="N55" s="16"/>
      <c r="O55" s="2"/>
      <c r="P55" s="56" t="e">
        <f>VLOOKUP(C55,'[2]Train Runs'!$A$13:$V$264,22,0)</f>
        <v>#N/A</v>
      </c>
      <c r="Q55" s="14" t="str">
        <f t="shared" si="0"/>
        <v>4028</v>
      </c>
    </row>
  </sheetData>
  <autoFilter ref="A6:N13">
    <sortState ref="A7:N35">
      <sortCondition ref="E6:E35"/>
    </sortState>
  </autoFilter>
  <sortState ref="A29:N36">
    <sortCondition ref="N29:N36"/>
  </sortState>
  <mergeCells count="1">
    <mergeCell ref="A5:M5"/>
  </mergeCells>
  <conditionalFormatting sqref="P6 M6:N6 M56:M1048576">
    <cfRule type="cellIs" dxfId="17" priority="14" operator="equal">
      <formula>"Y"</formula>
    </cfRule>
  </conditionalFormatting>
  <conditionalFormatting sqref="M2:M3">
    <cfRule type="cellIs" dxfId="16" priority="5" operator="equal">
      <formula>"Y"</formula>
    </cfRule>
  </conditionalFormatting>
  <conditionalFormatting sqref="M7:M55">
    <cfRule type="cellIs" dxfId="15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A3" sqref="A3:A10"/>
    </sheetView>
  </sheetViews>
  <sheetFormatPr defaultRowHeight="15" x14ac:dyDescent="0.25"/>
  <cols>
    <col min="1" max="1" width="9.140625" customWidth="1"/>
    <col min="2" max="2" width="8" style="62" bestFit="1" customWidth="1"/>
    <col min="3" max="3" width="7.85546875" style="64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1" t="str">
        <f>"Trips that did not appear in PTC Data "&amp;TEXT(Variables!$A$2,"YYYY-mm-dd")</f>
        <v>Trips that did not appear in PTC Data 2016-06-21</v>
      </c>
      <c r="B1" s="91"/>
      <c r="C1" s="91"/>
      <c r="D1" s="91"/>
      <c r="E1" s="91"/>
    </row>
    <row r="2" spans="1:10" s="54" customFormat="1" ht="45" x14ac:dyDescent="0.25">
      <c r="A2" s="53" t="s">
        <v>80</v>
      </c>
      <c r="B2" s="65" t="s">
        <v>81</v>
      </c>
      <c r="C2" s="63" t="s">
        <v>82</v>
      </c>
      <c r="D2" s="54" t="s">
        <v>78</v>
      </c>
      <c r="E2" s="54" t="s">
        <v>79</v>
      </c>
      <c r="F2" s="54" t="s">
        <v>86</v>
      </c>
      <c r="G2" s="66" t="s">
        <v>87</v>
      </c>
    </row>
    <row r="3" spans="1:10" x14ac:dyDescent="0.25">
      <c r="A3" s="68"/>
      <c r="B3" s="68"/>
      <c r="C3" s="68"/>
      <c r="D3" s="68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7" t="e">
        <f>VLOOKUP(A3,'Trips&amp;Operators'!$C$1:$H$10000,5,FALSE)</f>
        <v>#N/A</v>
      </c>
      <c r="H3" s="42"/>
      <c r="I3" s="42"/>
      <c r="J3" s="42"/>
    </row>
    <row r="4" spans="1:10" x14ac:dyDescent="0.25">
      <c r="A4" s="68"/>
      <c r="B4" s="68"/>
      <c r="C4" s="68"/>
      <c r="D4" s="68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7" t="e">
        <f>VLOOKUP(A4,'Trips&amp;Operators'!$C$1:$H$10000,5,FALSE)</f>
        <v>#N/A</v>
      </c>
      <c r="H4" s="42"/>
      <c r="I4" s="42"/>
      <c r="J4" s="42"/>
    </row>
    <row r="5" spans="1:10" x14ac:dyDescent="0.25">
      <c r="A5" s="68"/>
      <c r="B5" s="68"/>
      <c r="C5" s="68"/>
      <c r="D5" s="68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7" t="e">
        <f>VLOOKUP(A5,'Trips&amp;Operators'!$C$1:$H$10000,5,FALSE)</f>
        <v>#N/A</v>
      </c>
      <c r="H5" s="42"/>
      <c r="I5" s="42"/>
      <c r="J5" s="42"/>
    </row>
    <row r="6" spans="1:10" x14ac:dyDescent="0.25">
      <c r="A6" s="68"/>
      <c r="B6" s="68"/>
      <c r="C6" s="68"/>
      <c r="D6" s="68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7" t="e">
        <f>VLOOKUP(A6,'Trips&amp;Operators'!$C$1:$H$10000,5,FALSE)</f>
        <v>#N/A</v>
      </c>
      <c r="H6" s="42"/>
      <c r="I6" s="42"/>
      <c r="J6" s="42"/>
    </row>
    <row r="7" spans="1:10" x14ac:dyDescent="0.25">
      <c r="A7" s="68"/>
      <c r="B7" s="68"/>
      <c r="C7" s="68"/>
      <c r="D7" s="68"/>
      <c r="E7" s="43" t="e">
        <f>VLOOKUP(A7,'Trips&amp;Operators'!$C$2:$E$10000,3,FALSE)</f>
        <v>#N/A</v>
      </c>
      <c r="F7" s="43" t="e">
        <f>VLOOKUP(A7,'Trips&amp;Operators'!$C$1:$F$10000,4,FALSE)</f>
        <v>#N/A</v>
      </c>
      <c r="G7" s="67" t="e">
        <f>VLOOKUP(A7,'Trips&amp;Operators'!$C$1:$H$10000,5,FALSE)</f>
        <v>#N/A</v>
      </c>
      <c r="H7" s="42"/>
      <c r="I7" s="42"/>
      <c r="J7" s="42"/>
    </row>
    <row r="8" spans="1:10" x14ac:dyDescent="0.25">
      <c r="A8" s="68"/>
      <c r="B8" s="68"/>
      <c r="C8" s="68"/>
      <c r="D8" s="68"/>
      <c r="E8" s="43" t="e">
        <f>VLOOKUP(A8,'Trips&amp;Operators'!$C$2:$E$10000,3,FALSE)</f>
        <v>#N/A</v>
      </c>
      <c r="F8" s="43" t="e">
        <f>VLOOKUP(A8,'Trips&amp;Operators'!$C$1:$F$10000,4,FALSE)</f>
        <v>#N/A</v>
      </c>
      <c r="G8" s="67" t="e">
        <f>VLOOKUP(A8,'Trips&amp;Operators'!$C$1:$H$10000,5,FALSE)</f>
        <v>#N/A</v>
      </c>
      <c r="H8" s="42"/>
      <c r="I8" s="42"/>
      <c r="J8" s="42"/>
    </row>
    <row r="9" spans="1:10" x14ac:dyDescent="0.25">
      <c r="A9" s="68"/>
      <c r="B9" s="68"/>
      <c r="C9" s="68"/>
      <c r="D9" s="68"/>
      <c r="E9" s="43" t="e">
        <f>VLOOKUP(A9,'Trips&amp;Operators'!$C$2:$E$10000,3,FALSE)</f>
        <v>#N/A</v>
      </c>
      <c r="F9" s="43" t="e">
        <f>VLOOKUP(A9,'Trips&amp;Operators'!$C$1:$F$10000,4,FALSE)</f>
        <v>#N/A</v>
      </c>
      <c r="G9" s="67" t="e">
        <f>VLOOKUP(A9,'Trips&amp;Operators'!$C$1:$H$10000,5,FALSE)</f>
        <v>#N/A</v>
      </c>
      <c r="H9" s="42"/>
      <c r="I9" s="42"/>
      <c r="J9" s="42"/>
    </row>
    <row r="10" spans="1:10" x14ac:dyDescent="0.25">
      <c r="A10" s="68"/>
      <c r="B10" s="68"/>
      <c r="C10" s="68"/>
      <c r="D10" s="68"/>
      <c r="E10" s="43" t="e">
        <f>VLOOKUP(A10,'Trips&amp;Operators'!$C$2:$E$10000,3,FALSE)</f>
        <v>#N/A</v>
      </c>
      <c r="F10" s="43" t="e">
        <f>VLOOKUP(A10,'Trips&amp;Operators'!$C$1:$F$10000,4,FALSE)</f>
        <v>#N/A</v>
      </c>
      <c r="G10" s="67" t="e">
        <f>VLOOKUP(A10,'Trips&amp;Operators'!$C$1:$H$10000,5,FALSE)</f>
        <v>#N/A</v>
      </c>
      <c r="H10" s="42"/>
      <c r="I10" s="42"/>
      <c r="J10" s="42"/>
    </row>
    <row r="11" spans="1:10" x14ac:dyDescent="0.25">
      <c r="A11" s="54"/>
      <c r="B11" s="73"/>
      <c r="C11" s="45"/>
      <c r="D11" s="46"/>
      <c r="E11" s="45"/>
      <c r="F11" s="45"/>
      <c r="G11" s="74"/>
      <c r="H11" s="42"/>
      <c r="I11" s="42"/>
      <c r="J11" s="42"/>
    </row>
    <row r="12" spans="1:10" x14ac:dyDescent="0.25">
      <c r="A12" s="54"/>
      <c r="B12" s="73"/>
      <c r="C12" s="45"/>
      <c r="D12" s="46"/>
      <c r="E12" s="45"/>
      <c r="F12" s="45"/>
      <c r="G12" s="74"/>
      <c r="H12" s="42"/>
      <c r="I12" s="42"/>
      <c r="J12" s="42"/>
    </row>
    <row r="13" spans="1:10" x14ac:dyDescent="0.25">
      <c r="A13" s="54"/>
      <c r="B13" s="73"/>
      <c r="C13" s="45"/>
      <c r="D13" s="46"/>
      <c r="E13" s="45"/>
      <c r="F13" s="45"/>
      <c r="G13" s="74"/>
      <c r="H13" s="42"/>
      <c r="I13" s="42"/>
      <c r="J13" s="42"/>
    </row>
    <row r="14" spans="1:10" x14ac:dyDescent="0.25">
      <c r="A14" s="54"/>
      <c r="B14" s="73"/>
      <c r="C14" s="45"/>
      <c r="D14" s="46"/>
      <c r="E14" s="45"/>
      <c r="F14" s="45"/>
      <c r="G14" s="7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B132"/>
      <c r="C132"/>
      <c r="H132" s="42"/>
      <c r="I132" s="42"/>
      <c r="J132" s="42"/>
    </row>
    <row r="133" spans="2:10" x14ac:dyDescent="0.25">
      <c r="B133"/>
      <c r="C133"/>
      <c r="H133" s="42"/>
      <c r="I133" s="42"/>
      <c r="J133" s="42"/>
    </row>
    <row r="134" spans="2:10" x14ac:dyDescent="0.25">
      <c r="B134"/>
      <c r="C134"/>
      <c r="H134" s="42"/>
      <c r="I134" s="42"/>
      <c r="J134" s="42"/>
    </row>
    <row r="135" spans="2:10" x14ac:dyDescent="0.25">
      <c r="B135"/>
      <c r="C135"/>
      <c r="H135" s="42"/>
      <c r="I135" s="42"/>
      <c r="J135" s="42"/>
    </row>
    <row r="136" spans="2:10" x14ac:dyDescent="0.25">
      <c r="B136"/>
      <c r="C136"/>
      <c r="H136" s="42"/>
      <c r="I136" s="42"/>
      <c r="J136" s="42"/>
    </row>
    <row r="137" spans="2:10" x14ac:dyDescent="0.25">
      <c r="B137"/>
      <c r="C137"/>
      <c r="H137" s="42"/>
      <c r="I137" s="42"/>
      <c r="J137" s="42"/>
    </row>
    <row r="138" spans="2:10" x14ac:dyDescent="0.25">
      <c r="B138"/>
      <c r="C138"/>
      <c r="H138" s="42"/>
      <c r="I138" s="42"/>
      <c r="J138" s="42"/>
    </row>
    <row r="139" spans="2:10" x14ac:dyDescent="0.25">
      <c r="B139"/>
      <c r="C139"/>
      <c r="H139" s="42"/>
      <c r="I139" s="42"/>
      <c r="J139" s="42"/>
    </row>
    <row r="140" spans="2:10" x14ac:dyDescent="0.25">
      <c r="B140"/>
      <c r="C140"/>
      <c r="H140" s="42"/>
      <c r="I140" s="42"/>
      <c r="J140" s="42"/>
    </row>
    <row r="141" spans="2:10" x14ac:dyDescent="0.25">
      <c r="B141"/>
      <c r="C141"/>
      <c r="H141" s="42"/>
      <c r="I141" s="42"/>
      <c r="J141" s="42"/>
    </row>
    <row r="142" spans="2:10" x14ac:dyDescent="0.25">
      <c r="B142"/>
      <c r="C142"/>
      <c r="H142" s="42"/>
      <c r="I142" s="42"/>
      <c r="J142" s="42"/>
    </row>
    <row r="143" spans="2:10" x14ac:dyDescent="0.25">
      <c r="H143" s="42"/>
      <c r="I143" s="42"/>
      <c r="J143" s="42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14" priority="82">
      <formula>$H139&gt;0</formula>
    </cfRule>
    <cfRule type="expression" dxfId="13" priority="83">
      <formula>$G139&gt;0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3"/>
  <sheetViews>
    <sheetView topLeftCell="A179" workbookViewId="0">
      <selection sqref="A1:G223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42544.170694444445</v>
      </c>
      <c r="B1" s="42" t="s">
        <v>72</v>
      </c>
      <c r="C1" s="42" t="s">
        <v>175</v>
      </c>
      <c r="D1" s="42">
        <v>1840000</v>
      </c>
      <c r="E1" s="42" t="s">
        <v>176</v>
      </c>
      <c r="F1" s="42" t="s">
        <v>72</v>
      </c>
      <c r="G1" s="13">
        <v>42544.170694444445</v>
      </c>
    </row>
    <row r="2" spans="1:7" x14ac:dyDescent="0.25">
      <c r="A2" s="13">
        <v>42544.485821759263</v>
      </c>
      <c r="B2" s="42" t="s">
        <v>111</v>
      </c>
      <c r="C2" s="42" t="s">
        <v>177</v>
      </c>
      <c r="D2" s="42">
        <v>1460000</v>
      </c>
      <c r="E2" s="42" t="s">
        <v>178</v>
      </c>
      <c r="F2" s="42" t="s">
        <v>111</v>
      </c>
      <c r="G2" s="13">
        <v>42544.485821759263</v>
      </c>
    </row>
    <row r="3" spans="1:7" x14ac:dyDescent="0.25">
      <c r="A3" s="13">
        <v>42544.502824074072</v>
      </c>
      <c r="B3" s="42" t="s">
        <v>116</v>
      </c>
      <c r="C3" s="42" t="s">
        <v>149</v>
      </c>
      <c r="D3" s="42">
        <v>1460000</v>
      </c>
      <c r="E3" s="42" t="s">
        <v>178</v>
      </c>
      <c r="F3" s="42" t="s">
        <v>116</v>
      </c>
      <c r="G3" s="13">
        <v>42544.502824074072</v>
      </c>
    </row>
    <row r="4" spans="1:7" x14ac:dyDescent="0.25">
      <c r="A4" s="13">
        <v>42544.517893518518</v>
      </c>
      <c r="B4" s="42" t="s">
        <v>179</v>
      </c>
      <c r="C4" s="42" t="s">
        <v>180</v>
      </c>
      <c r="D4" s="42">
        <v>1990000</v>
      </c>
      <c r="E4" s="42" t="s">
        <v>112</v>
      </c>
      <c r="F4" s="42" t="s">
        <v>179</v>
      </c>
      <c r="G4" s="13">
        <v>42544.517893518518</v>
      </c>
    </row>
    <row r="5" spans="1:7" x14ac:dyDescent="0.25">
      <c r="A5" s="13">
        <v>42544.485497685186</v>
      </c>
      <c r="B5" s="42" t="s">
        <v>83</v>
      </c>
      <c r="C5" s="42" t="s">
        <v>181</v>
      </c>
      <c r="D5" s="42">
        <v>880000</v>
      </c>
      <c r="E5" s="42" t="s">
        <v>139</v>
      </c>
      <c r="F5" s="42" t="s">
        <v>83</v>
      </c>
      <c r="G5" s="13">
        <v>42544.485497685186</v>
      </c>
    </row>
    <row r="6" spans="1:7" x14ac:dyDescent="0.25">
      <c r="A6" s="13">
        <v>42544.539571759262</v>
      </c>
      <c r="B6" s="42" t="s">
        <v>67</v>
      </c>
      <c r="C6" s="42" t="s">
        <v>182</v>
      </c>
      <c r="D6" s="42">
        <v>1090000</v>
      </c>
      <c r="E6" s="42" t="s">
        <v>92</v>
      </c>
      <c r="F6" s="42" t="s">
        <v>67</v>
      </c>
      <c r="G6" s="13">
        <v>42544.539571759262</v>
      </c>
    </row>
    <row r="7" spans="1:7" x14ac:dyDescent="0.25">
      <c r="A7" s="13">
        <v>42544.574502314812</v>
      </c>
      <c r="B7" s="42" t="s">
        <v>68</v>
      </c>
      <c r="C7" s="42" t="s">
        <v>183</v>
      </c>
      <c r="D7" s="42">
        <v>1090000</v>
      </c>
      <c r="E7" s="42" t="s">
        <v>92</v>
      </c>
      <c r="F7" s="42" t="s">
        <v>68</v>
      </c>
      <c r="G7" s="13">
        <v>42544.574502314812</v>
      </c>
    </row>
    <row r="8" spans="1:7" x14ac:dyDescent="0.25">
      <c r="A8" s="13">
        <v>42544.584629629629</v>
      </c>
      <c r="B8" s="42" t="s">
        <v>184</v>
      </c>
      <c r="C8" s="42" t="s">
        <v>185</v>
      </c>
      <c r="D8" s="42">
        <v>1140000</v>
      </c>
      <c r="E8" s="42" t="s">
        <v>69</v>
      </c>
      <c r="F8" s="42" t="s">
        <v>184</v>
      </c>
      <c r="G8" s="13">
        <v>42544.584629629629</v>
      </c>
    </row>
    <row r="9" spans="1:7" ht="15.75" thickBot="1" x14ac:dyDescent="0.3">
      <c r="A9" s="59">
        <v>42544.590462962966</v>
      </c>
      <c r="B9" s="42" t="s">
        <v>179</v>
      </c>
      <c r="C9" s="42" t="s">
        <v>186</v>
      </c>
      <c r="D9" s="42">
        <v>1990000</v>
      </c>
      <c r="E9" s="42" t="s">
        <v>112</v>
      </c>
      <c r="F9" s="42" t="s">
        <v>179</v>
      </c>
      <c r="G9" s="59">
        <v>42544.590462962966</v>
      </c>
    </row>
    <row r="10" spans="1:7" x14ac:dyDescent="0.25">
      <c r="A10" s="13">
        <v>42544.64739583333</v>
      </c>
      <c r="B10" s="42" t="s">
        <v>74</v>
      </c>
      <c r="C10" s="42" t="s">
        <v>156</v>
      </c>
      <c r="D10" s="42">
        <v>1740000</v>
      </c>
      <c r="E10" s="42" t="s">
        <v>70</v>
      </c>
      <c r="F10" s="42" t="s">
        <v>74</v>
      </c>
      <c r="G10" s="13">
        <v>42544.64739583333</v>
      </c>
    </row>
    <row r="11" spans="1:7" x14ac:dyDescent="0.25">
      <c r="A11" s="13">
        <v>42544.46597222222</v>
      </c>
      <c r="B11" s="42" t="s">
        <v>67</v>
      </c>
      <c r="C11" s="42" t="s">
        <v>187</v>
      </c>
      <c r="D11" s="42">
        <v>1090000</v>
      </c>
      <c r="E11" s="42" t="s">
        <v>92</v>
      </c>
      <c r="F11" s="42" t="s">
        <v>67</v>
      </c>
      <c r="G11" s="13">
        <v>42544.46597222222</v>
      </c>
    </row>
    <row r="12" spans="1:7" x14ac:dyDescent="0.25">
      <c r="A12" s="13">
        <v>42544.674120370371</v>
      </c>
      <c r="B12" s="42" t="s">
        <v>116</v>
      </c>
      <c r="C12" s="42" t="s">
        <v>188</v>
      </c>
      <c r="D12" s="42">
        <v>1520000</v>
      </c>
      <c r="E12" s="42" t="s">
        <v>135</v>
      </c>
      <c r="F12" s="42" t="s">
        <v>116</v>
      </c>
      <c r="G12" s="13">
        <v>42544.674120370371</v>
      </c>
    </row>
    <row r="13" spans="1:7" x14ac:dyDescent="0.25">
      <c r="A13" s="13">
        <v>42544.453726851854</v>
      </c>
      <c r="B13" s="42" t="s">
        <v>142</v>
      </c>
      <c r="C13" s="42" t="s">
        <v>189</v>
      </c>
      <c r="D13" s="42">
        <v>1310000</v>
      </c>
      <c r="E13" s="42" t="s">
        <v>190</v>
      </c>
      <c r="F13" s="42" t="s">
        <v>142</v>
      </c>
      <c r="G13" s="13">
        <v>42544.453726851854</v>
      </c>
    </row>
    <row r="14" spans="1:7" x14ac:dyDescent="0.25">
      <c r="A14" s="13">
        <v>42544.676631944443</v>
      </c>
      <c r="B14" s="42" t="s">
        <v>142</v>
      </c>
      <c r="C14" s="42" t="s">
        <v>191</v>
      </c>
      <c r="D14" s="42">
        <v>1780000</v>
      </c>
      <c r="E14" s="42" t="s">
        <v>91</v>
      </c>
      <c r="F14" s="42" t="s">
        <v>142</v>
      </c>
      <c r="G14" s="13">
        <v>42544.676631944443</v>
      </c>
    </row>
    <row r="15" spans="1:7" x14ac:dyDescent="0.25">
      <c r="A15" s="13">
        <v>42544.440393518518</v>
      </c>
      <c r="B15" s="42" t="s">
        <v>71</v>
      </c>
      <c r="C15" s="42" t="s">
        <v>192</v>
      </c>
      <c r="D15" s="42">
        <v>1360000</v>
      </c>
      <c r="E15" s="42" t="s">
        <v>136</v>
      </c>
      <c r="F15" s="42" t="s">
        <v>71</v>
      </c>
      <c r="G15" s="13">
        <v>42544.440393518518</v>
      </c>
    </row>
    <row r="16" spans="1:7" x14ac:dyDescent="0.25">
      <c r="A16" s="13">
        <v>42544.689259259256</v>
      </c>
      <c r="B16" s="42" t="s">
        <v>193</v>
      </c>
      <c r="C16" s="42" t="s">
        <v>194</v>
      </c>
      <c r="D16" s="42">
        <v>1140000</v>
      </c>
      <c r="E16" s="42" t="s">
        <v>69</v>
      </c>
      <c r="F16" s="42" t="s">
        <v>193</v>
      </c>
      <c r="G16" s="13">
        <v>42544.689259259256</v>
      </c>
    </row>
    <row r="17" spans="1:7" x14ac:dyDescent="0.25">
      <c r="A17" s="13">
        <v>42544.402037037034</v>
      </c>
      <c r="B17" s="42" t="s">
        <v>73</v>
      </c>
      <c r="C17" s="42" t="s">
        <v>195</v>
      </c>
      <c r="D17" s="42">
        <v>1360000</v>
      </c>
      <c r="E17" s="42" t="s">
        <v>136</v>
      </c>
      <c r="F17" s="42" t="s">
        <v>73</v>
      </c>
      <c r="G17" s="13">
        <v>42544.402037037034</v>
      </c>
    </row>
    <row r="18" spans="1:7" x14ac:dyDescent="0.25">
      <c r="A18" s="13">
        <v>42544.719837962963</v>
      </c>
      <c r="B18" s="42" t="s">
        <v>73</v>
      </c>
      <c r="C18" s="42" t="s">
        <v>196</v>
      </c>
      <c r="D18" s="42">
        <v>1770000</v>
      </c>
      <c r="E18" s="42" t="s">
        <v>197</v>
      </c>
      <c r="F18" s="42" t="s">
        <v>73</v>
      </c>
      <c r="G18" s="13">
        <v>42544.719837962963</v>
      </c>
    </row>
    <row r="19" spans="1:7" x14ac:dyDescent="0.25">
      <c r="A19" s="13">
        <v>42544.389490740738</v>
      </c>
      <c r="B19" s="42" t="s">
        <v>67</v>
      </c>
      <c r="C19" s="42" t="s">
        <v>198</v>
      </c>
      <c r="D19" s="42">
        <v>1830000</v>
      </c>
      <c r="E19" s="42" t="s">
        <v>141</v>
      </c>
      <c r="F19" s="42" t="s">
        <v>67</v>
      </c>
      <c r="G19" s="13">
        <v>42544.389490740738</v>
      </c>
    </row>
    <row r="20" spans="1:7" x14ac:dyDescent="0.25">
      <c r="A20" s="13">
        <v>42544.744490740741</v>
      </c>
      <c r="B20" s="42" t="s">
        <v>65</v>
      </c>
      <c r="C20" s="42" t="s">
        <v>199</v>
      </c>
      <c r="D20" s="42">
        <v>1290000</v>
      </c>
      <c r="E20" s="42" t="s">
        <v>88</v>
      </c>
      <c r="F20" s="42" t="s">
        <v>65</v>
      </c>
      <c r="G20" s="13">
        <v>42544.744490740741</v>
      </c>
    </row>
    <row r="21" spans="1:7" x14ac:dyDescent="0.25">
      <c r="A21" s="13">
        <v>42544.351087962961</v>
      </c>
      <c r="B21" s="42" t="s">
        <v>66</v>
      </c>
      <c r="C21" s="42" t="s">
        <v>200</v>
      </c>
      <c r="D21" s="42">
        <v>2000000</v>
      </c>
      <c r="E21" s="42" t="s">
        <v>93</v>
      </c>
      <c r="F21" s="42" t="s">
        <v>66</v>
      </c>
      <c r="G21" s="13">
        <v>42544.351087962961</v>
      </c>
    </row>
    <row r="22" spans="1:7" x14ac:dyDescent="0.25">
      <c r="A22" s="61">
        <v>42544.753530092596</v>
      </c>
      <c r="B22" s="42" t="s">
        <v>142</v>
      </c>
      <c r="C22" s="42" t="s">
        <v>201</v>
      </c>
      <c r="D22" s="42">
        <v>1780000</v>
      </c>
      <c r="E22" s="42" t="s">
        <v>91</v>
      </c>
      <c r="F22" s="42" t="s">
        <v>142</v>
      </c>
      <c r="G22" s="61">
        <v>42544.753530092596</v>
      </c>
    </row>
    <row r="23" spans="1:7" x14ac:dyDescent="0.25">
      <c r="A23" s="13">
        <v>42544.331631944442</v>
      </c>
      <c r="B23" s="42" t="s">
        <v>73</v>
      </c>
      <c r="C23" s="42" t="s">
        <v>202</v>
      </c>
      <c r="D23" s="42">
        <v>1360000</v>
      </c>
      <c r="E23" s="42" t="s">
        <v>136</v>
      </c>
      <c r="F23" s="42" t="s">
        <v>73</v>
      </c>
      <c r="G23" s="13">
        <v>42544.331631944442</v>
      </c>
    </row>
    <row r="24" spans="1:7" x14ac:dyDescent="0.25">
      <c r="A24" s="13">
        <v>42544.76457175926</v>
      </c>
      <c r="B24" s="42" t="s">
        <v>67</v>
      </c>
      <c r="C24" s="42" t="s">
        <v>203</v>
      </c>
      <c r="D24" s="42">
        <v>1820000</v>
      </c>
      <c r="E24" s="42" t="s">
        <v>115</v>
      </c>
      <c r="F24" s="42" t="s">
        <v>67</v>
      </c>
      <c r="G24" s="13">
        <v>42544.76457175926</v>
      </c>
    </row>
    <row r="25" spans="1:7" x14ac:dyDescent="0.25">
      <c r="A25" s="13">
        <v>42544.239930555559</v>
      </c>
      <c r="B25" s="42" t="s">
        <v>74</v>
      </c>
      <c r="C25" s="42" t="s">
        <v>143</v>
      </c>
      <c r="D25" s="42">
        <v>1340000</v>
      </c>
      <c r="E25" s="42" t="s">
        <v>204</v>
      </c>
      <c r="F25" s="42" t="s">
        <v>74</v>
      </c>
      <c r="G25" s="13">
        <v>42544.239930555559</v>
      </c>
    </row>
    <row r="26" spans="1:7" x14ac:dyDescent="0.25">
      <c r="A26" s="13">
        <v>42544.776782407411</v>
      </c>
      <c r="B26" s="42" t="s">
        <v>111</v>
      </c>
      <c r="C26" s="42" t="s">
        <v>166</v>
      </c>
      <c r="D26" s="42">
        <v>1520000</v>
      </c>
      <c r="E26" s="42" t="s">
        <v>135</v>
      </c>
      <c r="F26" s="42" t="s">
        <v>111</v>
      </c>
      <c r="G26" s="13">
        <v>42544.776782407411</v>
      </c>
    </row>
    <row r="27" spans="1:7" x14ac:dyDescent="0.25">
      <c r="A27" s="13">
        <v>42544.205601851849</v>
      </c>
      <c r="B27" s="42" t="s">
        <v>83</v>
      </c>
      <c r="C27" s="42" t="s">
        <v>205</v>
      </c>
      <c r="D27" s="42">
        <v>1830000</v>
      </c>
      <c r="E27" s="42" t="s">
        <v>141</v>
      </c>
      <c r="F27" s="42" t="s">
        <v>83</v>
      </c>
      <c r="G27" s="13">
        <v>42544.205601851849</v>
      </c>
    </row>
    <row r="28" spans="1:7" x14ac:dyDescent="0.25">
      <c r="A28" s="13">
        <v>42544.779479166667</v>
      </c>
      <c r="B28" s="42" t="s">
        <v>74</v>
      </c>
      <c r="C28" s="42" t="s">
        <v>167</v>
      </c>
      <c r="D28" s="42">
        <v>1740000</v>
      </c>
      <c r="E28" s="42" t="s">
        <v>70</v>
      </c>
      <c r="F28" s="42" t="s">
        <v>74</v>
      </c>
      <c r="G28" s="13">
        <v>42544.779479166667</v>
      </c>
    </row>
    <row r="29" spans="1:7" x14ac:dyDescent="0.25">
      <c r="A29" s="13">
        <v>42544.380254629628</v>
      </c>
      <c r="B29" s="42" t="s">
        <v>116</v>
      </c>
      <c r="C29" s="42" t="s">
        <v>149</v>
      </c>
      <c r="D29" s="42">
        <v>1460000</v>
      </c>
      <c r="E29" s="42" t="s">
        <v>178</v>
      </c>
      <c r="F29" s="42" t="s">
        <v>116</v>
      </c>
      <c r="G29" s="13">
        <v>42544.380254629628</v>
      </c>
    </row>
    <row r="30" spans="1:7" x14ac:dyDescent="0.25">
      <c r="A30" s="13">
        <v>42544.846238425926</v>
      </c>
      <c r="B30" s="42" t="s">
        <v>83</v>
      </c>
      <c r="C30" s="42" t="s">
        <v>206</v>
      </c>
      <c r="D30" s="42">
        <v>2010000</v>
      </c>
      <c r="E30" s="42" t="s">
        <v>85</v>
      </c>
      <c r="F30" s="42" t="s">
        <v>83</v>
      </c>
      <c r="G30" s="13">
        <v>42544.846238425926</v>
      </c>
    </row>
    <row r="31" spans="1:7" x14ac:dyDescent="0.25">
      <c r="A31" s="13">
        <v>42544.376307870371</v>
      </c>
      <c r="B31" s="42" t="s">
        <v>137</v>
      </c>
      <c r="C31" s="42" t="s">
        <v>207</v>
      </c>
      <c r="D31" s="42">
        <v>2030000</v>
      </c>
      <c r="E31" s="42" t="s">
        <v>113</v>
      </c>
      <c r="F31" s="42" t="s">
        <v>137</v>
      </c>
      <c r="G31" s="13">
        <v>42544.376307870371</v>
      </c>
    </row>
    <row r="32" spans="1:7" x14ac:dyDescent="0.25">
      <c r="A32" s="13">
        <v>42544.892048611109</v>
      </c>
      <c r="B32" s="42" t="s">
        <v>84</v>
      </c>
      <c r="C32" s="42" t="s">
        <v>208</v>
      </c>
      <c r="D32" s="42">
        <v>2010000</v>
      </c>
      <c r="E32" s="42" t="s">
        <v>85</v>
      </c>
      <c r="F32" s="42" t="s">
        <v>84</v>
      </c>
      <c r="G32" s="13">
        <v>42544.892048611109</v>
      </c>
    </row>
    <row r="33" spans="1:7" x14ac:dyDescent="0.25">
      <c r="A33" s="13">
        <v>42544.339039351849</v>
      </c>
      <c r="B33" s="42" t="s">
        <v>63</v>
      </c>
      <c r="C33" s="42" t="s">
        <v>148</v>
      </c>
      <c r="D33" s="42">
        <v>1340000</v>
      </c>
      <c r="E33" s="42" t="s">
        <v>204</v>
      </c>
      <c r="F33" s="42" t="s">
        <v>63</v>
      </c>
      <c r="G33" s="13">
        <v>42544.339039351849</v>
      </c>
    </row>
    <row r="34" spans="1:7" x14ac:dyDescent="0.25">
      <c r="A34" s="13">
        <v>42544.91951388889</v>
      </c>
      <c r="B34" s="42" t="s">
        <v>116</v>
      </c>
      <c r="C34" s="42" t="s">
        <v>171</v>
      </c>
      <c r="D34" s="42">
        <v>1520000</v>
      </c>
      <c r="E34" s="42" t="s">
        <v>135</v>
      </c>
      <c r="F34" s="42" t="s">
        <v>116</v>
      </c>
      <c r="G34" s="13">
        <v>42544.91951388889</v>
      </c>
    </row>
    <row r="35" spans="1:7" x14ac:dyDescent="0.25">
      <c r="A35" s="13">
        <v>42544.300451388888</v>
      </c>
      <c r="B35" s="42" t="s">
        <v>209</v>
      </c>
      <c r="C35" s="42" t="s">
        <v>210</v>
      </c>
      <c r="D35" s="42">
        <v>1310000</v>
      </c>
      <c r="E35" s="42" t="s">
        <v>190</v>
      </c>
      <c r="F35" s="42" t="s">
        <v>209</v>
      </c>
      <c r="G35" s="13">
        <v>42544.300451388888</v>
      </c>
    </row>
    <row r="36" spans="1:7" x14ac:dyDescent="0.25">
      <c r="A36" s="13">
        <v>42544.951006944444</v>
      </c>
      <c r="B36" s="42" t="s">
        <v>68</v>
      </c>
      <c r="C36" s="42" t="s">
        <v>211</v>
      </c>
      <c r="D36" s="42">
        <v>1820000</v>
      </c>
      <c r="E36" s="42" t="s">
        <v>115</v>
      </c>
      <c r="F36" s="42" t="s">
        <v>68</v>
      </c>
      <c r="G36" s="13">
        <v>42544.951006944444</v>
      </c>
    </row>
    <row r="37" spans="1:7" x14ac:dyDescent="0.25">
      <c r="A37" s="13">
        <v>42544.299305555556</v>
      </c>
      <c r="B37" s="42" t="s">
        <v>137</v>
      </c>
      <c r="C37" s="42" t="s">
        <v>212</v>
      </c>
      <c r="D37" s="42">
        <v>2030000</v>
      </c>
      <c r="E37" s="42" t="s">
        <v>113</v>
      </c>
      <c r="F37" s="42" t="s">
        <v>137</v>
      </c>
      <c r="G37" s="13">
        <v>42544.299305555556</v>
      </c>
    </row>
    <row r="38" spans="1:7" x14ac:dyDescent="0.25">
      <c r="A38" s="13">
        <v>42544.183206018519</v>
      </c>
      <c r="B38" s="42" t="s">
        <v>73</v>
      </c>
      <c r="C38" s="42" t="s">
        <v>213</v>
      </c>
      <c r="D38" s="42">
        <v>1360000</v>
      </c>
      <c r="E38" s="42" t="s">
        <v>136</v>
      </c>
      <c r="F38" s="42" t="s">
        <v>73</v>
      </c>
      <c r="G38" s="13">
        <v>42544.183206018519</v>
      </c>
    </row>
    <row r="39" spans="1:7" x14ac:dyDescent="0.25">
      <c r="A39" s="13">
        <v>42544.255891203706</v>
      </c>
      <c r="B39" s="42" t="s">
        <v>72</v>
      </c>
      <c r="C39" s="42" t="s">
        <v>214</v>
      </c>
      <c r="D39" s="42">
        <v>1840000</v>
      </c>
      <c r="E39" s="42" t="s">
        <v>176</v>
      </c>
      <c r="F39" s="42" t="s">
        <v>72</v>
      </c>
      <c r="G39" s="13">
        <v>42544.255891203706</v>
      </c>
    </row>
    <row r="40" spans="1:7" x14ac:dyDescent="0.25">
      <c r="A40" s="13">
        <v>42544.282673611109</v>
      </c>
      <c r="B40" s="60" t="s">
        <v>68</v>
      </c>
      <c r="C40" s="42" t="s">
        <v>215</v>
      </c>
      <c r="D40" s="42">
        <v>1830000</v>
      </c>
      <c r="E40" s="42" t="s">
        <v>141</v>
      </c>
      <c r="F40" s="60" t="s">
        <v>68</v>
      </c>
      <c r="G40" s="13">
        <v>42544.282673611109</v>
      </c>
    </row>
    <row r="41" spans="1:7" x14ac:dyDescent="0.25">
      <c r="A41" s="13">
        <v>42544.219710648147</v>
      </c>
      <c r="B41" s="42" t="s">
        <v>63</v>
      </c>
      <c r="C41" s="42" t="s">
        <v>216</v>
      </c>
      <c r="D41" s="42">
        <v>1340000</v>
      </c>
      <c r="E41" s="42" t="s">
        <v>204</v>
      </c>
      <c r="F41" s="42" t="s">
        <v>63</v>
      </c>
      <c r="G41" s="13">
        <v>42544.219710648147</v>
      </c>
    </row>
    <row r="42" spans="1:7" x14ac:dyDescent="0.25">
      <c r="A42" s="13">
        <v>42544.254664351851</v>
      </c>
      <c r="B42" s="42" t="s">
        <v>72</v>
      </c>
      <c r="C42" s="42" t="s">
        <v>214</v>
      </c>
      <c r="D42" s="42">
        <v>1840000</v>
      </c>
      <c r="E42" s="42" t="s">
        <v>176</v>
      </c>
      <c r="F42" s="42" t="s">
        <v>72</v>
      </c>
      <c r="G42" s="13">
        <v>42544.254664351851</v>
      </c>
    </row>
    <row r="43" spans="1:7" x14ac:dyDescent="0.25">
      <c r="A43" s="13">
        <v>42544.754861111112</v>
      </c>
      <c r="B43" s="42" t="s">
        <v>71</v>
      </c>
      <c r="C43" s="42" t="s">
        <v>217</v>
      </c>
      <c r="D43" s="42">
        <v>1770000</v>
      </c>
      <c r="E43" s="42" t="s">
        <v>197</v>
      </c>
      <c r="F43" s="42" t="s">
        <v>71</v>
      </c>
      <c r="G43" s="13">
        <v>42544.754861111112</v>
      </c>
    </row>
    <row r="44" spans="1:7" x14ac:dyDescent="0.25">
      <c r="A44" s="13">
        <v>42544.279537037037</v>
      </c>
      <c r="B44" s="42" t="s">
        <v>66</v>
      </c>
      <c r="C44" s="42" t="s">
        <v>218</v>
      </c>
      <c r="D44" s="42">
        <v>2000000</v>
      </c>
      <c r="E44" s="42" t="s">
        <v>93</v>
      </c>
      <c r="F44" s="42" t="s">
        <v>66</v>
      </c>
      <c r="G44" s="13">
        <v>42544.279537037037</v>
      </c>
    </row>
    <row r="45" spans="1:7" x14ac:dyDescent="0.25">
      <c r="A45" s="13">
        <v>42544.476099537038</v>
      </c>
      <c r="B45" s="42" t="s">
        <v>209</v>
      </c>
      <c r="C45" s="42" t="s">
        <v>219</v>
      </c>
      <c r="D45" s="42">
        <v>1990000</v>
      </c>
      <c r="E45" s="42" t="s">
        <v>112</v>
      </c>
      <c r="F45" s="42" t="s">
        <v>209</v>
      </c>
      <c r="G45" s="13">
        <v>42544.476099537038</v>
      </c>
    </row>
    <row r="46" spans="1:7" x14ac:dyDescent="0.25">
      <c r="A46" s="13">
        <v>42544.279652777775</v>
      </c>
      <c r="B46" s="42" t="s">
        <v>131</v>
      </c>
      <c r="C46" s="42" t="s">
        <v>220</v>
      </c>
      <c r="D46" s="42">
        <v>1460000</v>
      </c>
      <c r="E46" s="42" t="s">
        <v>178</v>
      </c>
      <c r="F46" s="42" t="s">
        <v>131</v>
      </c>
      <c r="G46" s="13">
        <v>42544.279652777775</v>
      </c>
    </row>
    <row r="47" spans="1:7" x14ac:dyDescent="0.25">
      <c r="A47" s="13">
        <v>42544.474351851852</v>
      </c>
      <c r="B47" s="42" t="s">
        <v>72</v>
      </c>
      <c r="C47" s="42" t="s">
        <v>221</v>
      </c>
      <c r="D47" s="42">
        <v>2000000</v>
      </c>
      <c r="E47" s="42" t="s">
        <v>93</v>
      </c>
      <c r="F47" s="42" t="s">
        <v>72</v>
      </c>
      <c r="G47" s="13">
        <v>42544.474351851852</v>
      </c>
    </row>
    <row r="48" spans="1:7" x14ac:dyDescent="0.25">
      <c r="A48" s="13">
        <v>42544.193981481483</v>
      </c>
      <c r="B48" s="42" t="s">
        <v>134</v>
      </c>
      <c r="C48" s="42" t="s">
        <v>222</v>
      </c>
      <c r="D48" s="42">
        <v>1110000</v>
      </c>
      <c r="E48" s="42" t="s">
        <v>114</v>
      </c>
      <c r="F48" s="42" t="s">
        <v>134</v>
      </c>
      <c r="G48" s="13">
        <v>42544.193981481483</v>
      </c>
    </row>
    <row r="49" spans="1:7" x14ac:dyDescent="0.25">
      <c r="A49" s="13">
        <v>42544.464143518519</v>
      </c>
      <c r="B49" s="42" t="s">
        <v>116</v>
      </c>
      <c r="C49" s="42" t="s">
        <v>150</v>
      </c>
      <c r="D49" s="42">
        <v>1460000</v>
      </c>
      <c r="E49" s="42" t="s">
        <v>178</v>
      </c>
      <c r="F49" s="42" t="s">
        <v>116</v>
      </c>
      <c r="G49" s="13">
        <v>42544.464143518519</v>
      </c>
    </row>
    <row r="50" spans="1:7" x14ac:dyDescent="0.25">
      <c r="A50" s="13">
        <v>42544.26667824074</v>
      </c>
      <c r="B50" s="42" t="s">
        <v>130</v>
      </c>
      <c r="C50" s="42" t="s">
        <v>223</v>
      </c>
      <c r="D50" s="42">
        <v>1460000</v>
      </c>
      <c r="E50" s="42" t="s">
        <v>178</v>
      </c>
      <c r="F50" s="42" t="s">
        <v>130</v>
      </c>
      <c r="G50" s="13">
        <v>42544.26667824074</v>
      </c>
    </row>
    <row r="51" spans="1:7" x14ac:dyDescent="0.25">
      <c r="A51" s="13">
        <v>42545.03534722222</v>
      </c>
      <c r="B51" s="42" t="s">
        <v>68</v>
      </c>
      <c r="C51" s="42" t="s">
        <v>224</v>
      </c>
      <c r="D51" s="42">
        <v>1820000</v>
      </c>
      <c r="E51" s="42" t="s">
        <v>115</v>
      </c>
      <c r="F51" s="42" t="s">
        <v>68</v>
      </c>
      <c r="G51" s="13">
        <v>42545.03534722222</v>
      </c>
    </row>
    <row r="52" spans="1:7" x14ac:dyDescent="0.25">
      <c r="A52" s="13">
        <v>42544.298703703702</v>
      </c>
      <c r="B52" s="42" t="s">
        <v>63</v>
      </c>
      <c r="C52" s="42" t="s">
        <v>225</v>
      </c>
      <c r="D52" s="42">
        <v>1340000</v>
      </c>
      <c r="E52" s="42" t="s">
        <v>204</v>
      </c>
      <c r="F52" s="42" t="s">
        <v>63</v>
      </c>
      <c r="G52" s="13">
        <v>42544.298703703702</v>
      </c>
    </row>
    <row r="53" spans="1:7" x14ac:dyDescent="0.25">
      <c r="A53" s="13">
        <v>42544.556087962963</v>
      </c>
      <c r="B53" s="42" t="s">
        <v>66</v>
      </c>
      <c r="C53" s="42" t="s">
        <v>226</v>
      </c>
      <c r="D53" s="42">
        <v>1290000</v>
      </c>
      <c r="E53" s="42" t="s">
        <v>88</v>
      </c>
      <c r="F53" s="42" t="s">
        <v>66</v>
      </c>
      <c r="G53" s="13">
        <v>42544.556087962963</v>
      </c>
    </row>
    <row r="54" spans="1:7" x14ac:dyDescent="0.25">
      <c r="A54" s="13">
        <v>42544.211886574078</v>
      </c>
      <c r="B54" s="42" t="s">
        <v>77</v>
      </c>
      <c r="C54" s="42" t="s">
        <v>227</v>
      </c>
      <c r="D54" s="42">
        <v>1840000</v>
      </c>
      <c r="E54" s="42" t="s">
        <v>176</v>
      </c>
      <c r="F54" s="42" t="s">
        <v>77</v>
      </c>
      <c r="G54" s="13">
        <v>42544.211886574078</v>
      </c>
    </row>
    <row r="55" spans="1:7" x14ac:dyDescent="0.25">
      <c r="A55" s="13">
        <v>42544.42832175926</v>
      </c>
      <c r="B55" s="42" t="s">
        <v>66</v>
      </c>
      <c r="C55" s="42" t="s">
        <v>228</v>
      </c>
      <c r="D55" s="42">
        <v>900000</v>
      </c>
      <c r="E55" s="42" t="s">
        <v>75</v>
      </c>
      <c r="F55" s="42" t="s">
        <v>66</v>
      </c>
      <c r="G55" s="13">
        <v>42544.42832175926</v>
      </c>
    </row>
    <row r="56" spans="1:7" x14ac:dyDescent="0.25">
      <c r="A56" s="13">
        <v>42544.240347222221</v>
      </c>
      <c r="B56" s="42" t="s">
        <v>142</v>
      </c>
      <c r="C56" s="42" t="s">
        <v>229</v>
      </c>
      <c r="D56" s="42">
        <v>1110000</v>
      </c>
      <c r="E56" s="42" t="s">
        <v>114</v>
      </c>
      <c r="F56" s="42" t="s">
        <v>142</v>
      </c>
      <c r="G56" s="13">
        <v>42544.240347222221</v>
      </c>
    </row>
    <row r="57" spans="1:7" x14ac:dyDescent="0.25">
      <c r="A57" s="13">
        <v>42544.869074074071</v>
      </c>
      <c r="B57" s="42" t="s">
        <v>68</v>
      </c>
      <c r="C57" s="42" t="s">
        <v>230</v>
      </c>
      <c r="D57" s="42">
        <v>1820000</v>
      </c>
      <c r="E57" s="42" t="s">
        <v>115</v>
      </c>
      <c r="F57" s="42" t="s">
        <v>68</v>
      </c>
      <c r="G57" s="13">
        <v>42544.869074074071</v>
      </c>
    </row>
    <row r="58" spans="1:7" x14ac:dyDescent="0.25">
      <c r="A58" s="13">
        <v>42544.40252314815</v>
      </c>
      <c r="B58" s="42" t="s">
        <v>111</v>
      </c>
      <c r="C58" s="42" t="s">
        <v>231</v>
      </c>
      <c r="D58" s="42">
        <v>1460000</v>
      </c>
      <c r="E58" s="42" t="s">
        <v>178</v>
      </c>
      <c r="F58" s="42" t="s">
        <v>111</v>
      </c>
      <c r="G58" s="13">
        <v>42544.40252314815</v>
      </c>
    </row>
    <row r="59" spans="1:7" x14ac:dyDescent="0.25">
      <c r="A59" s="13">
        <v>42544.862175925926</v>
      </c>
      <c r="B59" s="42" t="s">
        <v>111</v>
      </c>
      <c r="C59" s="42" t="s">
        <v>232</v>
      </c>
      <c r="D59" s="42">
        <v>1520000</v>
      </c>
      <c r="E59" s="42" t="s">
        <v>135</v>
      </c>
      <c r="F59" s="42" t="s">
        <v>111</v>
      </c>
      <c r="G59" s="13">
        <v>42544.862175925926</v>
      </c>
    </row>
    <row r="60" spans="1:7" x14ac:dyDescent="0.25">
      <c r="A60" s="13">
        <v>42544.526030092595</v>
      </c>
      <c r="B60" s="42" t="s">
        <v>137</v>
      </c>
      <c r="C60" s="42" t="s">
        <v>233</v>
      </c>
      <c r="D60" s="42">
        <v>1500000</v>
      </c>
      <c r="E60" s="42" t="s">
        <v>76</v>
      </c>
      <c r="F60" s="42" t="s">
        <v>137</v>
      </c>
      <c r="G60" s="13">
        <v>42544.526030092595</v>
      </c>
    </row>
    <row r="61" spans="1:7" x14ac:dyDescent="0.25">
      <c r="A61" s="13">
        <v>42544.609305555554</v>
      </c>
      <c r="B61" s="42" t="s">
        <v>142</v>
      </c>
      <c r="C61" s="42" t="s">
        <v>234</v>
      </c>
      <c r="D61" s="42">
        <v>400000</v>
      </c>
      <c r="E61" s="42" t="s">
        <v>235</v>
      </c>
      <c r="F61" s="42" t="s">
        <v>142</v>
      </c>
      <c r="G61" s="13">
        <v>42544.609305555554</v>
      </c>
    </row>
    <row r="62" spans="1:7" x14ac:dyDescent="0.25">
      <c r="A62" s="13">
        <v>42544.547673611109</v>
      </c>
      <c r="B62" s="42" t="s">
        <v>193</v>
      </c>
      <c r="C62" s="42" t="s">
        <v>236</v>
      </c>
      <c r="D62" s="42">
        <v>1140000</v>
      </c>
      <c r="E62" s="42" t="s">
        <v>69</v>
      </c>
      <c r="F62" s="42" t="s">
        <v>193</v>
      </c>
      <c r="G62" s="13">
        <v>42544.547673611109</v>
      </c>
    </row>
    <row r="63" spans="1:7" x14ac:dyDescent="0.25">
      <c r="A63" s="13">
        <v>42544.391041666669</v>
      </c>
      <c r="B63" s="42" t="s">
        <v>67</v>
      </c>
      <c r="C63" s="42" t="s">
        <v>198</v>
      </c>
      <c r="D63" s="42">
        <v>1830000</v>
      </c>
      <c r="E63" s="42" t="s">
        <v>141</v>
      </c>
      <c r="F63" s="42" t="s">
        <v>67</v>
      </c>
      <c r="G63" s="13">
        <v>42544.391041666669</v>
      </c>
    </row>
    <row r="64" spans="1:7" x14ac:dyDescent="0.25">
      <c r="A64" s="61">
        <v>42544.585648148146</v>
      </c>
      <c r="B64" s="42" t="s">
        <v>116</v>
      </c>
      <c r="C64" s="42" t="s">
        <v>237</v>
      </c>
      <c r="D64" s="42">
        <v>1460000</v>
      </c>
      <c r="E64" s="42" t="s">
        <v>178</v>
      </c>
      <c r="F64" s="42" t="s">
        <v>116</v>
      </c>
      <c r="G64" s="61">
        <v>42544.585648148146</v>
      </c>
    </row>
    <row r="65" spans="1:7" x14ac:dyDescent="0.25">
      <c r="A65" s="13">
        <v>42544.36755787037</v>
      </c>
      <c r="B65" s="42" t="s">
        <v>71</v>
      </c>
      <c r="C65" s="42" t="s">
        <v>238</v>
      </c>
      <c r="D65" s="42">
        <v>1360000</v>
      </c>
      <c r="E65" s="42" t="s">
        <v>136</v>
      </c>
      <c r="F65" s="42" t="s">
        <v>71</v>
      </c>
      <c r="G65" s="13">
        <v>42544.36755787037</v>
      </c>
    </row>
    <row r="66" spans="1:7" x14ac:dyDescent="0.25">
      <c r="A66" s="13">
        <v>42544.652650462966</v>
      </c>
      <c r="B66" s="42" t="s">
        <v>111</v>
      </c>
      <c r="C66" s="42" t="s">
        <v>155</v>
      </c>
      <c r="D66" s="42">
        <v>1520000</v>
      </c>
      <c r="E66" s="42" t="s">
        <v>135</v>
      </c>
      <c r="F66" s="42" t="s">
        <v>111</v>
      </c>
      <c r="G66" s="13">
        <v>42544.652650462966</v>
      </c>
    </row>
    <row r="67" spans="1:7" x14ac:dyDescent="0.25">
      <c r="A67" s="13">
        <v>42544.705416666664</v>
      </c>
      <c r="B67" s="42" t="s">
        <v>66</v>
      </c>
      <c r="C67" s="42" t="s">
        <v>239</v>
      </c>
      <c r="D67" s="42">
        <v>1290000</v>
      </c>
      <c r="E67" s="42" t="s">
        <v>88</v>
      </c>
      <c r="F67" s="42" t="s">
        <v>66</v>
      </c>
      <c r="G67" s="13">
        <v>42544.705416666664</v>
      </c>
    </row>
    <row r="68" spans="1:7" x14ac:dyDescent="0.25">
      <c r="A68" s="13">
        <v>42544.807754629626</v>
      </c>
      <c r="B68" s="42" t="s">
        <v>179</v>
      </c>
      <c r="C68" s="42" t="s">
        <v>240</v>
      </c>
      <c r="D68" s="42">
        <v>2040000</v>
      </c>
      <c r="E68" s="42" t="s">
        <v>90</v>
      </c>
      <c r="F68" s="42" t="s">
        <v>179</v>
      </c>
      <c r="G68" s="13">
        <v>42544.807754629626</v>
      </c>
    </row>
    <row r="69" spans="1:7" x14ac:dyDescent="0.25">
      <c r="A69" s="13">
        <v>42544.685335648152</v>
      </c>
      <c r="B69" s="42" t="s">
        <v>67</v>
      </c>
      <c r="C69" s="42" t="s">
        <v>241</v>
      </c>
      <c r="D69" s="42">
        <v>1090000</v>
      </c>
      <c r="E69" s="42" t="s">
        <v>92</v>
      </c>
      <c r="F69" s="42" t="s">
        <v>67</v>
      </c>
      <c r="G69" s="13">
        <v>42544.685335648152</v>
      </c>
    </row>
    <row r="70" spans="1:7" x14ac:dyDescent="0.25">
      <c r="A70" s="13">
        <v>42544.830868055556</v>
      </c>
      <c r="B70" s="42" t="s">
        <v>67</v>
      </c>
      <c r="C70" s="42" t="s">
        <v>242</v>
      </c>
      <c r="D70" s="42">
        <v>1820000</v>
      </c>
      <c r="E70" s="42" t="s">
        <v>115</v>
      </c>
      <c r="F70" s="42" t="s">
        <v>67</v>
      </c>
      <c r="G70" s="13">
        <v>42544.830868055556</v>
      </c>
    </row>
    <row r="71" spans="1:7" x14ac:dyDescent="0.25">
      <c r="A71" s="13">
        <v>42544.61204861111</v>
      </c>
      <c r="B71" s="42" t="s">
        <v>71</v>
      </c>
      <c r="C71" s="42" t="s">
        <v>243</v>
      </c>
      <c r="D71" s="42">
        <v>900000</v>
      </c>
      <c r="E71" s="42" t="s">
        <v>75</v>
      </c>
      <c r="F71" s="42" t="s">
        <v>71</v>
      </c>
      <c r="G71" s="13">
        <v>42544.61204861111</v>
      </c>
    </row>
    <row r="72" spans="1:7" x14ac:dyDescent="0.25">
      <c r="A72" s="13">
        <v>42544.890787037039</v>
      </c>
      <c r="B72" s="42" t="s">
        <v>179</v>
      </c>
      <c r="C72" s="42" t="s">
        <v>244</v>
      </c>
      <c r="D72" s="42">
        <v>2040000</v>
      </c>
      <c r="E72" s="42" t="s">
        <v>90</v>
      </c>
      <c r="F72" s="42" t="s">
        <v>179</v>
      </c>
      <c r="G72" s="13">
        <v>42544.890787037039</v>
      </c>
    </row>
    <row r="73" spans="1:7" x14ac:dyDescent="0.25">
      <c r="A73" s="13">
        <v>42544.93072916667</v>
      </c>
      <c r="B73" s="42" t="s">
        <v>83</v>
      </c>
      <c r="C73" s="42" t="s">
        <v>245</v>
      </c>
      <c r="D73" s="42">
        <v>2010000</v>
      </c>
      <c r="E73" s="42" t="s">
        <v>85</v>
      </c>
      <c r="F73" s="42" t="s">
        <v>83</v>
      </c>
      <c r="G73" s="13">
        <v>42544.93072916667</v>
      </c>
    </row>
    <row r="74" spans="1:7" x14ac:dyDescent="0.25">
      <c r="A74" s="13">
        <v>42544.901180555556</v>
      </c>
      <c r="B74" s="42" t="s">
        <v>111</v>
      </c>
      <c r="C74" s="42" t="s">
        <v>169</v>
      </c>
      <c r="D74" s="42">
        <v>1520000</v>
      </c>
      <c r="E74" s="42" t="s">
        <v>135</v>
      </c>
      <c r="F74" s="42" t="s">
        <v>111</v>
      </c>
      <c r="G74" s="13">
        <v>42544.901180555556</v>
      </c>
    </row>
    <row r="75" spans="1:7" x14ac:dyDescent="0.25">
      <c r="A75" s="13">
        <v>42544.738275462965</v>
      </c>
      <c r="B75" s="42" t="s">
        <v>111</v>
      </c>
      <c r="C75" s="42" t="s">
        <v>162</v>
      </c>
      <c r="D75" s="42">
        <v>1520000</v>
      </c>
      <c r="E75" s="42" t="s">
        <v>135</v>
      </c>
      <c r="F75" s="42" t="s">
        <v>111</v>
      </c>
      <c r="G75" s="13">
        <v>42544.738275462965</v>
      </c>
    </row>
    <row r="76" spans="1:7" x14ac:dyDescent="0.25">
      <c r="A76" s="13">
        <v>42544.908993055556</v>
      </c>
      <c r="B76" s="42" t="s">
        <v>71</v>
      </c>
      <c r="C76" s="42" t="s">
        <v>246</v>
      </c>
      <c r="D76" s="42">
        <v>1770000</v>
      </c>
      <c r="E76" s="42" t="s">
        <v>197</v>
      </c>
      <c r="F76" s="42" t="s">
        <v>71</v>
      </c>
      <c r="G76" s="13">
        <v>42544.908993055556</v>
      </c>
    </row>
    <row r="77" spans="1:7" x14ac:dyDescent="0.25">
      <c r="A77" s="13">
        <v>42544.735729166663</v>
      </c>
      <c r="B77" s="42" t="s">
        <v>179</v>
      </c>
      <c r="C77" s="42" t="s">
        <v>247</v>
      </c>
      <c r="D77" s="42">
        <v>1990000</v>
      </c>
      <c r="E77" s="42" t="s">
        <v>112</v>
      </c>
      <c r="F77" s="42" t="s">
        <v>179</v>
      </c>
      <c r="G77" s="13">
        <v>42544.735729166663</v>
      </c>
    </row>
    <row r="78" spans="1:7" x14ac:dyDescent="0.25">
      <c r="A78" s="13">
        <v>42544.362951388888</v>
      </c>
      <c r="B78" s="42" t="s">
        <v>77</v>
      </c>
      <c r="C78" s="42" t="s">
        <v>248</v>
      </c>
      <c r="D78" s="42">
        <v>1840000</v>
      </c>
      <c r="E78" s="42" t="s">
        <v>176</v>
      </c>
      <c r="F78" s="42" t="s">
        <v>77</v>
      </c>
      <c r="G78" s="13">
        <v>42544.362951388888</v>
      </c>
    </row>
    <row r="79" spans="1:7" x14ac:dyDescent="0.25">
      <c r="A79" s="13">
        <v>42544.63113425926</v>
      </c>
      <c r="B79" s="42" t="s">
        <v>83</v>
      </c>
      <c r="C79" s="42" t="s">
        <v>249</v>
      </c>
      <c r="D79" s="42">
        <v>880000</v>
      </c>
      <c r="E79" s="42" t="s">
        <v>139</v>
      </c>
      <c r="F79" s="42" t="s">
        <v>83</v>
      </c>
      <c r="G79" s="13">
        <v>42544.63113425926</v>
      </c>
    </row>
    <row r="80" spans="1:7" x14ac:dyDescent="0.25">
      <c r="A80" s="13">
        <v>42544.37537037037</v>
      </c>
      <c r="B80" s="42" t="s">
        <v>84</v>
      </c>
      <c r="C80" s="42" t="s">
        <v>250</v>
      </c>
      <c r="D80" s="42">
        <v>1310000</v>
      </c>
      <c r="E80" s="42" t="s">
        <v>190</v>
      </c>
      <c r="F80" s="42" t="s">
        <v>84</v>
      </c>
      <c r="G80" s="13">
        <v>42544.37537037037</v>
      </c>
    </row>
    <row r="81" spans="1:7" x14ac:dyDescent="0.25">
      <c r="A81" s="13">
        <v>42545.059675925928</v>
      </c>
      <c r="B81" s="42" t="s">
        <v>179</v>
      </c>
      <c r="C81" s="42" t="s">
        <v>251</v>
      </c>
      <c r="D81" s="42">
        <v>1760000</v>
      </c>
      <c r="E81" s="42" t="s">
        <v>140</v>
      </c>
      <c r="F81" s="42" t="s">
        <v>179</v>
      </c>
      <c r="G81" s="13">
        <v>42545.059675925928</v>
      </c>
    </row>
    <row r="82" spans="1:7" x14ac:dyDescent="0.25">
      <c r="A82" s="13">
        <v>42544.385381944441</v>
      </c>
      <c r="B82" s="42" t="s">
        <v>142</v>
      </c>
      <c r="C82" s="42" t="s">
        <v>252</v>
      </c>
      <c r="D82" s="42">
        <v>1110000</v>
      </c>
      <c r="E82" s="42" t="s">
        <v>114</v>
      </c>
      <c r="F82" s="42" t="s">
        <v>142</v>
      </c>
      <c r="G82" s="13">
        <v>42544.385381944441</v>
      </c>
    </row>
    <row r="83" spans="1:7" x14ac:dyDescent="0.25">
      <c r="A83" s="13">
        <v>42545.058877314812</v>
      </c>
      <c r="B83" s="42" t="s">
        <v>179</v>
      </c>
      <c r="C83" s="42" t="s">
        <v>251</v>
      </c>
      <c r="D83" s="42">
        <v>1760000</v>
      </c>
      <c r="E83" s="42" t="s">
        <v>140</v>
      </c>
      <c r="F83" s="42" t="s">
        <v>179</v>
      </c>
      <c r="G83" s="13">
        <v>42545.058877314812</v>
      </c>
    </row>
    <row r="84" spans="1:7" x14ac:dyDescent="0.25">
      <c r="A84" s="13">
        <v>42544.486111111109</v>
      </c>
      <c r="B84" s="42" t="s">
        <v>138</v>
      </c>
      <c r="C84" s="42" t="s">
        <v>253</v>
      </c>
      <c r="D84" s="42">
        <v>1500000</v>
      </c>
      <c r="E84" s="42" t="s">
        <v>76</v>
      </c>
      <c r="F84" s="42" t="s">
        <v>138</v>
      </c>
      <c r="G84" s="13">
        <v>42544.486111111109</v>
      </c>
    </row>
    <row r="85" spans="1:7" x14ac:dyDescent="0.25">
      <c r="A85" s="13">
        <v>42544.396793981483</v>
      </c>
      <c r="B85" s="42" t="s">
        <v>72</v>
      </c>
      <c r="C85" s="42" t="s">
        <v>254</v>
      </c>
      <c r="D85" s="42">
        <v>1840000</v>
      </c>
      <c r="E85" s="42" t="s">
        <v>176</v>
      </c>
      <c r="F85" s="42" t="s">
        <v>72</v>
      </c>
      <c r="G85" s="13">
        <v>42544.396793981483</v>
      </c>
    </row>
    <row r="86" spans="1:7" x14ac:dyDescent="0.25">
      <c r="A86" s="13">
        <v>42544.592812499999</v>
      </c>
      <c r="B86" s="42" t="s">
        <v>84</v>
      </c>
      <c r="C86" s="42" t="s">
        <v>255</v>
      </c>
      <c r="D86" s="42">
        <v>880000</v>
      </c>
      <c r="E86" s="42" t="s">
        <v>139</v>
      </c>
      <c r="F86" s="42" t="s">
        <v>84</v>
      </c>
      <c r="G86" s="13">
        <v>42544.592812499999</v>
      </c>
    </row>
    <row r="87" spans="1:7" x14ac:dyDescent="0.25">
      <c r="A87" s="13">
        <v>42544.992245370369</v>
      </c>
      <c r="B87" s="42" t="s">
        <v>71</v>
      </c>
      <c r="C87" s="42" t="s">
        <v>256</v>
      </c>
      <c r="D87" s="42">
        <v>1770000</v>
      </c>
      <c r="E87" s="42" t="s">
        <v>197</v>
      </c>
      <c r="F87" s="42" t="s">
        <v>71</v>
      </c>
      <c r="G87" s="13">
        <v>42544.992245370369</v>
      </c>
    </row>
    <row r="88" spans="1:7" x14ac:dyDescent="0.25">
      <c r="A88" s="13">
        <v>42544.619641203702</v>
      </c>
      <c r="B88" s="42" t="s">
        <v>193</v>
      </c>
      <c r="C88" s="42" t="s">
        <v>257</v>
      </c>
      <c r="D88" s="42">
        <v>1140000</v>
      </c>
      <c r="E88" s="42" t="s">
        <v>69</v>
      </c>
      <c r="F88" s="42" t="s">
        <v>193</v>
      </c>
      <c r="G88" s="13">
        <v>42544.619641203702</v>
      </c>
    </row>
    <row r="89" spans="1:7" x14ac:dyDescent="0.25">
      <c r="A89" s="13">
        <v>42544.850474537037</v>
      </c>
      <c r="B89" s="42" t="s">
        <v>209</v>
      </c>
      <c r="C89" s="42" t="s">
        <v>258</v>
      </c>
      <c r="D89" s="42">
        <v>2040000</v>
      </c>
      <c r="E89" s="42" t="s">
        <v>90</v>
      </c>
      <c r="F89" s="42" t="s">
        <v>209</v>
      </c>
      <c r="G89" s="13">
        <v>42544.850474537037</v>
      </c>
    </row>
    <row r="90" spans="1:7" x14ac:dyDescent="0.25">
      <c r="A90" s="13">
        <v>42544.702430555553</v>
      </c>
      <c r="B90" s="42" t="s">
        <v>83</v>
      </c>
      <c r="C90" s="42" t="s">
        <v>259</v>
      </c>
      <c r="D90" s="42">
        <v>880000</v>
      </c>
      <c r="E90" s="42" t="s">
        <v>139</v>
      </c>
      <c r="F90" s="42" t="s">
        <v>83</v>
      </c>
      <c r="G90" s="13">
        <v>42544.702430555553</v>
      </c>
    </row>
    <row r="91" spans="1:7" x14ac:dyDescent="0.25">
      <c r="A91" s="13">
        <v>42544.867847222224</v>
      </c>
      <c r="B91" s="42" t="s">
        <v>73</v>
      </c>
      <c r="C91" s="42" t="s">
        <v>260</v>
      </c>
      <c r="D91" s="42">
        <v>1770000</v>
      </c>
      <c r="E91" s="42" t="s">
        <v>197</v>
      </c>
      <c r="F91" s="42" t="s">
        <v>73</v>
      </c>
      <c r="G91" s="13">
        <v>42544.867847222224</v>
      </c>
    </row>
    <row r="92" spans="1:7" x14ac:dyDescent="0.25">
      <c r="A92" s="13">
        <v>42544.713969907411</v>
      </c>
      <c r="B92" s="42" t="s">
        <v>134</v>
      </c>
      <c r="C92" s="42" t="s">
        <v>261</v>
      </c>
      <c r="D92" s="42">
        <v>1780000</v>
      </c>
      <c r="E92" s="42" t="s">
        <v>91</v>
      </c>
      <c r="F92" s="42" t="s">
        <v>134</v>
      </c>
      <c r="G92" s="13">
        <v>42544.713969907411</v>
      </c>
    </row>
    <row r="93" spans="1:7" x14ac:dyDescent="0.25">
      <c r="A93" s="13">
        <v>42544.796168981484</v>
      </c>
      <c r="B93" s="42" t="s">
        <v>193</v>
      </c>
      <c r="C93" s="42" t="s">
        <v>262</v>
      </c>
      <c r="D93" s="42">
        <v>1500000</v>
      </c>
      <c r="E93" s="42" t="s">
        <v>76</v>
      </c>
      <c r="F93" s="42" t="s">
        <v>193</v>
      </c>
      <c r="G93" s="13">
        <v>42544.796168981484</v>
      </c>
    </row>
    <row r="94" spans="1:7" x14ac:dyDescent="0.25">
      <c r="A94" s="13">
        <v>42544.728564814817</v>
      </c>
      <c r="B94" s="42" t="s">
        <v>184</v>
      </c>
      <c r="C94" s="42" t="s">
        <v>263</v>
      </c>
      <c r="D94" s="42">
        <v>1140000</v>
      </c>
      <c r="E94" s="42" t="s">
        <v>69</v>
      </c>
      <c r="F94" s="42" t="s">
        <v>184</v>
      </c>
      <c r="G94" s="13">
        <v>42544.728564814817</v>
      </c>
    </row>
    <row r="95" spans="1:7" x14ac:dyDescent="0.25">
      <c r="A95" s="13">
        <v>42544.756874999999</v>
      </c>
      <c r="B95" s="42" t="s">
        <v>63</v>
      </c>
      <c r="C95" s="42" t="s">
        <v>164</v>
      </c>
      <c r="D95" s="42">
        <v>1740000</v>
      </c>
      <c r="E95" s="42" t="s">
        <v>70</v>
      </c>
      <c r="F95" s="42" t="s">
        <v>63</v>
      </c>
      <c r="G95" s="13">
        <v>42544.756874999999</v>
      </c>
    </row>
    <row r="96" spans="1:7" x14ac:dyDescent="0.25">
      <c r="A96" s="13">
        <v>42544.754178240742</v>
      </c>
      <c r="B96" s="42" t="s">
        <v>116</v>
      </c>
      <c r="C96" s="42" t="s">
        <v>165</v>
      </c>
      <c r="D96" s="42">
        <v>1520000</v>
      </c>
      <c r="E96" s="42" t="s">
        <v>135</v>
      </c>
      <c r="F96" s="42" t="s">
        <v>116</v>
      </c>
      <c r="G96" s="13">
        <v>42544.754178240742</v>
      </c>
    </row>
    <row r="97" spans="1:7" x14ac:dyDescent="0.25">
      <c r="A97" s="13">
        <v>42544.713819444441</v>
      </c>
      <c r="B97" s="42" t="s">
        <v>63</v>
      </c>
      <c r="C97" s="42" t="s">
        <v>160</v>
      </c>
      <c r="D97" s="42">
        <v>1740000</v>
      </c>
      <c r="E97" s="42" t="s">
        <v>70</v>
      </c>
      <c r="F97" s="42" t="s">
        <v>63</v>
      </c>
      <c r="G97" s="13">
        <v>42544.713819444441</v>
      </c>
    </row>
    <row r="98" spans="1:7" x14ac:dyDescent="0.25">
      <c r="A98" s="13">
        <v>42544.911423611113</v>
      </c>
      <c r="B98" s="42" t="s">
        <v>67</v>
      </c>
      <c r="C98" s="42" t="s">
        <v>264</v>
      </c>
      <c r="D98" s="42">
        <v>1820000</v>
      </c>
      <c r="E98" s="42" t="s">
        <v>115</v>
      </c>
      <c r="F98" s="42" t="s">
        <v>67</v>
      </c>
      <c r="G98" s="13">
        <v>42544.911423611113</v>
      </c>
    </row>
    <row r="99" spans="1:7" x14ac:dyDescent="0.25">
      <c r="A99" s="13">
        <v>42544.694988425923</v>
      </c>
      <c r="B99" s="42" t="s">
        <v>209</v>
      </c>
      <c r="C99" s="42" t="s">
        <v>265</v>
      </c>
      <c r="D99" s="42">
        <v>1990000</v>
      </c>
      <c r="E99" s="42" t="s">
        <v>112</v>
      </c>
      <c r="F99" s="42" t="s">
        <v>209</v>
      </c>
      <c r="G99" s="13">
        <v>42544.694988425923</v>
      </c>
    </row>
    <row r="100" spans="1:7" x14ac:dyDescent="0.25">
      <c r="A100" s="13">
        <v>42544.413865740738</v>
      </c>
      <c r="B100" s="42" t="s">
        <v>83</v>
      </c>
      <c r="C100" s="42" t="s">
        <v>266</v>
      </c>
      <c r="D100" s="42">
        <v>1310000</v>
      </c>
      <c r="E100" s="42" t="s">
        <v>190</v>
      </c>
      <c r="F100" s="42" t="s">
        <v>83</v>
      </c>
      <c r="G100" s="13">
        <v>42544.413865740738</v>
      </c>
    </row>
    <row r="101" spans="1:7" x14ac:dyDescent="0.25">
      <c r="A101" s="13">
        <v>42544.632800925923</v>
      </c>
      <c r="B101" s="42" t="s">
        <v>66</v>
      </c>
      <c r="C101" s="42" t="s">
        <v>267</v>
      </c>
      <c r="D101" s="42">
        <v>1290000</v>
      </c>
      <c r="E101" s="42" t="s">
        <v>88</v>
      </c>
      <c r="F101" s="42" t="s">
        <v>66</v>
      </c>
      <c r="G101" s="13">
        <v>42544.632800925923</v>
      </c>
    </row>
    <row r="102" spans="1:7" x14ac:dyDescent="0.25">
      <c r="A102" s="13">
        <v>42544.516817129632</v>
      </c>
      <c r="B102" s="42" t="s">
        <v>179</v>
      </c>
      <c r="C102" s="42" t="s">
        <v>180</v>
      </c>
      <c r="D102" s="42">
        <v>1990000</v>
      </c>
      <c r="E102" s="42" t="s">
        <v>112</v>
      </c>
      <c r="F102" s="42" t="s">
        <v>179</v>
      </c>
      <c r="G102" s="13">
        <v>42544.516817129632</v>
      </c>
    </row>
    <row r="103" spans="1:7" x14ac:dyDescent="0.25">
      <c r="A103" s="13">
        <v>42544.419004629628</v>
      </c>
      <c r="B103" s="42" t="s">
        <v>116</v>
      </c>
      <c r="C103" s="42" t="s">
        <v>268</v>
      </c>
      <c r="D103" s="42">
        <v>1460000</v>
      </c>
      <c r="E103" s="42" t="s">
        <v>178</v>
      </c>
      <c r="F103" s="42" t="s">
        <v>116</v>
      </c>
      <c r="G103" s="13">
        <v>42544.419004629628</v>
      </c>
    </row>
    <row r="104" spans="1:7" x14ac:dyDescent="0.25">
      <c r="A104" s="13">
        <v>42544.613252314812</v>
      </c>
      <c r="B104" s="42" t="s">
        <v>67</v>
      </c>
      <c r="C104" s="42" t="s">
        <v>269</v>
      </c>
      <c r="D104" s="42">
        <v>1090000</v>
      </c>
      <c r="E104" s="42" t="s">
        <v>92</v>
      </c>
      <c r="F104" s="42" t="s">
        <v>67</v>
      </c>
      <c r="G104" s="13">
        <v>42544.613252314812</v>
      </c>
    </row>
    <row r="105" spans="1:7" x14ac:dyDescent="0.25">
      <c r="A105" s="13">
        <v>42544.326111111113</v>
      </c>
      <c r="B105" s="42" t="s">
        <v>72</v>
      </c>
      <c r="C105" s="42" t="s">
        <v>270</v>
      </c>
      <c r="D105" s="42">
        <v>1840000</v>
      </c>
      <c r="E105" s="42" t="s">
        <v>176</v>
      </c>
      <c r="F105" s="42" t="s">
        <v>72</v>
      </c>
      <c r="G105" s="13">
        <v>42544.326111111113</v>
      </c>
    </row>
    <row r="106" spans="1:7" x14ac:dyDescent="0.25">
      <c r="A106" s="13">
        <v>42544.662777777776</v>
      </c>
      <c r="B106" s="42" t="s">
        <v>179</v>
      </c>
      <c r="C106" s="42" t="s">
        <v>271</v>
      </c>
      <c r="D106" s="42">
        <v>1990000</v>
      </c>
      <c r="E106" s="42" t="s">
        <v>112</v>
      </c>
      <c r="F106" s="42" t="s">
        <v>179</v>
      </c>
      <c r="G106" s="13">
        <v>42544.662777777776</v>
      </c>
    </row>
    <row r="107" spans="1:7" x14ac:dyDescent="0.25">
      <c r="A107" s="13">
        <v>42544.223680555559</v>
      </c>
      <c r="B107" s="42" t="s">
        <v>71</v>
      </c>
      <c r="C107" s="42" t="s">
        <v>272</v>
      </c>
      <c r="D107" s="42">
        <v>1360000</v>
      </c>
      <c r="E107" s="42" t="s">
        <v>136</v>
      </c>
      <c r="F107" s="42" t="s">
        <v>71</v>
      </c>
      <c r="G107" s="13">
        <v>42544.223680555559</v>
      </c>
    </row>
    <row r="108" spans="1:7" x14ac:dyDescent="0.25">
      <c r="A108" s="13">
        <v>42544.744247685187</v>
      </c>
      <c r="B108" s="42" t="s">
        <v>84</v>
      </c>
      <c r="C108" s="42" t="s">
        <v>273</v>
      </c>
      <c r="D108" s="42">
        <v>2010000</v>
      </c>
      <c r="E108" s="42" t="s">
        <v>85</v>
      </c>
      <c r="F108" s="42" t="s">
        <v>84</v>
      </c>
      <c r="G108" s="13">
        <v>42544.744247685187</v>
      </c>
    </row>
    <row r="109" spans="1:7" x14ac:dyDescent="0.25">
      <c r="A109" s="13">
        <v>42544.316203703704</v>
      </c>
      <c r="B109" s="42" t="s">
        <v>65</v>
      </c>
      <c r="C109" s="42" t="s">
        <v>274</v>
      </c>
      <c r="D109" s="42">
        <v>2000000</v>
      </c>
      <c r="E109" s="42" t="s">
        <v>93</v>
      </c>
      <c r="F109" s="42" t="s">
        <v>65</v>
      </c>
      <c r="G109" s="13">
        <v>42544.316203703704</v>
      </c>
    </row>
    <row r="110" spans="1:7" x14ac:dyDescent="0.25">
      <c r="A110" s="13">
        <v>42544.798379629632</v>
      </c>
      <c r="B110" s="42" t="s">
        <v>116</v>
      </c>
      <c r="C110" s="42" t="s">
        <v>275</v>
      </c>
      <c r="D110" s="42">
        <v>1520000</v>
      </c>
      <c r="E110" s="42" t="s">
        <v>135</v>
      </c>
      <c r="F110" s="42" t="s">
        <v>116</v>
      </c>
      <c r="G110" s="13">
        <v>42544.798379629632</v>
      </c>
    </row>
    <row r="111" spans="1:7" x14ac:dyDescent="0.25">
      <c r="A111" s="13">
        <v>42544.173078703701</v>
      </c>
      <c r="B111" s="42" t="s">
        <v>67</v>
      </c>
      <c r="C111" s="42" t="s">
        <v>276</v>
      </c>
      <c r="D111" s="42">
        <v>1830000</v>
      </c>
      <c r="E111" s="42" t="s">
        <v>141</v>
      </c>
      <c r="F111" s="42" t="s">
        <v>67</v>
      </c>
      <c r="G111" s="13">
        <v>42544.173078703701</v>
      </c>
    </row>
    <row r="112" spans="1:7" x14ac:dyDescent="0.25">
      <c r="A112" s="13">
        <v>42544.364189814813</v>
      </c>
      <c r="B112" s="42" t="s">
        <v>111</v>
      </c>
      <c r="C112" s="42" t="s">
        <v>277</v>
      </c>
      <c r="D112" s="42">
        <v>1460000</v>
      </c>
      <c r="E112" s="42" t="s">
        <v>178</v>
      </c>
      <c r="F112" s="42" t="s">
        <v>111</v>
      </c>
      <c r="G112" s="13">
        <v>42544.364189814813</v>
      </c>
    </row>
    <row r="113" spans="1:7" x14ac:dyDescent="0.25">
      <c r="A113" s="13">
        <v>42544.293622685182</v>
      </c>
      <c r="B113" s="42" t="s">
        <v>130</v>
      </c>
      <c r="C113" s="42" t="s">
        <v>144</v>
      </c>
      <c r="D113" s="42">
        <v>1460000</v>
      </c>
      <c r="E113" s="42" t="s">
        <v>178</v>
      </c>
      <c r="F113" s="42" t="s">
        <v>130</v>
      </c>
      <c r="G113" s="13">
        <v>42544.293622685182</v>
      </c>
    </row>
    <row r="114" spans="1:7" x14ac:dyDescent="0.25">
      <c r="A114" s="13">
        <v>42544.464872685188</v>
      </c>
      <c r="B114" s="42" t="s">
        <v>65</v>
      </c>
      <c r="C114" s="42" t="s">
        <v>278</v>
      </c>
      <c r="D114" s="42">
        <v>900000</v>
      </c>
      <c r="E114" s="42" t="s">
        <v>75</v>
      </c>
      <c r="F114" s="42" t="s">
        <v>65</v>
      </c>
      <c r="G114" s="13">
        <v>42544.464872685188</v>
      </c>
    </row>
    <row r="115" spans="1:7" x14ac:dyDescent="0.25">
      <c r="A115" s="13">
        <v>42544.228125000001</v>
      </c>
      <c r="B115" s="42" t="s">
        <v>209</v>
      </c>
      <c r="C115" s="42" t="s">
        <v>279</v>
      </c>
      <c r="D115" s="42">
        <v>1310000</v>
      </c>
      <c r="E115" s="42" t="s">
        <v>190</v>
      </c>
      <c r="F115" s="42" t="s">
        <v>209</v>
      </c>
      <c r="G115" s="13">
        <v>42544.228125000001</v>
      </c>
    </row>
    <row r="116" spans="1:7" x14ac:dyDescent="0.25">
      <c r="A116" s="13">
        <v>42544.484375</v>
      </c>
      <c r="B116" s="42" t="s">
        <v>83</v>
      </c>
      <c r="C116" s="42" t="s">
        <v>181</v>
      </c>
      <c r="D116" s="42">
        <v>880000</v>
      </c>
      <c r="E116" s="42" t="s">
        <v>139</v>
      </c>
      <c r="F116" s="42" t="s">
        <v>83</v>
      </c>
      <c r="G116" s="13">
        <v>42544.484375</v>
      </c>
    </row>
    <row r="117" spans="1:7" x14ac:dyDescent="0.25">
      <c r="A117" s="13">
        <v>42544.207326388889</v>
      </c>
      <c r="B117" s="42" t="s">
        <v>66</v>
      </c>
      <c r="C117" s="42" t="s">
        <v>280</v>
      </c>
      <c r="D117" s="42">
        <v>2000000</v>
      </c>
      <c r="E117" s="42" t="s">
        <v>93</v>
      </c>
      <c r="F117" s="42" t="s">
        <v>66</v>
      </c>
      <c r="G117" s="13">
        <v>42544.207326388889</v>
      </c>
    </row>
    <row r="118" spans="1:7" x14ac:dyDescent="0.25">
      <c r="A118" s="13">
        <v>42544.527245370373</v>
      </c>
      <c r="B118" s="42" t="s">
        <v>111</v>
      </c>
      <c r="C118" s="42" t="s">
        <v>152</v>
      </c>
      <c r="D118" s="42">
        <v>1460000</v>
      </c>
      <c r="E118" s="42" t="s">
        <v>178</v>
      </c>
      <c r="F118" s="42" t="s">
        <v>111</v>
      </c>
      <c r="G118" s="13">
        <v>42544.527245370373</v>
      </c>
    </row>
    <row r="119" spans="1:7" x14ac:dyDescent="0.25">
      <c r="A119" s="13">
        <v>42544.204745370371</v>
      </c>
      <c r="B119" s="42" t="s">
        <v>74</v>
      </c>
      <c r="C119" s="42" t="s">
        <v>172</v>
      </c>
      <c r="D119" s="42">
        <v>1340000</v>
      </c>
      <c r="E119" s="42" t="s">
        <v>204</v>
      </c>
      <c r="F119" s="42" t="s">
        <v>74</v>
      </c>
      <c r="G119" s="13">
        <v>42544.204745370371</v>
      </c>
    </row>
    <row r="120" spans="1:7" x14ac:dyDescent="0.25">
      <c r="A120" s="13">
        <v>42544.546215277776</v>
      </c>
      <c r="B120" s="42" t="s">
        <v>116</v>
      </c>
      <c r="C120" s="42" t="s">
        <v>281</v>
      </c>
      <c r="D120" s="42">
        <v>1460000</v>
      </c>
      <c r="E120" s="42" t="s">
        <v>178</v>
      </c>
      <c r="F120" s="42" t="s">
        <v>116</v>
      </c>
      <c r="G120" s="13">
        <v>42544.546215277776</v>
      </c>
    </row>
    <row r="121" spans="1:7" x14ac:dyDescent="0.25">
      <c r="A121" s="13">
        <v>42544.245092592595</v>
      </c>
      <c r="B121" s="42" t="s">
        <v>65</v>
      </c>
      <c r="C121" s="42" t="s">
        <v>282</v>
      </c>
      <c r="D121" s="42">
        <v>2000000</v>
      </c>
      <c r="E121" s="42" t="s">
        <v>93</v>
      </c>
      <c r="F121" s="42" t="s">
        <v>65</v>
      </c>
      <c r="G121" s="13">
        <v>42544.245092592595</v>
      </c>
    </row>
    <row r="122" spans="1:7" x14ac:dyDescent="0.25">
      <c r="A122" s="13">
        <v>42544.643495370372</v>
      </c>
      <c r="B122" s="60" t="s">
        <v>73</v>
      </c>
      <c r="C122" s="42" t="s">
        <v>283</v>
      </c>
      <c r="D122" s="42">
        <v>900000</v>
      </c>
      <c r="E122" s="42" t="s">
        <v>75</v>
      </c>
      <c r="F122" s="60" t="s">
        <v>73</v>
      </c>
      <c r="G122" s="13">
        <v>42544.643495370372</v>
      </c>
    </row>
    <row r="123" spans="1:7" x14ac:dyDescent="0.25">
      <c r="A123" s="13">
        <v>42544.324548611112</v>
      </c>
      <c r="B123" s="42" t="s">
        <v>72</v>
      </c>
      <c r="C123" s="42" t="s">
        <v>270</v>
      </c>
      <c r="D123" s="42">
        <v>1840000</v>
      </c>
      <c r="E123" s="42" t="s">
        <v>176</v>
      </c>
      <c r="F123" s="42" t="s">
        <v>72</v>
      </c>
      <c r="G123" s="13">
        <v>42544.324548611112</v>
      </c>
    </row>
    <row r="124" spans="1:7" x14ac:dyDescent="0.25">
      <c r="A124" s="13">
        <v>42544.653136574074</v>
      </c>
      <c r="B124" s="42" t="s">
        <v>184</v>
      </c>
      <c r="C124" s="42" t="s">
        <v>284</v>
      </c>
      <c r="D124" s="42">
        <v>1140000</v>
      </c>
      <c r="E124" s="42" t="s">
        <v>69</v>
      </c>
      <c r="F124" s="42" t="s">
        <v>184</v>
      </c>
      <c r="G124" s="13">
        <v>42544.653136574074</v>
      </c>
    </row>
    <row r="125" spans="1:7" x14ac:dyDescent="0.25">
      <c r="A125" s="13">
        <v>42544.318252314813</v>
      </c>
      <c r="B125" s="42" t="s">
        <v>67</v>
      </c>
      <c r="C125" s="42" t="s">
        <v>285</v>
      </c>
      <c r="D125" s="42">
        <v>1830000</v>
      </c>
      <c r="E125" s="42" t="s">
        <v>141</v>
      </c>
      <c r="F125" s="42" t="s">
        <v>67</v>
      </c>
      <c r="G125" s="13">
        <v>42544.318252314813</v>
      </c>
    </row>
    <row r="126" spans="1:7" x14ac:dyDescent="0.25">
      <c r="A126" s="13">
        <v>42544.789444444446</v>
      </c>
      <c r="B126" s="42" t="s">
        <v>134</v>
      </c>
      <c r="C126" s="42" t="s">
        <v>286</v>
      </c>
      <c r="D126" s="42">
        <v>1780000</v>
      </c>
      <c r="E126" s="42" t="s">
        <v>91</v>
      </c>
      <c r="F126" s="42" t="s">
        <v>134</v>
      </c>
      <c r="G126" s="13">
        <v>42544.789444444446</v>
      </c>
    </row>
    <row r="127" spans="1:7" x14ac:dyDescent="0.25">
      <c r="A127" s="13">
        <v>42544.277187500003</v>
      </c>
      <c r="B127" s="42" t="s">
        <v>134</v>
      </c>
      <c r="C127" s="42" t="s">
        <v>287</v>
      </c>
      <c r="D127" s="42">
        <v>1110000</v>
      </c>
      <c r="E127" s="42" t="s">
        <v>114</v>
      </c>
      <c r="F127" s="42" t="s">
        <v>134</v>
      </c>
      <c r="G127" s="13">
        <v>42544.277187500003</v>
      </c>
    </row>
    <row r="128" spans="1:7" x14ac:dyDescent="0.25">
      <c r="A128" s="13">
        <v>42544.994895833333</v>
      </c>
      <c r="B128" s="42" t="s">
        <v>67</v>
      </c>
      <c r="C128" s="42" t="s">
        <v>288</v>
      </c>
      <c r="D128" s="42">
        <v>1820000</v>
      </c>
      <c r="E128" s="42" t="s">
        <v>115</v>
      </c>
      <c r="F128" s="42" t="s">
        <v>67</v>
      </c>
      <c r="G128" s="13">
        <v>42544.994895833333</v>
      </c>
    </row>
    <row r="129" spans="1:7" x14ac:dyDescent="0.25">
      <c r="A129" s="13">
        <v>42544.175416666665</v>
      </c>
      <c r="B129" s="42" t="s">
        <v>67</v>
      </c>
      <c r="C129" s="42" t="s">
        <v>276</v>
      </c>
      <c r="D129" s="42">
        <v>1830000</v>
      </c>
      <c r="E129" s="42" t="s">
        <v>141</v>
      </c>
      <c r="F129" s="42" t="s">
        <v>67</v>
      </c>
      <c r="G129" s="13">
        <v>42544.175416666665</v>
      </c>
    </row>
    <row r="130" spans="1:7" x14ac:dyDescent="0.25">
      <c r="A130" s="13">
        <v>42544.993437500001</v>
      </c>
      <c r="B130" s="42" t="s">
        <v>71</v>
      </c>
      <c r="C130" s="42" t="s">
        <v>256</v>
      </c>
      <c r="D130" s="42">
        <v>1770000</v>
      </c>
      <c r="E130" s="42" t="s">
        <v>197</v>
      </c>
      <c r="F130" s="42" t="s">
        <v>71</v>
      </c>
      <c r="G130" s="13">
        <v>42544.993437500001</v>
      </c>
    </row>
    <row r="131" spans="1:7" x14ac:dyDescent="0.25">
      <c r="A131" s="13">
        <v>42544.971331018518</v>
      </c>
      <c r="B131" s="42" t="s">
        <v>84</v>
      </c>
      <c r="C131" s="42" t="s">
        <v>289</v>
      </c>
      <c r="D131" s="42">
        <v>2010000</v>
      </c>
      <c r="E131" s="42" t="s">
        <v>85</v>
      </c>
      <c r="F131" s="42" t="s">
        <v>84</v>
      </c>
      <c r="G131" s="13">
        <v>42544.971331018518</v>
      </c>
    </row>
    <row r="132" spans="1:7" x14ac:dyDescent="0.25">
      <c r="A132" s="13">
        <v>42544.233842592592</v>
      </c>
      <c r="B132" s="42" t="s">
        <v>137</v>
      </c>
      <c r="C132" s="42" t="s">
        <v>290</v>
      </c>
      <c r="D132" s="42">
        <v>2030000</v>
      </c>
      <c r="E132" s="42" t="s">
        <v>113</v>
      </c>
      <c r="F132" s="42" t="s">
        <v>137</v>
      </c>
      <c r="G132" s="13">
        <v>42544.233842592592</v>
      </c>
    </row>
    <row r="133" spans="1:7" x14ac:dyDescent="0.25">
      <c r="A133" s="13">
        <v>42544.944004629629</v>
      </c>
      <c r="B133" s="42" t="s">
        <v>111</v>
      </c>
      <c r="C133" s="42" t="s">
        <v>174</v>
      </c>
      <c r="D133" s="42">
        <v>1520000</v>
      </c>
      <c r="E133" s="42" t="s">
        <v>135</v>
      </c>
      <c r="F133" s="42" t="s">
        <v>111</v>
      </c>
      <c r="G133" s="13">
        <v>42544.944004629629</v>
      </c>
    </row>
    <row r="134" spans="1:7" x14ac:dyDescent="0.25">
      <c r="A134" s="13">
        <v>42544.267048611109</v>
      </c>
      <c r="B134" s="42" t="s">
        <v>179</v>
      </c>
      <c r="C134" s="42" t="s">
        <v>291</v>
      </c>
      <c r="D134" s="42">
        <v>1310000</v>
      </c>
      <c r="E134" s="42" t="s">
        <v>190</v>
      </c>
      <c r="F134" s="42" t="s">
        <v>179</v>
      </c>
      <c r="G134" s="13">
        <v>42544.267048611109</v>
      </c>
    </row>
    <row r="135" spans="1:7" x14ac:dyDescent="0.25">
      <c r="A135" s="13">
        <v>42544.799178240741</v>
      </c>
      <c r="B135" s="42" t="s">
        <v>68</v>
      </c>
      <c r="C135" s="42" t="s">
        <v>292</v>
      </c>
      <c r="D135" s="42">
        <v>1820000</v>
      </c>
      <c r="E135" s="42" t="s">
        <v>115</v>
      </c>
      <c r="F135" s="42" t="s">
        <v>68</v>
      </c>
      <c r="G135" s="13">
        <v>42544.799178240741</v>
      </c>
    </row>
    <row r="136" spans="1:7" x14ac:dyDescent="0.25">
      <c r="A136" s="13">
        <v>42544.295659722222</v>
      </c>
      <c r="B136" s="42" t="s">
        <v>71</v>
      </c>
      <c r="C136" s="42" t="s">
        <v>293</v>
      </c>
      <c r="D136" s="42">
        <v>1360000</v>
      </c>
      <c r="E136" s="42" t="s">
        <v>136</v>
      </c>
      <c r="F136" s="42" t="s">
        <v>71</v>
      </c>
      <c r="G136" s="13">
        <v>42544.295659722222</v>
      </c>
    </row>
    <row r="137" spans="1:7" x14ac:dyDescent="0.25">
      <c r="A137" s="13">
        <v>42544.650266203702</v>
      </c>
      <c r="B137" s="42" t="s">
        <v>68</v>
      </c>
      <c r="C137" s="42" t="s">
        <v>294</v>
      </c>
      <c r="D137" s="42">
        <v>1090000</v>
      </c>
      <c r="E137" s="42" t="s">
        <v>92</v>
      </c>
      <c r="F137" s="42" t="s">
        <v>68</v>
      </c>
      <c r="G137" s="13">
        <v>42544.650266203702</v>
      </c>
    </row>
    <row r="138" spans="1:7" x14ac:dyDescent="0.25">
      <c r="A138" s="13">
        <v>42544.297349537039</v>
      </c>
      <c r="B138" s="42" t="s">
        <v>63</v>
      </c>
      <c r="C138" s="42" t="s">
        <v>225</v>
      </c>
      <c r="D138" s="42">
        <v>1340000</v>
      </c>
      <c r="E138" s="42" t="s">
        <v>204</v>
      </c>
      <c r="F138" s="42" t="s">
        <v>63</v>
      </c>
      <c r="G138" s="13">
        <v>42544.297349537039</v>
      </c>
    </row>
    <row r="139" spans="1:7" x14ac:dyDescent="0.25">
      <c r="A139" s="13">
        <v>42544.929710648146</v>
      </c>
      <c r="B139" s="42" t="s">
        <v>83</v>
      </c>
      <c r="C139" s="42" t="s">
        <v>245</v>
      </c>
      <c r="D139" s="42">
        <v>2010000</v>
      </c>
      <c r="E139" s="42" t="s">
        <v>85</v>
      </c>
      <c r="F139" s="42" t="s">
        <v>83</v>
      </c>
      <c r="G139" s="13">
        <v>42544.929710648146</v>
      </c>
    </row>
    <row r="140" spans="1:7" x14ac:dyDescent="0.25">
      <c r="A140" s="13">
        <v>42544.316874999997</v>
      </c>
      <c r="B140" s="42" t="s">
        <v>74</v>
      </c>
      <c r="C140" s="42" t="s">
        <v>145</v>
      </c>
      <c r="D140" s="42">
        <v>1340000</v>
      </c>
      <c r="E140" s="42" t="s">
        <v>204</v>
      </c>
      <c r="F140" s="42" t="s">
        <v>74</v>
      </c>
      <c r="G140" s="13">
        <v>42544.316874999997</v>
      </c>
    </row>
    <row r="141" spans="1:7" x14ac:dyDescent="0.25">
      <c r="A141" s="13">
        <v>42544.695763888885</v>
      </c>
      <c r="B141" s="42" t="s">
        <v>74</v>
      </c>
      <c r="C141" s="42" t="s">
        <v>159</v>
      </c>
      <c r="D141" s="42">
        <v>1740000</v>
      </c>
      <c r="E141" s="42" t="s">
        <v>70</v>
      </c>
      <c r="F141" s="42" t="s">
        <v>74</v>
      </c>
      <c r="G141" s="13">
        <v>42544.695763888885</v>
      </c>
    </row>
    <row r="142" spans="1:7" x14ac:dyDescent="0.25">
      <c r="A142" s="13">
        <v>42544.349641203706</v>
      </c>
      <c r="B142" s="42" t="s">
        <v>134</v>
      </c>
      <c r="C142" s="42" t="s">
        <v>295</v>
      </c>
      <c r="D142" s="42">
        <v>1110000</v>
      </c>
      <c r="E142" s="42" t="s">
        <v>114</v>
      </c>
      <c r="F142" s="42" t="s">
        <v>134</v>
      </c>
      <c r="G142" s="13">
        <v>42544.349641203706</v>
      </c>
    </row>
    <row r="143" spans="1:7" x14ac:dyDescent="0.25">
      <c r="A143" s="13">
        <v>42544.973761574074</v>
      </c>
      <c r="B143" s="42" t="s">
        <v>179</v>
      </c>
      <c r="C143" s="42" t="s">
        <v>296</v>
      </c>
      <c r="D143" s="42">
        <v>2040000</v>
      </c>
      <c r="E143" s="42" t="s">
        <v>90</v>
      </c>
      <c r="F143" s="42" t="s">
        <v>179</v>
      </c>
      <c r="G143" s="13">
        <v>42544.973761574074</v>
      </c>
    </row>
    <row r="144" spans="1:7" x14ac:dyDescent="0.25">
      <c r="A144" s="13">
        <v>42544.149710648147</v>
      </c>
      <c r="B144" s="42" t="s">
        <v>209</v>
      </c>
      <c r="C144" s="42" t="s">
        <v>297</v>
      </c>
      <c r="D144" s="42">
        <v>1110000</v>
      </c>
      <c r="E144" s="42" t="s">
        <v>114</v>
      </c>
      <c r="F144" s="42" t="s">
        <v>209</v>
      </c>
      <c r="G144" s="13">
        <v>42544.149710648147</v>
      </c>
    </row>
    <row r="145" spans="1:7" x14ac:dyDescent="0.25">
      <c r="A145" s="13">
        <v>42544.832662037035</v>
      </c>
      <c r="B145" s="42" t="s">
        <v>116</v>
      </c>
      <c r="C145" s="42" t="s">
        <v>168</v>
      </c>
      <c r="D145" s="42">
        <v>1520000</v>
      </c>
      <c r="E145" s="42" t="s">
        <v>135</v>
      </c>
      <c r="F145" s="42" t="s">
        <v>116</v>
      </c>
      <c r="G145" s="13">
        <v>42544.832662037035</v>
      </c>
    </row>
    <row r="146" spans="1:7" x14ac:dyDescent="0.25">
      <c r="A146" s="13">
        <v>42544.248530092591</v>
      </c>
      <c r="B146" s="42" t="s">
        <v>67</v>
      </c>
      <c r="C146" s="42" t="s">
        <v>298</v>
      </c>
      <c r="D146" s="42">
        <v>1830000</v>
      </c>
      <c r="E146" s="42" t="s">
        <v>141</v>
      </c>
      <c r="F146" s="42" t="s">
        <v>67</v>
      </c>
      <c r="G146" s="13">
        <v>42544.248530092591</v>
      </c>
    </row>
    <row r="147" spans="1:7" x14ac:dyDescent="0.25">
      <c r="A147" s="13">
        <v>42544.817141203705</v>
      </c>
      <c r="B147" s="42" t="s">
        <v>111</v>
      </c>
      <c r="C147" s="42" t="s">
        <v>299</v>
      </c>
      <c r="D147" s="42">
        <v>1520000</v>
      </c>
      <c r="E147" s="42" t="s">
        <v>135</v>
      </c>
      <c r="F147" s="42" t="s">
        <v>111</v>
      </c>
      <c r="G147" s="13">
        <v>42544.817141203705</v>
      </c>
    </row>
    <row r="148" spans="1:7" x14ac:dyDescent="0.25">
      <c r="A148" s="13">
        <v>42544.256724537037</v>
      </c>
      <c r="B148" s="42" t="s">
        <v>73</v>
      </c>
      <c r="C148" s="42" t="s">
        <v>300</v>
      </c>
      <c r="D148" s="42">
        <v>1360000</v>
      </c>
      <c r="E148" s="42" t="s">
        <v>136</v>
      </c>
      <c r="F148" s="42" t="s">
        <v>73</v>
      </c>
      <c r="G148" s="13">
        <v>42544.256724537037</v>
      </c>
    </row>
    <row r="149" spans="1:7" x14ac:dyDescent="0.25">
      <c r="A149" s="13">
        <v>42544.768182870372</v>
      </c>
      <c r="B149" s="42" t="s">
        <v>209</v>
      </c>
      <c r="C149" s="42" t="s">
        <v>301</v>
      </c>
      <c r="D149" s="42">
        <v>2040000</v>
      </c>
      <c r="E149" s="42" t="s">
        <v>90</v>
      </c>
      <c r="F149" s="42" t="s">
        <v>209</v>
      </c>
      <c r="G149" s="13">
        <v>42544.768182870372</v>
      </c>
    </row>
    <row r="150" spans="1:7" x14ac:dyDescent="0.25">
      <c r="A150" s="13">
        <v>42544.266481481478</v>
      </c>
      <c r="B150" s="42" t="s">
        <v>138</v>
      </c>
      <c r="C150" s="42" t="s">
        <v>302</v>
      </c>
      <c r="D150" s="42">
        <v>2030000</v>
      </c>
      <c r="E150" s="42" t="s">
        <v>113</v>
      </c>
      <c r="F150" s="42" t="s">
        <v>138</v>
      </c>
      <c r="G150" s="13">
        <v>42544.266481481478</v>
      </c>
    </row>
    <row r="151" spans="1:7" x14ac:dyDescent="0.25">
      <c r="A151" s="13">
        <v>42544.734571759262</v>
      </c>
      <c r="B151" s="42" t="s">
        <v>184</v>
      </c>
      <c r="C151" s="42" t="s">
        <v>263</v>
      </c>
      <c r="D151" s="42">
        <v>1140000</v>
      </c>
      <c r="E151" s="42" t="s">
        <v>69</v>
      </c>
      <c r="F151" s="42" t="s">
        <v>184</v>
      </c>
      <c r="G151" s="13">
        <v>42544.734571759262</v>
      </c>
    </row>
    <row r="152" spans="1:7" x14ac:dyDescent="0.25">
      <c r="A152" s="13">
        <v>42544.422083333331</v>
      </c>
      <c r="B152" s="42" t="s">
        <v>68</v>
      </c>
      <c r="C152" s="42" t="s">
        <v>303</v>
      </c>
      <c r="D152" s="42">
        <v>1830000</v>
      </c>
      <c r="E152" s="42" t="s">
        <v>141</v>
      </c>
      <c r="F152" s="42" t="s">
        <v>68</v>
      </c>
      <c r="G152" s="13">
        <v>42544.422083333331</v>
      </c>
    </row>
    <row r="153" spans="1:7" x14ac:dyDescent="0.25">
      <c r="A153" s="13">
        <v>42544.683981481481</v>
      </c>
      <c r="B153" s="42" t="s">
        <v>71</v>
      </c>
      <c r="C153" s="42" t="s">
        <v>304</v>
      </c>
      <c r="D153" s="42">
        <v>900000</v>
      </c>
      <c r="E153" s="42" t="s">
        <v>75</v>
      </c>
      <c r="F153" s="42" t="s">
        <v>71</v>
      </c>
      <c r="G153" s="13">
        <v>42544.683981481481</v>
      </c>
    </row>
    <row r="154" spans="1:7" x14ac:dyDescent="0.25">
      <c r="A154" s="13">
        <v>42544.196134259262</v>
      </c>
      <c r="B154" s="42" t="s">
        <v>138</v>
      </c>
      <c r="C154" s="42" t="s">
        <v>305</v>
      </c>
      <c r="D154" s="42">
        <v>2030000</v>
      </c>
      <c r="E154" s="42" t="s">
        <v>113</v>
      </c>
      <c r="F154" s="42" t="s">
        <v>138</v>
      </c>
      <c r="G154" s="13">
        <v>42544.196134259262</v>
      </c>
    </row>
    <row r="155" spans="1:7" x14ac:dyDescent="0.25">
      <c r="A155" s="13">
        <v>42544.671238425923</v>
      </c>
      <c r="B155" s="42" t="s">
        <v>65</v>
      </c>
      <c r="C155" s="42" t="s">
        <v>306</v>
      </c>
      <c r="D155" s="42">
        <v>1290000</v>
      </c>
      <c r="E155" s="42" t="s">
        <v>88</v>
      </c>
      <c r="F155" s="42" t="s">
        <v>65</v>
      </c>
      <c r="G155" s="13">
        <v>42544.671238425923</v>
      </c>
    </row>
    <row r="156" spans="1:7" x14ac:dyDescent="0.25">
      <c r="A156" s="13">
        <v>42544.280914351853</v>
      </c>
      <c r="B156" s="42" t="s">
        <v>74</v>
      </c>
      <c r="C156" s="42" t="s">
        <v>307</v>
      </c>
      <c r="D156" s="42">
        <v>1340000</v>
      </c>
      <c r="E156" s="42" t="s">
        <v>204</v>
      </c>
      <c r="F156" s="42" t="s">
        <v>74</v>
      </c>
      <c r="G156" s="13">
        <v>42544.280914351853</v>
      </c>
    </row>
    <row r="157" spans="1:7" x14ac:dyDescent="0.25">
      <c r="A157" s="13">
        <v>42544.609733796293</v>
      </c>
      <c r="B157" s="42" t="s">
        <v>111</v>
      </c>
      <c r="C157" s="42" t="s">
        <v>308</v>
      </c>
      <c r="D157" s="42">
        <v>1460000</v>
      </c>
      <c r="E157" s="42" t="s">
        <v>178</v>
      </c>
      <c r="F157" s="42" t="s">
        <v>111</v>
      </c>
      <c r="G157" s="13">
        <v>42544.609733796293</v>
      </c>
    </row>
    <row r="158" spans="1:7" x14ac:dyDescent="0.25">
      <c r="A158" s="13">
        <v>42544.350023148145</v>
      </c>
      <c r="B158" s="42" t="s">
        <v>68</v>
      </c>
      <c r="C158" s="42" t="s">
        <v>309</v>
      </c>
      <c r="D158" s="42">
        <v>1830000</v>
      </c>
      <c r="E158" s="42" t="s">
        <v>141</v>
      </c>
      <c r="F158" s="42" t="s">
        <v>68</v>
      </c>
      <c r="G158" s="13">
        <v>42544.350023148145</v>
      </c>
    </row>
    <row r="159" spans="1:7" x14ac:dyDescent="0.25">
      <c r="A159" s="13">
        <v>42545.013159722221</v>
      </c>
      <c r="B159" s="42" t="s">
        <v>83</v>
      </c>
      <c r="C159" s="42" t="s">
        <v>310</v>
      </c>
      <c r="D159" s="42">
        <v>2010000</v>
      </c>
      <c r="E159" s="42" t="s">
        <v>85</v>
      </c>
      <c r="F159" s="42" t="s">
        <v>83</v>
      </c>
      <c r="G159" s="13">
        <v>42545.013159722221</v>
      </c>
    </row>
    <row r="160" spans="1:7" x14ac:dyDescent="0.25">
      <c r="A160" s="13">
        <v>42544.354988425926</v>
      </c>
      <c r="B160" s="42" t="s">
        <v>74</v>
      </c>
      <c r="C160" s="42" t="s">
        <v>311</v>
      </c>
      <c r="D160" s="42">
        <v>1340000</v>
      </c>
      <c r="E160" s="42" t="s">
        <v>204</v>
      </c>
      <c r="F160" s="42" t="s">
        <v>74</v>
      </c>
      <c r="G160" s="13">
        <v>42544.354988425926</v>
      </c>
    </row>
    <row r="161" spans="1:7" x14ac:dyDescent="0.25">
      <c r="A161" s="13">
        <v>42544.991469907407</v>
      </c>
      <c r="B161" s="42" t="s">
        <v>71</v>
      </c>
      <c r="C161" s="42" t="s">
        <v>256</v>
      </c>
      <c r="D161" s="42">
        <v>1770000</v>
      </c>
      <c r="E161" s="42" t="s">
        <v>197</v>
      </c>
      <c r="F161" s="42" t="s">
        <v>71</v>
      </c>
      <c r="G161" s="13">
        <v>42544.991469907407</v>
      </c>
    </row>
    <row r="162" spans="1:7" x14ac:dyDescent="0.25">
      <c r="A162" s="13">
        <v>42544.3905787037</v>
      </c>
      <c r="B162" s="42" t="s">
        <v>65</v>
      </c>
      <c r="C162" s="42" t="s">
        <v>312</v>
      </c>
      <c r="D162" s="42">
        <v>2000000</v>
      </c>
      <c r="E162" s="42" t="s">
        <v>93</v>
      </c>
      <c r="F162" s="42" t="s">
        <v>65</v>
      </c>
      <c r="G162" s="13">
        <v>42544.3905787037</v>
      </c>
    </row>
    <row r="163" spans="1:7" x14ac:dyDescent="0.25">
      <c r="A163" s="13">
        <v>42544.787604166668</v>
      </c>
      <c r="B163" s="42" t="s">
        <v>73</v>
      </c>
      <c r="C163" s="42" t="s">
        <v>313</v>
      </c>
      <c r="D163" s="42">
        <v>1770000</v>
      </c>
      <c r="E163" s="42" t="s">
        <v>197</v>
      </c>
      <c r="F163" s="42" t="s">
        <v>73</v>
      </c>
      <c r="G163" s="13">
        <v>42544.787604166668</v>
      </c>
    </row>
    <row r="164" spans="1:7" x14ac:dyDescent="0.25">
      <c r="A164" s="13">
        <v>42544.421712962961</v>
      </c>
      <c r="B164" s="42" t="s">
        <v>134</v>
      </c>
      <c r="C164" s="42" t="s">
        <v>314</v>
      </c>
      <c r="D164" s="42">
        <v>1110000</v>
      </c>
      <c r="E164" s="42" t="s">
        <v>114</v>
      </c>
      <c r="F164" s="42" t="s">
        <v>134</v>
      </c>
      <c r="G164" s="13">
        <v>42544.421712962961</v>
      </c>
    </row>
    <row r="165" spans="1:7" x14ac:dyDescent="0.25">
      <c r="A165" s="13">
        <v>42544.778773148151</v>
      </c>
      <c r="B165" s="42" t="s">
        <v>83</v>
      </c>
      <c r="C165" s="42" t="s">
        <v>315</v>
      </c>
      <c r="D165" s="42">
        <v>2010000</v>
      </c>
      <c r="E165" s="42" t="s">
        <v>85</v>
      </c>
      <c r="F165" s="42" t="s">
        <v>83</v>
      </c>
      <c r="G165" s="13">
        <v>42544.778773148151</v>
      </c>
    </row>
    <row r="166" spans="1:7" x14ac:dyDescent="0.25">
      <c r="A166" s="13">
        <v>42544.432847222219</v>
      </c>
      <c r="B166" s="42" t="s">
        <v>77</v>
      </c>
      <c r="C166" s="42" t="s">
        <v>316</v>
      </c>
      <c r="D166" s="42">
        <v>2000000</v>
      </c>
      <c r="E166" s="42" t="s">
        <v>93</v>
      </c>
      <c r="F166" s="42" t="s">
        <v>77</v>
      </c>
      <c r="G166" s="13">
        <v>42544.432847222219</v>
      </c>
    </row>
    <row r="167" spans="1:7" x14ac:dyDescent="0.25">
      <c r="A167" s="13">
        <v>42544.752708333333</v>
      </c>
      <c r="B167" s="42" t="s">
        <v>116</v>
      </c>
      <c r="C167" s="42" t="s">
        <v>165</v>
      </c>
      <c r="D167" s="42">
        <v>1520000</v>
      </c>
      <c r="E167" s="42" t="s">
        <v>135</v>
      </c>
      <c r="F167" s="42" t="s">
        <v>116</v>
      </c>
      <c r="G167" s="13">
        <v>42544.752708333333</v>
      </c>
    </row>
    <row r="168" spans="1:7" x14ac:dyDescent="0.25">
      <c r="A168" s="13">
        <v>42544.44189814815</v>
      </c>
      <c r="B168" s="42" t="s">
        <v>111</v>
      </c>
      <c r="C168" s="42" t="s">
        <v>317</v>
      </c>
      <c r="D168" s="42">
        <v>1460000</v>
      </c>
      <c r="E168" s="42" t="s">
        <v>178</v>
      </c>
      <c r="F168" s="42" t="s">
        <v>111</v>
      </c>
      <c r="G168" s="13">
        <v>42544.44189814815</v>
      </c>
    </row>
    <row r="169" spans="1:7" x14ac:dyDescent="0.25">
      <c r="A169" s="13">
        <v>42544.738182870373</v>
      </c>
      <c r="B169" s="42" t="s">
        <v>74</v>
      </c>
      <c r="C169" s="42" t="s">
        <v>163</v>
      </c>
      <c r="D169" s="42">
        <v>1740000</v>
      </c>
      <c r="E169" s="42" t="s">
        <v>70</v>
      </c>
      <c r="F169" s="42" t="s">
        <v>74</v>
      </c>
      <c r="G169" s="13">
        <v>42544.738182870373</v>
      </c>
    </row>
    <row r="170" spans="1:7" x14ac:dyDescent="0.25">
      <c r="A170" s="13">
        <v>42544.450497685182</v>
      </c>
      <c r="B170" s="42" t="s">
        <v>137</v>
      </c>
      <c r="C170" s="42" t="s">
        <v>318</v>
      </c>
      <c r="D170" s="42">
        <v>2030000</v>
      </c>
      <c r="E170" s="42" t="s">
        <v>113</v>
      </c>
      <c r="F170" s="42" t="s">
        <v>137</v>
      </c>
      <c r="G170" s="13">
        <v>42544.450497685182</v>
      </c>
    </row>
    <row r="171" spans="1:7" x14ac:dyDescent="0.25">
      <c r="A171" s="13">
        <v>42544.6640625</v>
      </c>
      <c r="B171" s="42" t="s">
        <v>179</v>
      </c>
      <c r="C171" s="42" t="s">
        <v>271</v>
      </c>
      <c r="D171" s="42">
        <v>1990000</v>
      </c>
      <c r="E171" s="42" t="s">
        <v>112</v>
      </c>
      <c r="F171" s="42" t="s">
        <v>179</v>
      </c>
      <c r="G171" s="13">
        <v>42544.6640625</v>
      </c>
    </row>
    <row r="172" spans="1:7" x14ac:dyDescent="0.25">
      <c r="A172" s="13">
        <v>42544.473136574074</v>
      </c>
      <c r="B172" s="42" t="s">
        <v>72</v>
      </c>
      <c r="C172" s="42" t="s">
        <v>221</v>
      </c>
      <c r="D172" s="42">
        <v>2000000</v>
      </c>
      <c r="E172" s="42" t="s">
        <v>93</v>
      </c>
      <c r="F172" s="42" t="s">
        <v>72</v>
      </c>
      <c r="G172" s="13">
        <v>42544.473136574074</v>
      </c>
    </row>
    <row r="173" spans="1:7" x14ac:dyDescent="0.25">
      <c r="A173" s="13">
        <v>42544.522858796299</v>
      </c>
      <c r="B173" s="42" t="s">
        <v>84</v>
      </c>
      <c r="C173" s="42" t="s">
        <v>319</v>
      </c>
      <c r="D173" s="42">
        <v>880000</v>
      </c>
      <c r="E173" s="42" t="s">
        <v>139</v>
      </c>
      <c r="F173" s="42" t="s">
        <v>84</v>
      </c>
      <c r="G173" s="13">
        <v>42544.522858796299</v>
      </c>
    </row>
    <row r="174" spans="1:7" x14ac:dyDescent="0.25">
      <c r="A174" s="13">
        <v>42544.499421296299</v>
      </c>
      <c r="B174" s="42" t="s">
        <v>134</v>
      </c>
      <c r="C174" s="42" t="s">
        <v>320</v>
      </c>
      <c r="D174" s="42">
        <v>1310000</v>
      </c>
      <c r="E174" s="42" t="s">
        <v>190</v>
      </c>
      <c r="F174" s="42" t="s">
        <v>134</v>
      </c>
      <c r="G174" s="13">
        <v>42544.499421296299</v>
      </c>
    </row>
    <row r="175" spans="1:7" x14ac:dyDescent="0.25">
      <c r="A175" s="13">
        <v>42544.475949074076</v>
      </c>
      <c r="B175" s="42" t="s">
        <v>72</v>
      </c>
      <c r="C175" s="42" t="s">
        <v>221</v>
      </c>
      <c r="D175" s="42">
        <v>2000000</v>
      </c>
      <c r="E175" s="42" t="s">
        <v>93</v>
      </c>
      <c r="F175" s="42" t="s">
        <v>72</v>
      </c>
      <c r="G175" s="13">
        <v>42544.475949074076</v>
      </c>
    </row>
    <row r="176" spans="1:7" x14ac:dyDescent="0.25">
      <c r="A176" s="13">
        <v>42544.503078703703</v>
      </c>
      <c r="B176" s="42" t="s">
        <v>68</v>
      </c>
      <c r="C176" s="42" t="s">
        <v>321</v>
      </c>
      <c r="D176" s="42">
        <v>1090000</v>
      </c>
      <c r="E176" s="42" t="s">
        <v>92</v>
      </c>
      <c r="F176" s="42" t="s">
        <v>68</v>
      </c>
      <c r="G176" s="13">
        <v>42544.503078703703</v>
      </c>
    </row>
    <row r="177" spans="1:7" x14ac:dyDescent="0.25">
      <c r="A177" s="13">
        <v>42544.444560185184</v>
      </c>
      <c r="B177" s="42" t="s">
        <v>84</v>
      </c>
      <c r="C177" s="42" t="s">
        <v>322</v>
      </c>
      <c r="D177" s="42">
        <v>880000</v>
      </c>
      <c r="E177" s="42" t="s">
        <v>139</v>
      </c>
      <c r="F177" s="42" t="s">
        <v>84</v>
      </c>
      <c r="G177" s="13">
        <v>42544.444560185184</v>
      </c>
    </row>
    <row r="178" spans="1:7" x14ac:dyDescent="0.25">
      <c r="A178" s="13">
        <v>42544.538506944446</v>
      </c>
      <c r="B178" s="42" t="s">
        <v>67</v>
      </c>
      <c r="C178" s="42" t="s">
        <v>182</v>
      </c>
      <c r="D178" s="42">
        <v>1090000</v>
      </c>
      <c r="E178" s="42" t="s">
        <v>92</v>
      </c>
      <c r="F178" s="42" t="s">
        <v>67</v>
      </c>
      <c r="G178" s="13">
        <v>42544.538506944446</v>
      </c>
    </row>
    <row r="179" spans="1:7" x14ac:dyDescent="0.25">
      <c r="A179" s="13">
        <v>42544.338587962964</v>
      </c>
      <c r="B179" s="42" t="s">
        <v>138</v>
      </c>
      <c r="C179" s="42" t="s">
        <v>323</v>
      </c>
      <c r="D179" s="42">
        <v>2030000</v>
      </c>
      <c r="E179" s="42" t="s">
        <v>113</v>
      </c>
      <c r="F179" s="42" t="s">
        <v>138</v>
      </c>
      <c r="G179" s="13">
        <v>42544.338587962964</v>
      </c>
    </row>
    <row r="180" spans="1:7" x14ac:dyDescent="0.25">
      <c r="A180" s="13">
        <v>42544.598749999997</v>
      </c>
      <c r="B180" s="42" t="s">
        <v>65</v>
      </c>
      <c r="C180" s="42" t="s">
        <v>324</v>
      </c>
      <c r="D180" s="42">
        <v>1290000</v>
      </c>
      <c r="E180" s="42" t="s">
        <v>88</v>
      </c>
      <c r="F180" s="42" t="s">
        <v>65</v>
      </c>
      <c r="G180" s="13">
        <v>42544.598749999997</v>
      </c>
    </row>
    <row r="181" spans="1:7" x14ac:dyDescent="0.25">
      <c r="A181" s="13">
        <v>42544.255624999998</v>
      </c>
      <c r="B181" s="42" t="s">
        <v>63</v>
      </c>
      <c r="C181" s="42" t="s">
        <v>325</v>
      </c>
      <c r="D181" s="42">
        <v>1340000</v>
      </c>
      <c r="E181" s="42" t="s">
        <v>204</v>
      </c>
      <c r="F181" s="42" t="s">
        <v>63</v>
      </c>
      <c r="G181" s="13">
        <v>42544.255624999998</v>
      </c>
    </row>
    <row r="182" spans="1:7" x14ac:dyDescent="0.25">
      <c r="A182" s="13">
        <v>42544.664965277778</v>
      </c>
      <c r="B182" s="42" t="s">
        <v>84</v>
      </c>
      <c r="C182" s="42" t="s">
        <v>326</v>
      </c>
      <c r="D182" s="42">
        <v>880000</v>
      </c>
      <c r="E182" s="42" t="s">
        <v>139</v>
      </c>
      <c r="F182" s="42" t="s">
        <v>84</v>
      </c>
      <c r="G182" s="13">
        <v>42544.664965277778</v>
      </c>
    </row>
    <row r="183" spans="1:7" x14ac:dyDescent="0.25">
      <c r="A183" s="13">
        <v>42544.320740740739</v>
      </c>
      <c r="B183" s="42" t="s">
        <v>131</v>
      </c>
      <c r="C183" s="42" t="s">
        <v>327</v>
      </c>
      <c r="D183" s="42">
        <v>1460000</v>
      </c>
      <c r="E183" s="42" t="s">
        <v>178</v>
      </c>
      <c r="F183" s="42" t="s">
        <v>131</v>
      </c>
      <c r="G183" s="13">
        <v>42544.320740740739</v>
      </c>
    </row>
    <row r="184" spans="1:7" x14ac:dyDescent="0.25">
      <c r="A184" s="13">
        <v>42544.711944444447</v>
      </c>
      <c r="B184" s="42" t="s">
        <v>116</v>
      </c>
      <c r="C184" s="42" t="s">
        <v>161</v>
      </c>
      <c r="D184" s="42">
        <v>1520000</v>
      </c>
      <c r="E184" s="42" t="s">
        <v>135</v>
      </c>
      <c r="F184" s="42" t="s">
        <v>116</v>
      </c>
      <c r="G184" s="13">
        <v>42544.711944444447</v>
      </c>
    </row>
    <row r="185" spans="1:7" x14ac:dyDescent="0.25">
      <c r="A185" s="13">
        <v>42544.232546296298</v>
      </c>
      <c r="B185" s="42" t="s">
        <v>142</v>
      </c>
      <c r="C185" s="42" t="s">
        <v>229</v>
      </c>
      <c r="D185" s="42">
        <v>1110000</v>
      </c>
      <c r="E185" s="42" t="s">
        <v>114</v>
      </c>
      <c r="F185" s="42" t="s">
        <v>142</v>
      </c>
      <c r="G185" s="13">
        <v>42544.232546296298</v>
      </c>
    </row>
    <row r="186" spans="1:7" x14ac:dyDescent="0.25">
      <c r="A186" s="13">
        <v>42544.722812499997</v>
      </c>
      <c r="B186" s="42" t="s">
        <v>68</v>
      </c>
      <c r="C186" s="42" t="s">
        <v>328</v>
      </c>
      <c r="D186" s="42">
        <v>1090000</v>
      </c>
      <c r="E186" s="42" t="s">
        <v>92</v>
      </c>
      <c r="F186" s="42" t="s">
        <v>68</v>
      </c>
      <c r="G186" s="13">
        <v>42544.722812499997</v>
      </c>
    </row>
    <row r="187" spans="1:7" x14ac:dyDescent="0.25">
      <c r="A187" s="13">
        <v>42544.169398148151</v>
      </c>
      <c r="B187" s="42" t="s">
        <v>72</v>
      </c>
      <c r="C187" s="42" t="s">
        <v>175</v>
      </c>
      <c r="D187" s="42">
        <v>1840000</v>
      </c>
      <c r="E187" s="42" t="s">
        <v>176</v>
      </c>
      <c r="F187" s="42" t="s">
        <v>72</v>
      </c>
      <c r="G187" s="13">
        <v>42544.169398148151</v>
      </c>
    </row>
    <row r="188" spans="1:7" x14ac:dyDescent="0.25">
      <c r="A188" s="13">
        <v>42544.467395833337</v>
      </c>
      <c r="B188" s="42" t="s">
        <v>67</v>
      </c>
      <c r="C188" s="42" t="s">
        <v>187</v>
      </c>
      <c r="D188" s="42">
        <v>1090000</v>
      </c>
      <c r="E188" s="42" t="s">
        <v>92</v>
      </c>
      <c r="F188" s="42" t="s">
        <v>67</v>
      </c>
      <c r="G188" s="13">
        <v>42544.467395833337</v>
      </c>
    </row>
    <row r="189" spans="1:7" x14ac:dyDescent="0.25">
      <c r="A189" s="13">
        <v>42544.128252314818</v>
      </c>
      <c r="B189" s="42" t="s">
        <v>66</v>
      </c>
      <c r="C189" s="42" t="s">
        <v>329</v>
      </c>
      <c r="D189" s="42">
        <v>1840000</v>
      </c>
      <c r="E189" s="42" t="s">
        <v>176</v>
      </c>
      <c r="F189" s="42" t="s">
        <v>66</v>
      </c>
      <c r="G189" s="13">
        <v>42544.128252314818</v>
      </c>
    </row>
    <row r="190" spans="1:7" x14ac:dyDescent="0.25">
      <c r="A190" s="13">
        <v>42544.505358796298</v>
      </c>
      <c r="B190" s="42" t="s">
        <v>116</v>
      </c>
      <c r="C190" s="42" t="s">
        <v>151</v>
      </c>
      <c r="D190" s="42">
        <v>1460000</v>
      </c>
      <c r="E190" s="42" t="s">
        <v>178</v>
      </c>
      <c r="F190" s="42" t="s">
        <v>116</v>
      </c>
      <c r="G190" s="13">
        <v>42544.505358796298</v>
      </c>
    </row>
    <row r="191" spans="1:7" x14ac:dyDescent="0.25">
      <c r="A191" s="13">
        <v>42544.503009259257</v>
      </c>
      <c r="B191" s="42" t="s">
        <v>184</v>
      </c>
      <c r="C191" s="42" t="s">
        <v>330</v>
      </c>
      <c r="D191" s="42">
        <v>1140000</v>
      </c>
      <c r="E191" s="42" t="s">
        <v>69</v>
      </c>
      <c r="F191" s="42" t="s">
        <v>184</v>
      </c>
      <c r="G191" s="13">
        <v>42544.503009259257</v>
      </c>
    </row>
    <row r="192" spans="1:7" x14ac:dyDescent="0.25">
      <c r="A192" s="13">
        <v>42544.510370370372</v>
      </c>
      <c r="B192" s="42" t="s">
        <v>83</v>
      </c>
      <c r="C192" s="42" t="s">
        <v>181</v>
      </c>
      <c r="D192" s="42">
        <v>880000</v>
      </c>
      <c r="E192" s="42" t="s">
        <v>139</v>
      </c>
      <c r="F192" s="42" t="s">
        <v>83</v>
      </c>
      <c r="G192" s="13">
        <v>42544.510370370372</v>
      </c>
    </row>
    <row r="193" spans="1:7" x14ac:dyDescent="0.25">
      <c r="A193" s="13">
        <v>42544.462708333333</v>
      </c>
      <c r="B193" s="42" t="s">
        <v>116</v>
      </c>
      <c r="C193" s="42" t="s">
        <v>150</v>
      </c>
      <c r="D193" s="42">
        <v>1460000</v>
      </c>
      <c r="E193" s="42" t="s">
        <v>178</v>
      </c>
      <c r="F193" s="42" t="s">
        <v>116</v>
      </c>
      <c r="G193" s="13">
        <v>42544.462708333333</v>
      </c>
    </row>
    <row r="194" spans="1:7" x14ac:dyDescent="0.25">
      <c r="A194" s="13">
        <v>42544.558344907404</v>
      </c>
      <c r="B194" s="42" t="s">
        <v>66</v>
      </c>
      <c r="C194" s="42" t="s">
        <v>226</v>
      </c>
      <c r="D194" s="42">
        <v>1290000</v>
      </c>
      <c r="E194" s="42" t="s">
        <v>88</v>
      </c>
      <c r="F194" s="42" t="s">
        <v>66</v>
      </c>
      <c r="G194" s="13">
        <v>42544.558344907404</v>
      </c>
    </row>
    <row r="195" spans="1:7" x14ac:dyDescent="0.25">
      <c r="A195" s="13">
        <v>42544.413726851853</v>
      </c>
      <c r="B195" s="42" t="s">
        <v>138</v>
      </c>
      <c r="C195" s="42" t="s">
        <v>331</v>
      </c>
      <c r="D195" s="42">
        <v>2030000</v>
      </c>
      <c r="E195" s="42" t="s">
        <v>113</v>
      </c>
      <c r="F195" s="42" t="s">
        <v>138</v>
      </c>
      <c r="G195" s="13">
        <v>42544.413726851853</v>
      </c>
    </row>
    <row r="196" spans="1:7" x14ac:dyDescent="0.25">
      <c r="A196" s="13">
        <v>42544.570798611108</v>
      </c>
      <c r="B196" s="42" t="s">
        <v>134</v>
      </c>
      <c r="C196" s="42" t="s">
        <v>332</v>
      </c>
      <c r="D196" s="42">
        <v>400000</v>
      </c>
      <c r="E196" s="42" t="s">
        <v>235</v>
      </c>
      <c r="F196" s="42" t="s">
        <v>134</v>
      </c>
      <c r="G196" s="13">
        <v>42544.570798611108</v>
      </c>
    </row>
    <row r="197" spans="1:7" x14ac:dyDescent="0.25">
      <c r="A197" s="13">
        <v>42544.289375</v>
      </c>
      <c r="B197" s="42" t="s">
        <v>77</v>
      </c>
      <c r="C197" s="42" t="s">
        <v>333</v>
      </c>
      <c r="D197" s="42">
        <v>1840000</v>
      </c>
      <c r="E197" s="42" t="s">
        <v>176</v>
      </c>
      <c r="F197" s="42" t="s">
        <v>77</v>
      </c>
      <c r="G197" s="13">
        <v>42544.289375</v>
      </c>
    </row>
    <row r="198" spans="1:7" x14ac:dyDescent="0.25">
      <c r="A198" s="13">
        <v>42544.623692129629</v>
      </c>
      <c r="B198" s="42" t="s">
        <v>209</v>
      </c>
      <c r="C198" s="42" t="s">
        <v>334</v>
      </c>
      <c r="D198" s="42">
        <v>1990000</v>
      </c>
      <c r="E198" s="42" t="s">
        <v>112</v>
      </c>
      <c r="F198" s="42" t="s">
        <v>209</v>
      </c>
      <c r="G198" s="13">
        <v>42544.623692129629</v>
      </c>
    </row>
    <row r="199" spans="1:7" x14ac:dyDescent="0.25">
      <c r="A199" s="13">
        <v>42544.23646990741</v>
      </c>
      <c r="B199" s="42" t="s">
        <v>137</v>
      </c>
      <c r="C199" s="42" t="s">
        <v>290</v>
      </c>
      <c r="D199" s="42">
        <v>2030000</v>
      </c>
      <c r="E199" s="42" t="s">
        <v>113</v>
      </c>
      <c r="F199" s="42" t="s">
        <v>137</v>
      </c>
      <c r="G199" s="13">
        <v>42544.23646990741</v>
      </c>
    </row>
    <row r="200" spans="1:7" x14ac:dyDescent="0.25">
      <c r="A200" s="13">
        <v>42544.642962962964</v>
      </c>
      <c r="B200" s="42" t="s">
        <v>134</v>
      </c>
      <c r="C200" s="42" t="s">
        <v>335</v>
      </c>
      <c r="D200" s="42">
        <v>400000</v>
      </c>
      <c r="E200" s="42" t="s">
        <v>235</v>
      </c>
      <c r="F200" s="42" t="s">
        <v>134</v>
      </c>
      <c r="G200" s="13">
        <v>42544.642962962964</v>
      </c>
    </row>
    <row r="201" spans="1:7" x14ac:dyDescent="0.25">
      <c r="A201" s="13">
        <v>42544.194814814815</v>
      </c>
      <c r="B201" s="42" t="s">
        <v>138</v>
      </c>
      <c r="C201" s="42" t="s">
        <v>305</v>
      </c>
      <c r="D201" s="42">
        <v>2030000</v>
      </c>
      <c r="E201" s="42" t="s">
        <v>113</v>
      </c>
      <c r="F201" s="42" t="s">
        <v>138</v>
      </c>
      <c r="G201" s="13">
        <v>42544.194814814815</v>
      </c>
    </row>
    <row r="202" spans="1:7" x14ac:dyDescent="0.25">
      <c r="A202" s="61">
        <v>42544.674537037034</v>
      </c>
      <c r="B202" s="42" t="s">
        <v>63</v>
      </c>
      <c r="C202" s="42" t="s">
        <v>157</v>
      </c>
      <c r="D202" s="42">
        <v>1740000</v>
      </c>
      <c r="E202" s="42" t="s">
        <v>70</v>
      </c>
      <c r="F202" s="42" t="s">
        <v>63</v>
      </c>
      <c r="G202" s="61">
        <v>42544.674537037034</v>
      </c>
    </row>
    <row r="203" spans="1:7" x14ac:dyDescent="0.25">
      <c r="A203" s="13">
        <v>42544.55978009259</v>
      </c>
      <c r="B203" s="42" t="s">
        <v>83</v>
      </c>
      <c r="C203" s="42" t="s">
        <v>336</v>
      </c>
      <c r="D203" s="42">
        <v>880000</v>
      </c>
      <c r="E203" s="42" t="s">
        <v>139</v>
      </c>
      <c r="F203" s="42" t="s">
        <v>83</v>
      </c>
      <c r="G203" s="13">
        <v>42544.55978009259</v>
      </c>
    </row>
    <row r="204" spans="1:7" x14ac:dyDescent="0.25">
      <c r="A204" s="13">
        <v>42544.683530092596</v>
      </c>
      <c r="B204" s="42" t="s">
        <v>67</v>
      </c>
      <c r="C204" s="42" t="s">
        <v>241</v>
      </c>
      <c r="D204" s="42">
        <v>1090000</v>
      </c>
      <c r="E204" s="42" t="s">
        <v>92</v>
      </c>
      <c r="F204" s="42" t="s">
        <v>67</v>
      </c>
      <c r="G204" s="13">
        <v>42544.683530092596</v>
      </c>
    </row>
    <row r="205" spans="1:7" x14ac:dyDescent="0.25">
      <c r="A205" s="13">
        <v>42544.395532407405</v>
      </c>
      <c r="B205" s="42" t="s">
        <v>72</v>
      </c>
      <c r="C205" s="42" t="s">
        <v>254</v>
      </c>
      <c r="D205" s="42">
        <v>1840000</v>
      </c>
      <c r="E205" s="42" t="s">
        <v>176</v>
      </c>
      <c r="F205" s="42" t="s">
        <v>72</v>
      </c>
      <c r="G205" s="13">
        <v>42544.395532407405</v>
      </c>
    </row>
    <row r="206" spans="1:7" x14ac:dyDescent="0.25">
      <c r="A206" s="13">
        <v>42544.693460648145</v>
      </c>
      <c r="B206" s="42" t="s">
        <v>111</v>
      </c>
      <c r="C206" s="42" t="s">
        <v>158</v>
      </c>
      <c r="D206" s="42">
        <v>1520000</v>
      </c>
      <c r="E206" s="42" t="s">
        <v>135</v>
      </c>
      <c r="F206" s="42" t="s">
        <v>111</v>
      </c>
      <c r="G206" s="13">
        <v>42544.693460648145</v>
      </c>
    </row>
    <row r="207" spans="1:7" x14ac:dyDescent="0.25">
      <c r="A207" s="13">
        <v>42544.570960648147</v>
      </c>
      <c r="B207" s="42" t="s">
        <v>73</v>
      </c>
      <c r="C207" s="42" t="s">
        <v>337</v>
      </c>
      <c r="D207" s="42">
        <v>900000</v>
      </c>
      <c r="E207" s="42" t="s">
        <v>75</v>
      </c>
      <c r="F207" s="42" t="s">
        <v>73</v>
      </c>
      <c r="G207" s="13">
        <v>42544.570960648147</v>
      </c>
    </row>
    <row r="208" spans="1:7" x14ac:dyDescent="0.25">
      <c r="A208" s="13">
        <v>42544.79787037037</v>
      </c>
      <c r="B208" s="42" t="s">
        <v>63</v>
      </c>
      <c r="C208" s="42" t="s">
        <v>338</v>
      </c>
      <c r="D208" s="42">
        <v>1740000</v>
      </c>
      <c r="E208" s="42" t="s">
        <v>70</v>
      </c>
      <c r="F208" s="42" t="s">
        <v>63</v>
      </c>
      <c r="G208" s="13">
        <v>42544.79787037037</v>
      </c>
    </row>
    <row r="209" spans="1:7" x14ac:dyDescent="0.25">
      <c r="A209" s="13">
        <v>42544.566967592589</v>
      </c>
      <c r="B209" s="42" t="s">
        <v>111</v>
      </c>
      <c r="C209" s="42" t="s">
        <v>339</v>
      </c>
      <c r="D209" s="42">
        <v>1460000</v>
      </c>
      <c r="E209" s="42" t="s">
        <v>178</v>
      </c>
      <c r="F209" s="42" t="s">
        <v>111</v>
      </c>
      <c r="G209" s="13">
        <v>42544.566967592589</v>
      </c>
    </row>
    <row r="210" spans="1:7" x14ac:dyDescent="0.25">
      <c r="A210" s="13">
        <v>42544.809548611112</v>
      </c>
      <c r="B210" s="42" t="s">
        <v>84</v>
      </c>
      <c r="C210" s="42" t="s">
        <v>340</v>
      </c>
      <c r="D210" s="42">
        <v>2010000</v>
      </c>
      <c r="E210" s="42" t="s">
        <v>85</v>
      </c>
      <c r="F210" s="42" t="s">
        <v>84</v>
      </c>
      <c r="G210" s="13">
        <v>42544.809548611112</v>
      </c>
    </row>
    <row r="211" spans="1:7" x14ac:dyDescent="0.25">
      <c r="A211" s="13">
        <v>42544.55164351852</v>
      </c>
      <c r="B211" s="42" t="s">
        <v>209</v>
      </c>
      <c r="C211" s="42" t="s">
        <v>341</v>
      </c>
      <c r="D211" s="42">
        <v>1990000</v>
      </c>
      <c r="E211" s="42" t="s">
        <v>112</v>
      </c>
      <c r="F211" s="42" t="s">
        <v>209</v>
      </c>
      <c r="G211" s="13">
        <v>42544.55164351852</v>
      </c>
    </row>
    <row r="212" spans="1:7" x14ac:dyDescent="0.25">
      <c r="A212" s="13">
        <v>42544.826215277775</v>
      </c>
      <c r="B212" s="42" t="s">
        <v>71</v>
      </c>
      <c r="C212" s="42" t="s">
        <v>342</v>
      </c>
      <c r="D212" s="42">
        <v>1770000</v>
      </c>
      <c r="E212" s="42" t="s">
        <v>197</v>
      </c>
      <c r="F212" s="42" t="s">
        <v>71</v>
      </c>
      <c r="G212" s="13">
        <v>42544.826215277775</v>
      </c>
    </row>
    <row r="213" spans="1:7" x14ac:dyDescent="0.25">
      <c r="A213" s="13">
        <v>42544.549039351848</v>
      </c>
      <c r="B213" s="42" t="s">
        <v>193</v>
      </c>
      <c r="C213" s="42" t="s">
        <v>236</v>
      </c>
      <c r="D213" s="42">
        <v>1140000</v>
      </c>
      <c r="E213" s="42" t="s">
        <v>69</v>
      </c>
      <c r="F213" s="42" t="s">
        <v>193</v>
      </c>
      <c r="G213" s="13">
        <v>42544.549039351848</v>
      </c>
    </row>
    <row r="214" spans="1:7" x14ac:dyDescent="0.25">
      <c r="A214" s="13">
        <v>42544.875694444447</v>
      </c>
      <c r="B214" s="42" t="s">
        <v>116</v>
      </c>
      <c r="C214" s="42" t="s">
        <v>170</v>
      </c>
      <c r="D214" s="42">
        <v>1520000</v>
      </c>
      <c r="E214" s="42" t="s">
        <v>135</v>
      </c>
      <c r="F214" s="42" t="s">
        <v>116</v>
      </c>
      <c r="G214" s="13">
        <v>42544.875694444447</v>
      </c>
    </row>
    <row r="215" spans="1:7" x14ac:dyDescent="0.25">
      <c r="A215" s="13">
        <v>42544.528692129628</v>
      </c>
      <c r="B215" s="42" t="s">
        <v>111</v>
      </c>
      <c r="C215" s="42" t="s">
        <v>152</v>
      </c>
      <c r="D215" s="42">
        <v>1460000</v>
      </c>
      <c r="E215" s="42" t="s">
        <v>178</v>
      </c>
      <c r="F215" s="42" t="s">
        <v>111</v>
      </c>
      <c r="G215" s="13">
        <v>42544.528692129628</v>
      </c>
    </row>
    <row r="216" spans="1:7" x14ac:dyDescent="0.25">
      <c r="A216" s="13">
        <v>42544.922858796293</v>
      </c>
      <c r="B216" s="42" t="s">
        <v>71</v>
      </c>
      <c r="C216" s="42" t="s">
        <v>246</v>
      </c>
      <c r="D216" s="42">
        <v>1770000</v>
      </c>
      <c r="E216" s="42" t="s">
        <v>197</v>
      </c>
      <c r="F216" s="42" t="s">
        <v>71</v>
      </c>
      <c r="G216" s="13">
        <v>42544.922858796293</v>
      </c>
    </row>
    <row r="217" spans="1:7" x14ac:dyDescent="0.25">
      <c r="A217" s="13">
        <v>42544.414895833332</v>
      </c>
      <c r="B217" s="42" t="s">
        <v>83</v>
      </c>
      <c r="C217" s="42" t="s">
        <v>266</v>
      </c>
      <c r="D217" s="42">
        <v>1310000</v>
      </c>
      <c r="E217" s="42" t="s">
        <v>190</v>
      </c>
      <c r="F217" s="42" t="s">
        <v>83</v>
      </c>
      <c r="G217" s="13">
        <v>42544.414895833332</v>
      </c>
    </row>
    <row r="218" spans="1:7" x14ac:dyDescent="0.25">
      <c r="A218" s="13">
        <v>42544.933310185188</v>
      </c>
      <c r="B218" s="42" t="s">
        <v>209</v>
      </c>
      <c r="C218" s="42" t="s">
        <v>343</v>
      </c>
      <c r="D218" s="42">
        <v>2040000</v>
      </c>
      <c r="E218" s="42" t="s">
        <v>90</v>
      </c>
      <c r="F218" s="42" t="s">
        <v>209</v>
      </c>
      <c r="G218" s="13">
        <v>42544.933310185188</v>
      </c>
    </row>
    <row r="219" spans="1:7" x14ac:dyDescent="0.25">
      <c r="A219" s="13">
        <v>42544.339930555558</v>
      </c>
      <c r="B219" s="42" t="s">
        <v>179</v>
      </c>
      <c r="C219" s="42" t="s">
        <v>344</v>
      </c>
      <c r="D219" s="42">
        <v>1310000</v>
      </c>
      <c r="E219" s="42" t="s">
        <v>190</v>
      </c>
      <c r="F219" s="42" t="s">
        <v>179</v>
      </c>
      <c r="G219" s="13">
        <v>42544.339930555558</v>
      </c>
    </row>
    <row r="220" spans="1:7" x14ac:dyDescent="0.25">
      <c r="A220" s="13">
        <v>42544.950856481482</v>
      </c>
      <c r="B220" s="42" t="s">
        <v>73</v>
      </c>
      <c r="C220" s="42" t="s">
        <v>345</v>
      </c>
      <c r="D220" s="42">
        <v>1770000</v>
      </c>
      <c r="E220" s="42" t="s">
        <v>197</v>
      </c>
      <c r="F220" s="42" t="s">
        <v>73</v>
      </c>
      <c r="G220" s="13">
        <v>42544.950856481482</v>
      </c>
    </row>
    <row r="221" spans="1:7" x14ac:dyDescent="0.25">
      <c r="A221" s="13">
        <v>42544.309895833336</v>
      </c>
      <c r="B221" s="42" t="s">
        <v>142</v>
      </c>
      <c r="C221" s="42" t="s">
        <v>346</v>
      </c>
      <c r="D221" s="42">
        <v>1110000</v>
      </c>
      <c r="E221" s="42" t="s">
        <v>114</v>
      </c>
      <c r="F221" s="42" t="s">
        <v>142</v>
      </c>
      <c r="G221" s="13">
        <v>42544.309895833336</v>
      </c>
    </row>
    <row r="222" spans="1:7" x14ac:dyDescent="0.25">
      <c r="A222" s="13">
        <v>42545.015462962961</v>
      </c>
      <c r="B222" s="42" t="s">
        <v>209</v>
      </c>
      <c r="C222" s="42" t="s">
        <v>347</v>
      </c>
      <c r="D222" s="42">
        <v>1760000</v>
      </c>
      <c r="E222" s="42" t="s">
        <v>140</v>
      </c>
      <c r="F222" s="42" t="s">
        <v>209</v>
      </c>
      <c r="G222" s="13">
        <v>42545.015462962961</v>
      </c>
    </row>
    <row r="223" spans="1:7" x14ac:dyDescent="0.25">
      <c r="A223" s="13">
        <v>42544.532430555555</v>
      </c>
      <c r="B223" s="42" t="s">
        <v>142</v>
      </c>
      <c r="C223" s="42" t="s">
        <v>348</v>
      </c>
      <c r="D223" s="42">
        <v>400000</v>
      </c>
      <c r="E223" s="42" t="s">
        <v>235</v>
      </c>
      <c r="F223" s="42" t="s">
        <v>142</v>
      </c>
      <c r="G223" s="13">
        <v>42544.532430555555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N21" sqref="N21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9" t="s">
        <v>96</v>
      </c>
      <c r="K1" s="69" t="s">
        <v>97</v>
      </c>
      <c r="L1" s="69" t="s">
        <v>98</v>
      </c>
      <c r="M1" s="42"/>
    </row>
    <row r="2" spans="1:13" ht="15.75" thickBot="1" x14ac:dyDescent="0.3">
      <c r="A2" s="24">
        <v>42542</v>
      </c>
      <c r="B2" s="9"/>
      <c r="C2" s="30">
        <v>50</v>
      </c>
      <c r="F2" t="s">
        <v>59</v>
      </c>
      <c r="J2" s="69" t="s">
        <v>96</v>
      </c>
      <c r="K2" s="69" t="s">
        <v>97</v>
      </c>
      <c r="L2" s="69" t="s">
        <v>98</v>
      </c>
      <c r="M2" s="42"/>
    </row>
    <row r="3" spans="1:13" x14ac:dyDescent="0.25">
      <c r="F3" t="s">
        <v>60</v>
      </c>
      <c r="J3" s="70" t="s">
        <v>99</v>
      </c>
      <c r="K3" s="71">
        <v>2.7052</v>
      </c>
      <c r="L3" s="71">
        <v>2.7349999999999999</v>
      </c>
      <c r="M3" s="42">
        <f t="shared" ref="M3:M14" si="0">AVERAGE(K3:L3)</f>
        <v>2.7201</v>
      </c>
    </row>
    <row r="4" spans="1:13" x14ac:dyDescent="0.25">
      <c r="F4" t="s">
        <v>61</v>
      </c>
      <c r="J4" s="70" t="s">
        <v>100</v>
      </c>
      <c r="K4" s="71">
        <v>3.0830000000000002</v>
      </c>
      <c r="L4" s="71">
        <v>3.097</v>
      </c>
      <c r="M4" s="42">
        <f t="shared" si="0"/>
        <v>3.09</v>
      </c>
    </row>
    <row r="5" spans="1:13" x14ac:dyDescent="0.25">
      <c r="J5" s="70" t="s">
        <v>101</v>
      </c>
      <c r="K5" s="71">
        <v>3.3136000000000001</v>
      </c>
      <c r="L5" s="71">
        <v>3.3256999999999999</v>
      </c>
      <c r="M5" s="42">
        <f t="shared" si="0"/>
        <v>3.3196500000000002</v>
      </c>
    </row>
    <row r="6" spans="1:13" x14ac:dyDescent="0.25">
      <c r="J6" s="70" t="s">
        <v>102</v>
      </c>
      <c r="K6" s="71">
        <v>4.2778999999999998</v>
      </c>
      <c r="L6" s="71">
        <v>4.2961</v>
      </c>
      <c r="M6" s="42">
        <f t="shared" si="0"/>
        <v>4.2869999999999999</v>
      </c>
    </row>
    <row r="7" spans="1:13" x14ac:dyDescent="0.25">
      <c r="J7" s="70" t="s">
        <v>103</v>
      </c>
      <c r="K7" s="71">
        <v>4.7865000000000002</v>
      </c>
      <c r="L7" s="71">
        <v>4.8048000000000002</v>
      </c>
      <c r="M7" s="42">
        <f t="shared" si="0"/>
        <v>4.7956500000000002</v>
      </c>
    </row>
    <row r="8" spans="1:13" x14ac:dyDescent="0.25">
      <c r="J8" s="70" t="s">
        <v>104</v>
      </c>
      <c r="K8" s="71">
        <v>5.3155000000000001</v>
      </c>
      <c r="L8" s="71">
        <v>5.3277000000000001</v>
      </c>
      <c r="M8" s="42">
        <f t="shared" si="0"/>
        <v>5.3216000000000001</v>
      </c>
    </row>
    <row r="9" spans="1:13" x14ac:dyDescent="0.25">
      <c r="J9" s="70" t="s">
        <v>105</v>
      </c>
      <c r="K9" s="71">
        <v>5.8117000000000001</v>
      </c>
      <c r="L9" s="71">
        <v>5.8300999999999998</v>
      </c>
      <c r="M9" s="42">
        <f t="shared" si="0"/>
        <v>5.8209</v>
      </c>
    </row>
    <row r="10" spans="1:13" x14ac:dyDescent="0.25">
      <c r="J10" s="70" t="s">
        <v>106</v>
      </c>
      <c r="K10" s="71">
        <v>5.8783000000000003</v>
      </c>
      <c r="L10" s="71">
        <v>5.8903999999999996</v>
      </c>
      <c r="M10" s="42">
        <f t="shared" si="0"/>
        <v>5.8843499999999995</v>
      </c>
    </row>
    <row r="11" spans="1:13" x14ac:dyDescent="0.25">
      <c r="J11" s="70" t="s">
        <v>107</v>
      </c>
      <c r="K11" s="71">
        <v>6.3068</v>
      </c>
      <c r="L11" s="71">
        <v>6.3308999999999997</v>
      </c>
      <c r="M11" s="42">
        <f t="shared" si="0"/>
        <v>6.3188499999999994</v>
      </c>
    </row>
    <row r="12" spans="1:13" x14ac:dyDescent="0.25">
      <c r="J12" s="70" t="s">
        <v>108</v>
      </c>
      <c r="K12" s="71">
        <v>7.8349000000000002</v>
      </c>
      <c r="L12" s="71">
        <v>7.8468999999999998</v>
      </c>
      <c r="M12" s="42">
        <f t="shared" si="0"/>
        <v>7.8408999999999995</v>
      </c>
    </row>
    <row r="13" spans="1:13" x14ac:dyDescent="0.25">
      <c r="J13" s="70" t="s">
        <v>109</v>
      </c>
      <c r="K13" s="71">
        <v>10.373799999999999</v>
      </c>
      <c r="L13" s="71">
        <v>10.38</v>
      </c>
      <c r="M13" s="42">
        <f t="shared" si="0"/>
        <v>10.376899999999999</v>
      </c>
    </row>
    <row r="14" spans="1:13" x14ac:dyDescent="0.25">
      <c r="J14" s="70" t="s">
        <v>110</v>
      </c>
      <c r="K14" s="71">
        <v>10.8954</v>
      </c>
      <c r="L14" s="71">
        <v>10.913500000000001</v>
      </c>
      <c r="M14" s="42">
        <f t="shared" si="0"/>
        <v>10.904450000000001</v>
      </c>
    </row>
    <row r="15" spans="1:13" x14ac:dyDescent="0.25">
      <c r="J15" s="70"/>
      <c r="K15" s="71"/>
      <c r="L15" s="71"/>
      <c r="M15" s="42"/>
    </row>
    <row r="16" spans="1:13" x14ac:dyDescent="0.25">
      <c r="J16" s="70"/>
      <c r="K16" s="71"/>
      <c r="L16" s="71"/>
      <c r="M16" s="42"/>
    </row>
    <row r="17" spans="10:13" x14ac:dyDescent="0.25">
      <c r="J17" s="70"/>
      <c r="K17" s="71"/>
      <c r="L17" s="71"/>
      <c r="M17" s="42"/>
    </row>
    <row r="18" spans="10:13" x14ac:dyDescent="0.25">
      <c r="J18" s="70"/>
      <c r="K18" s="71"/>
      <c r="L18" s="71"/>
      <c r="M18" s="42"/>
    </row>
    <row r="19" spans="10:13" x14ac:dyDescent="0.25">
      <c r="J19" s="70"/>
      <c r="K19" s="71"/>
      <c r="L19" s="71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2016-06-24T11:32:20Z</dcterms:modified>
</cp:coreProperties>
</file>