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Trips&amp;Operators" sheetId="4" r:id="rId3"/>
  </sheets>
  <definedNames>
    <definedName name="_xlnm._FilterDatabase" localSheetId="1" hidden="1">Enforcements!$A$2:$N$2</definedName>
    <definedName name="_xlnm._FilterDatabase" localSheetId="0" hidden="1">'Train Runs'!$A$2:$Y$2</definedName>
    <definedName name="Denver_Train_Runs_04122016" localSheetId="0">'Train Runs'!$A$2:$J$150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3" i="3"/>
  <c r="S125" i="1" l="1"/>
  <c r="U125" i="1"/>
  <c r="V125" i="1"/>
  <c r="X125" i="1"/>
  <c r="Y125" i="1"/>
  <c r="S126" i="1"/>
  <c r="U126" i="1"/>
  <c r="V126" i="1"/>
  <c r="X126" i="1"/>
  <c r="Y126" i="1"/>
  <c r="S127" i="1"/>
  <c r="U127" i="1"/>
  <c r="V127" i="1"/>
  <c r="X127" i="1"/>
  <c r="Y127" i="1"/>
  <c r="S128" i="1"/>
  <c r="U128" i="1"/>
  <c r="V128" i="1"/>
  <c r="X128" i="1"/>
  <c r="Y128" i="1"/>
  <c r="S129" i="1"/>
  <c r="U129" i="1"/>
  <c r="V129" i="1"/>
  <c r="X129" i="1"/>
  <c r="Y129" i="1"/>
  <c r="K125" i="1"/>
  <c r="L125" i="1"/>
  <c r="M125" i="1" s="1"/>
  <c r="K126" i="1"/>
  <c r="L126" i="1"/>
  <c r="M126" i="1"/>
  <c r="S120" i="1"/>
  <c r="U120" i="1"/>
  <c r="V120" i="1"/>
  <c r="X120" i="1"/>
  <c r="Y120" i="1"/>
  <c r="S123" i="1"/>
  <c r="U123" i="1"/>
  <c r="V123" i="1"/>
  <c r="W123" i="1" s="1"/>
  <c r="T123" i="1" s="1"/>
  <c r="X123" i="1"/>
  <c r="Y123" i="1"/>
  <c r="S122" i="1"/>
  <c r="U122" i="1"/>
  <c r="V122" i="1"/>
  <c r="X122" i="1"/>
  <c r="Y122" i="1"/>
  <c r="K120" i="1"/>
  <c r="L120" i="1"/>
  <c r="M120" i="1" s="1"/>
  <c r="K123" i="1"/>
  <c r="L123" i="1"/>
  <c r="M123" i="1" s="1"/>
  <c r="K122" i="1"/>
  <c r="L122" i="1"/>
  <c r="M122" i="1" s="1"/>
  <c r="W126" i="1" l="1"/>
  <c r="T126" i="1" s="1"/>
  <c r="W122" i="1"/>
  <c r="T122" i="1" s="1"/>
  <c r="W129" i="1"/>
  <c r="T129" i="1" s="1"/>
  <c r="W127" i="1"/>
  <c r="T127" i="1" s="1"/>
  <c r="W128" i="1"/>
  <c r="T128" i="1" s="1"/>
  <c r="W125" i="1"/>
  <c r="T125" i="1" s="1"/>
  <c r="W120" i="1"/>
  <c r="T120" i="1" s="1"/>
  <c r="S146" i="1" l="1"/>
  <c r="U146" i="1"/>
  <c r="V146" i="1"/>
  <c r="X146" i="1"/>
  <c r="Y146" i="1"/>
  <c r="S144" i="1"/>
  <c r="U144" i="1"/>
  <c r="V144" i="1"/>
  <c r="X144" i="1"/>
  <c r="Y144" i="1"/>
  <c r="S142" i="1"/>
  <c r="U142" i="1"/>
  <c r="V142" i="1"/>
  <c r="X142" i="1"/>
  <c r="Y142" i="1"/>
  <c r="S145" i="1"/>
  <c r="U145" i="1"/>
  <c r="V145" i="1"/>
  <c r="X145" i="1"/>
  <c r="Y145" i="1"/>
  <c r="S140" i="1"/>
  <c r="U140" i="1"/>
  <c r="V140" i="1"/>
  <c r="X140" i="1"/>
  <c r="Y140" i="1"/>
  <c r="S143" i="1"/>
  <c r="U143" i="1"/>
  <c r="V143" i="1"/>
  <c r="X143" i="1"/>
  <c r="Y143" i="1"/>
  <c r="S138" i="1"/>
  <c r="U138" i="1"/>
  <c r="V138" i="1"/>
  <c r="X138" i="1"/>
  <c r="Y138" i="1"/>
  <c r="S141" i="1"/>
  <c r="U141" i="1"/>
  <c r="V141" i="1"/>
  <c r="X141" i="1"/>
  <c r="Y141" i="1"/>
  <c r="S139" i="1"/>
  <c r="U139" i="1"/>
  <c r="V139" i="1"/>
  <c r="X139" i="1"/>
  <c r="Y139" i="1"/>
  <c r="S136" i="1"/>
  <c r="U136" i="1"/>
  <c r="V136" i="1"/>
  <c r="X136" i="1"/>
  <c r="Y136" i="1"/>
  <c r="S137" i="1"/>
  <c r="U137" i="1"/>
  <c r="V137" i="1"/>
  <c r="X137" i="1"/>
  <c r="Y137" i="1"/>
  <c r="S134" i="1"/>
  <c r="U134" i="1"/>
  <c r="V134" i="1"/>
  <c r="X134" i="1"/>
  <c r="Y134" i="1"/>
  <c r="S132" i="1"/>
  <c r="U132" i="1"/>
  <c r="V132" i="1"/>
  <c r="X132" i="1"/>
  <c r="Y132" i="1"/>
  <c r="S135" i="1"/>
  <c r="U135" i="1"/>
  <c r="V135" i="1"/>
  <c r="X135" i="1"/>
  <c r="Y135" i="1"/>
  <c r="S133" i="1"/>
  <c r="U133" i="1"/>
  <c r="V133" i="1"/>
  <c r="X133" i="1"/>
  <c r="Y133" i="1"/>
  <c r="S130" i="1"/>
  <c r="U130" i="1"/>
  <c r="V130" i="1"/>
  <c r="X130" i="1"/>
  <c r="Y130" i="1"/>
  <c r="S131" i="1"/>
  <c r="U131" i="1"/>
  <c r="V131" i="1"/>
  <c r="X131" i="1"/>
  <c r="Y131" i="1"/>
  <c r="S118" i="1"/>
  <c r="U118" i="1"/>
  <c r="V118" i="1"/>
  <c r="X118" i="1"/>
  <c r="Y118" i="1"/>
  <c r="S117" i="1"/>
  <c r="U117" i="1"/>
  <c r="V117" i="1"/>
  <c r="X117" i="1"/>
  <c r="Y117" i="1"/>
  <c r="S124" i="1"/>
  <c r="U124" i="1"/>
  <c r="V124" i="1"/>
  <c r="X124" i="1"/>
  <c r="Y124" i="1"/>
  <c r="K146" i="1"/>
  <c r="L146" i="1"/>
  <c r="M146" i="1" s="1"/>
  <c r="K144" i="1"/>
  <c r="L144" i="1"/>
  <c r="M144" i="1" s="1"/>
  <c r="K142" i="1"/>
  <c r="L142" i="1"/>
  <c r="M142" i="1" s="1"/>
  <c r="K145" i="1"/>
  <c r="L145" i="1"/>
  <c r="M145" i="1" s="1"/>
  <c r="K140" i="1"/>
  <c r="L140" i="1"/>
  <c r="M140" i="1" s="1"/>
  <c r="K143" i="1"/>
  <c r="L143" i="1"/>
  <c r="M143" i="1" s="1"/>
  <c r="K138" i="1"/>
  <c r="L138" i="1"/>
  <c r="M138" i="1" s="1"/>
  <c r="K141" i="1"/>
  <c r="L141" i="1"/>
  <c r="M141" i="1" s="1"/>
  <c r="K139" i="1"/>
  <c r="L139" i="1"/>
  <c r="M139" i="1" s="1"/>
  <c r="K136" i="1"/>
  <c r="L136" i="1"/>
  <c r="M136" i="1" s="1"/>
  <c r="K137" i="1"/>
  <c r="L137" i="1"/>
  <c r="M137" i="1" s="1"/>
  <c r="K134" i="1"/>
  <c r="L134" i="1"/>
  <c r="M134" i="1" s="1"/>
  <c r="K132" i="1"/>
  <c r="L132" i="1"/>
  <c r="M132" i="1" s="1"/>
  <c r="K135" i="1"/>
  <c r="L135" i="1"/>
  <c r="M135" i="1" s="1"/>
  <c r="K133" i="1"/>
  <c r="L133" i="1"/>
  <c r="M133" i="1" s="1"/>
  <c r="K130" i="1"/>
  <c r="L130" i="1"/>
  <c r="M130" i="1" s="1"/>
  <c r="K131" i="1"/>
  <c r="L131" i="1"/>
  <c r="M131" i="1" s="1"/>
  <c r="K128" i="1"/>
  <c r="L128" i="1"/>
  <c r="M128" i="1" s="1"/>
  <c r="K118" i="1"/>
  <c r="L118" i="1"/>
  <c r="M118" i="1" s="1"/>
  <c r="K129" i="1"/>
  <c r="L129" i="1"/>
  <c r="M129" i="1" s="1"/>
  <c r="K127" i="1"/>
  <c r="L127" i="1"/>
  <c r="M127" i="1" s="1"/>
  <c r="K117" i="1"/>
  <c r="L117" i="1"/>
  <c r="M117" i="1" s="1"/>
  <c r="K124" i="1"/>
  <c r="L124" i="1"/>
  <c r="M124" i="1" s="1"/>
  <c r="Y121" i="1"/>
  <c r="X121" i="1"/>
  <c r="V121" i="1"/>
  <c r="U121" i="1"/>
  <c r="S121" i="1"/>
  <c r="L121" i="1"/>
  <c r="M121" i="1" s="1"/>
  <c r="K121" i="1"/>
  <c r="S59" i="1"/>
  <c r="S60" i="1"/>
  <c r="S61" i="1"/>
  <c r="S62" i="1"/>
  <c r="S63" i="1"/>
  <c r="S64" i="1"/>
  <c r="W133" i="1" l="1"/>
  <c r="T133" i="1" s="1"/>
  <c r="W136" i="1"/>
  <c r="T136" i="1" s="1"/>
  <c r="W134" i="1"/>
  <c r="T134" i="1" s="1"/>
  <c r="W145" i="1"/>
  <c r="T145" i="1" s="1"/>
  <c r="W146" i="1"/>
  <c r="T146" i="1" s="1"/>
  <c r="W124" i="1"/>
  <c r="T124" i="1" s="1"/>
  <c r="W131" i="1"/>
  <c r="T131" i="1" s="1"/>
  <c r="W139" i="1"/>
  <c r="T139" i="1" s="1"/>
  <c r="W140" i="1"/>
  <c r="T140" i="1" s="1"/>
  <c r="W143" i="1"/>
  <c r="T143" i="1" s="1"/>
  <c r="W144" i="1"/>
  <c r="T144" i="1" s="1"/>
  <c r="W132" i="1"/>
  <c r="T132" i="1" s="1"/>
  <c r="W142" i="1"/>
  <c r="T142" i="1" s="1"/>
  <c r="W118" i="1"/>
  <c r="T118" i="1" s="1"/>
  <c r="W130" i="1"/>
  <c r="T130" i="1" s="1"/>
  <c r="W138" i="1"/>
  <c r="T138" i="1" s="1"/>
  <c r="W137" i="1"/>
  <c r="T137" i="1" s="1"/>
  <c r="W121" i="1"/>
  <c r="T121" i="1" s="1"/>
  <c r="W117" i="1"/>
  <c r="T117" i="1" s="1"/>
  <c r="W135" i="1"/>
  <c r="T135" i="1" s="1"/>
  <c r="W141" i="1"/>
  <c r="T141" i="1" s="1"/>
  <c r="X4" i="1" l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9" i="1"/>
  <c r="Y119" i="1"/>
  <c r="Y3" i="1"/>
  <c r="X3" i="1"/>
  <c r="S114" i="1"/>
  <c r="U114" i="1"/>
  <c r="V114" i="1"/>
  <c r="S119" i="1"/>
  <c r="U119" i="1"/>
  <c r="V119" i="1"/>
  <c r="S112" i="1"/>
  <c r="U112" i="1"/>
  <c r="V112" i="1"/>
  <c r="S116" i="1"/>
  <c r="U116" i="1"/>
  <c r="V116" i="1"/>
  <c r="S109" i="1"/>
  <c r="U109" i="1"/>
  <c r="V109" i="1"/>
  <c r="S115" i="1"/>
  <c r="U115" i="1"/>
  <c r="V115" i="1"/>
  <c r="S107" i="1"/>
  <c r="U107" i="1"/>
  <c r="V107" i="1"/>
  <c r="S113" i="1"/>
  <c r="U113" i="1"/>
  <c r="V113" i="1"/>
  <c r="S110" i="1"/>
  <c r="U110" i="1"/>
  <c r="V110" i="1"/>
  <c r="S105" i="1"/>
  <c r="U105" i="1"/>
  <c r="V105" i="1"/>
  <c r="S111" i="1"/>
  <c r="U111" i="1"/>
  <c r="V111" i="1"/>
  <c r="S103" i="1"/>
  <c r="U103" i="1"/>
  <c r="V103" i="1"/>
  <c r="S108" i="1"/>
  <c r="U108" i="1"/>
  <c r="V108" i="1"/>
  <c r="S101" i="1"/>
  <c r="U101" i="1"/>
  <c r="V101" i="1"/>
  <c r="S106" i="1"/>
  <c r="U106" i="1"/>
  <c r="V106" i="1"/>
  <c r="S99" i="1"/>
  <c r="U99" i="1"/>
  <c r="V99" i="1"/>
  <c r="S104" i="1"/>
  <c r="U104" i="1"/>
  <c r="V104" i="1"/>
  <c r="S97" i="1"/>
  <c r="U97" i="1"/>
  <c r="V97" i="1"/>
  <c r="S102" i="1"/>
  <c r="U102" i="1"/>
  <c r="V102" i="1"/>
  <c r="S95" i="1"/>
  <c r="U95" i="1"/>
  <c r="V95" i="1"/>
  <c r="S100" i="1"/>
  <c r="U100" i="1"/>
  <c r="V100" i="1"/>
  <c r="S93" i="1"/>
  <c r="U93" i="1"/>
  <c r="V93" i="1"/>
  <c r="S98" i="1"/>
  <c r="U98" i="1"/>
  <c r="V98" i="1"/>
  <c r="S91" i="1"/>
  <c r="U91" i="1"/>
  <c r="V91" i="1"/>
  <c r="S96" i="1"/>
  <c r="U96" i="1"/>
  <c r="V96" i="1"/>
  <c r="S89" i="1"/>
  <c r="U89" i="1"/>
  <c r="V89" i="1"/>
  <c r="S87" i="1"/>
  <c r="U87" i="1"/>
  <c r="V87" i="1"/>
  <c r="S94" i="1"/>
  <c r="U94" i="1"/>
  <c r="V94" i="1"/>
  <c r="S92" i="1"/>
  <c r="U92" i="1"/>
  <c r="V92" i="1"/>
  <c r="S85" i="1"/>
  <c r="U85" i="1"/>
  <c r="V85" i="1"/>
  <c r="S90" i="1"/>
  <c r="U90" i="1"/>
  <c r="V90" i="1"/>
  <c r="S83" i="1"/>
  <c r="U83" i="1"/>
  <c r="V83" i="1"/>
  <c r="S88" i="1"/>
  <c r="U88" i="1"/>
  <c r="V88" i="1"/>
  <c r="S81" i="1"/>
  <c r="U81" i="1"/>
  <c r="V81" i="1"/>
  <c r="S86" i="1"/>
  <c r="U86" i="1"/>
  <c r="V86" i="1"/>
  <c r="S79" i="1"/>
  <c r="U79" i="1"/>
  <c r="V79" i="1"/>
  <c r="S84" i="1"/>
  <c r="U84" i="1"/>
  <c r="V84" i="1"/>
  <c r="S77" i="1"/>
  <c r="U77" i="1"/>
  <c r="V77" i="1"/>
  <c r="S82" i="1"/>
  <c r="U82" i="1"/>
  <c r="V82" i="1"/>
  <c r="S75" i="1"/>
  <c r="U75" i="1"/>
  <c r="V75" i="1"/>
  <c r="S80" i="1"/>
  <c r="U80" i="1"/>
  <c r="V80" i="1"/>
  <c r="S73" i="1"/>
  <c r="U73" i="1"/>
  <c r="V73" i="1"/>
  <c r="S78" i="1"/>
  <c r="U78" i="1"/>
  <c r="V78" i="1"/>
  <c r="S71" i="1"/>
  <c r="U71" i="1"/>
  <c r="V71" i="1"/>
  <c r="S76" i="1"/>
  <c r="U76" i="1"/>
  <c r="V76" i="1"/>
  <c r="S69" i="1"/>
  <c r="U69" i="1"/>
  <c r="V69" i="1"/>
  <c r="S74" i="1"/>
  <c r="U74" i="1"/>
  <c r="V74" i="1"/>
  <c r="S67" i="1"/>
  <c r="U67" i="1"/>
  <c r="V67" i="1"/>
  <c r="S72" i="1"/>
  <c r="U72" i="1"/>
  <c r="V72" i="1"/>
  <c r="U64" i="1"/>
  <c r="V64" i="1"/>
  <c r="S70" i="1"/>
  <c r="U70" i="1"/>
  <c r="V70" i="1"/>
  <c r="S68" i="1"/>
  <c r="U68" i="1"/>
  <c r="V68" i="1"/>
  <c r="U62" i="1"/>
  <c r="V62" i="1"/>
  <c r="S65" i="1"/>
  <c r="U65" i="1"/>
  <c r="V65" i="1"/>
  <c r="S66" i="1"/>
  <c r="U66" i="1"/>
  <c r="V66" i="1"/>
  <c r="U60" i="1"/>
  <c r="V60" i="1"/>
  <c r="S58" i="1"/>
  <c r="U58" i="1"/>
  <c r="V58" i="1"/>
  <c r="U63" i="1"/>
  <c r="V63" i="1"/>
  <c r="S56" i="1"/>
  <c r="U56" i="1"/>
  <c r="V56" i="1"/>
  <c r="S54" i="1"/>
  <c r="U54" i="1"/>
  <c r="V54" i="1"/>
  <c r="U61" i="1"/>
  <c r="V61" i="1"/>
  <c r="U59" i="1"/>
  <c r="V59" i="1"/>
  <c r="S52" i="1"/>
  <c r="U52" i="1"/>
  <c r="V52" i="1"/>
  <c r="S57" i="1"/>
  <c r="U57" i="1"/>
  <c r="V57" i="1"/>
  <c r="S50" i="1"/>
  <c r="U50" i="1"/>
  <c r="V50" i="1"/>
  <c r="S55" i="1"/>
  <c r="U55" i="1"/>
  <c r="V55" i="1"/>
  <c r="S48" i="1"/>
  <c r="U48" i="1"/>
  <c r="V48" i="1"/>
  <c r="S53" i="1"/>
  <c r="U53" i="1"/>
  <c r="V53" i="1"/>
  <c r="S46" i="1"/>
  <c r="U46" i="1"/>
  <c r="V46" i="1"/>
  <c r="S51" i="1"/>
  <c r="U51" i="1"/>
  <c r="V51" i="1"/>
  <c r="S44" i="1"/>
  <c r="U44" i="1"/>
  <c r="V44" i="1"/>
  <c r="S49" i="1"/>
  <c r="U49" i="1"/>
  <c r="V49" i="1"/>
  <c r="S42" i="1"/>
  <c r="U42" i="1"/>
  <c r="V42" i="1"/>
  <c r="S40" i="1"/>
  <c r="U40" i="1"/>
  <c r="V40" i="1"/>
  <c r="S47" i="1"/>
  <c r="U47" i="1"/>
  <c r="V47" i="1"/>
  <c r="S45" i="1"/>
  <c r="U45" i="1"/>
  <c r="V45" i="1"/>
  <c r="S38" i="1"/>
  <c r="U38" i="1"/>
  <c r="V38" i="1"/>
  <c r="S43" i="1"/>
  <c r="U43" i="1"/>
  <c r="V43" i="1"/>
  <c r="S36" i="1"/>
  <c r="U36" i="1"/>
  <c r="V36" i="1"/>
  <c r="S41" i="1"/>
  <c r="U41" i="1"/>
  <c r="V41" i="1"/>
  <c r="S34" i="1"/>
  <c r="U34" i="1"/>
  <c r="V34" i="1"/>
  <c r="S39" i="1"/>
  <c r="U39" i="1"/>
  <c r="V39" i="1"/>
  <c r="S32" i="1"/>
  <c r="U32" i="1"/>
  <c r="V32" i="1"/>
  <c r="S37" i="1"/>
  <c r="U37" i="1"/>
  <c r="V37" i="1"/>
  <c r="S30" i="1"/>
  <c r="U30" i="1"/>
  <c r="V30" i="1"/>
  <c r="S35" i="1"/>
  <c r="U35" i="1"/>
  <c r="V35" i="1"/>
  <c r="S28" i="1"/>
  <c r="U28" i="1"/>
  <c r="V28" i="1"/>
  <c r="S33" i="1"/>
  <c r="U33" i="1"/>
  <c r="V33" i="1"/>
  <c r="S26" i="1"/>
  <c r="U26" i="1"/>
  <c r="V26" i="1"/>
  <c r="S31" i="1"/>
  <c r="U31" i="1"/>
  <c r="V31" i="1"/>
  <c r="S24" i="1"/>
  <c r="U24" i="1"/>
  <c r="V24" i="1"/>
  <c r="S29" i="1"/>
  <c r="U29" i="1"/>
  <c r="V29" i="1"/>
  <c r="S22" i="1"/>
  <c r="U22" i="1"/>
  <c r="V22" i="1"/>
  <c r="S27" i="1"/>
  <c r="U27" i="1"/>
  <c r="V27" i="1"/>
  <c r="S20" i="1"/>
  <c r="U20" i="1"/>
  <c r="V20" i="1"/>
  <c r="S25" i="1"/>
  <c r="U25" i="1"/>
  <c r="V25" i="1"/>
  <c r="S23" i="1"/>
  <c r="U23" i="1"/>
  <c r="V23" i="1"/>
  <c r="S18" i="1"/>
  <c r="U18" i="1"/>
  <c r="V18" i="1"/>
  <c r="S16" i="1"/>
  <c r="U16" i="1"/>
  <c r="V16" i="1"/>
  <c r="S21" i="1"/>
  <c r="U21" i="1"/>
  <c r="V21" i="1"/>
  <c r="S14" i="1"/>
  <c r="U14" i="1"/>
  <c r="V14" i="1"/>
  <c r="S12" i="1"/>
  <c r="U12" i="1"/>
  <c r="V12" i="1"/>
  <c r="S19" i="1"/>
  <c r="U19" i="1"/>
  <c r="V19" i="1"/>
  <c r="S17" i="1"/>
  <c r="U17" i="1"/>
  <c r="V17" i="1"/>
  <c r="S10" i="1"/>
  <c r="U10" i="1"/>
  <c r="V10" i="1"/>
  <c r="S13" i="1"/>
  <c r="U13" i="1"/>
  <c r="V13" i="1"/>
  <c r="S15" i="1"/>
  <c r="U15" i="1"/>
  <c r="V15" i="1"/>
  <c r="S8" i="1"/>
  <c r="U8" i="1"/>
  <c r="V8" i="1"/>
  <c r="S11" i="1"/>
  <c r="U11" i="1"/>
  <c r="V11" i="1"/>
  <c r="S6" i="1"/>
  <c r="U6" i="1"/>
  <c r="V6" i="1"/>
  <c r="S9" i="1"/>
  <c r="U9" i="1"/>
  <c r="V9" i="1"/>
  <c r="S7" i="1"/>
  <c r="U7" i="1"/>
  <c r="V7" i="1"/>
  <c r="S4" i="1"/>
  <c r="U4" i="1"/>
  <c r="V4" i="1"/>
  <c r="S5" i="1"/>
  <c r="U5" i="1"/>
  <c r="V5" i="1"/>
  <c r="S3" i="1"/>
  <c r="U3" i="1"/>
  <c r="V3" i="1"/>
  <c r="K114" i="1"/>
  <c r="L114" i="1"/>
  <c r="M114" i="1" s="1"/>
  <c r="K119" i="1"/>
  <c r="L119" i="1"/>
  <c r="M119" i="1" s="1"/>
  <c r="K112" i="1"/>
  <c r="L112" i="1"/>
  <c r="O112" i="1" s="1"/>
  <c r="K116" i="1"/>
  <c r="L116" i="1"/>
  <c r="M116" i="1" s="1"/>
  <c r="K109" i="1"/>
  <c r="L109" i="1"/>
  <c r="M109" i="1" s="1"/>
  <c r="K115" i="1"/>
  <c r="L115" i="1"/>
  <c r="M115" i="1" s="1"/>
  <c r="K107" i="1"/>
  <c r="L107" i="1"/>
  <c r="M107" i="1" s="1"/>
  <c r="K113" i="1"/>
  <c r="L113" i="1"/>
  <c r="M113" i="1" s="1"/>
  <c r="K110" i="1"/>
  <c r="L110" i="1"/>
  <c r="K105" i="1"/>
  <c r="L105" i="1"/>
  <c r="M105" i="1" s="1"/>
  <c r="K111" i="1"/>
  <c r="L111" i="1"/>
  <c r="K103" i="1"/>
  <c r="L103" i="1"/>
  <c r="M103" i="1" s="1"/>
  <c r="K108" i="1"/>
  <c r="L108" i="1"/>
  <c r="M108" i="1" s="1"/>
  <c r="K101" i="1"/>
  <c r="L101" i="1"/>
  <c r="M101" i="1" s="1"/>
  <c r="K106" i="1"/>
  <c r="L106" i="1"/>
  <c r="M106" i="1" s="1"/>
  <c r="K99" i="1"/>
  <c r="L99" i="1"/>
  <c r="M99" i="1" s="1"/>
  <c r="K104" i="1"/>
  <c r="L104" i="1"/>
  <c r="M104" i="1" s="1"/>
  <c r="K97" i="1"/>
  <c r="L97" i="1"/>
  <c r="M97" i="1" s="1"/>
  <c r="K102" i="1"/>
  <c r="L102" i="1"/>
  <c r="M102" i="1" s="1"/>
  <c r="K95" i="1"/>
  <c r="L95" i="1"/>
  <c r="M95" i="1" s="1"/>
  <c r="K100" i="1"/>
  <c r="L100" i="1"/>
  <c r="M100" i="1" s="1"/>
  <c r="K93" i="1"/>
  <c r="L93" i="1"/>
  <c r="M93" i="1" s="1"/>
  <c r="K98" i="1"/>
  <c r="L98" i="1"/>
  <c r="M98" i="1" s="1"/>
  <c r="K91" i="1"/>
  <c r="L91" i="1"/>
  <c r="M91" i="1" s="1"/>
  <c r="K96" i="1"/>
  <c r="L96" i="1"/>
  <c r="M96" i="1" s="1"/>
  <c r="K89" i="1"/>
  <c r="L89" i="1"/>
  <c r="M89" i="1" s="1"/>
  <c r="K87" i="1"/>
  <c r="L87" i="1"/>
  <c r="M87" i="1" s="1"/>
  <c r="K94" i="1"/>
  <c r="L94" i="1"/>
  <c r="M94" i="1" s="1"/>
  <c r="K92" i="1"/>
  <c r="L92" i="1"/>
  <c r="M92" i="1" s="1"/>
  <c r="K85" i="1"/>
  <c r="L85" i="1"/>
  <c r="M85" i="1" s="1"/>
  <c r="K90" i="1"/>
  <c r="L90" i="1"/>
  <c r="M90" i="1" s="1"/>
  <c r="K83" i="1"/>
  <c r="L83" i="1"/>
  <c r="M83" i="1" s="1"/>
  <c r="K88" i="1"/>
  <c r="L88" i="1"/>
  <c r="M88" i="1" s="1"/>
  <c r="K81" i="1"/>
  <c r="L81" i="1"/>
  <c r="M81" i="1" s="1"/>
  <c r="K86" i="1"/>
  <c r="L86" i="1"/>
  <c r="M86" i="1" s="1"/>
  <c r="K79" i="1"/>
  <c r="L79" i="1"/>
  <c r="M79" i="1" s="1"/>
  <c r="K84" i="1"/>
  <c r="L84" i="1"/>
  <c r="M84" i="1" s="1"/>
  <c r="K77" i="1"/>
  <c r="L77" i="1"/>
  <c r="M77" i="1" s="1"/>
  <c r="K82" i="1"/>
  <c r="L82" i="1"/>
  <c r="M82" i="1" s="1"/>
  <c r="K75" i="1"/>
  <c r="L75" i="1"/>
  <c r="M75" i="1" s="1"/>
  <c r="K80" i="1"/>
  <c r="L80" i="1"/>
  <c r="M80" i="1" s="1"/>
  <c r="K73" i="1"/>
  <c r="L73" i="1"/>
  <c r="M73" i="1" s="1"/>
  <c r="K78" i="1"/>
  <c r="L78" i="1"/>
  <c r="M78" i="1" s="1"/>
  <c r="K71" i="1"/>
  <c r="L71" i="1"/>
  <c r="M71" i="1" s="1"/>
  <c r="K76" i="1"/>
  <c r="L76" i="1"/>
  <c r="M76" i="1" s="1"/>
  <c r="K69" i="1"/>
  <c r="L69" i="1"/>
  <c r="M69" i="1" s="1"/>
  <c r="K74" i="1"/>
  <c r="L74" i="1"/>
  <c r="M74" i="1" s="1"/>
  <c r="K67" i="1"/>
  <c r="L67" i="1"/>
  <c r="M67" i="1" s="1"/>
  <c r="K72" i="1"/>
  <c r="L72" i="1"/>
  <c r="M72" i="1" s="1"/>
  <c r="K64" i="1"/>
  <c r="L64" i="1"/>
  <c r="M64" i="1" s="1"/>
  <c r="K70" i="1"/>
  <c r="L70" i="1"/>
  <c r="M70" i="1" s="1"/>
  <c r="K68" i="1"/>
  <c r="L68" i="1"/>
  <c r="M68" i="1" s="1"/>
  <c r="K62" i="1"/>
  <c r="L62" i="1"/>
  <c r="M62" i="1" s="1"/>
  <c r="K65" i="1"/>
  <c r="L65" i="1"/>
  <c r="M65" i="1" s="1"/>
  <c r="K66" i="1"/>
  <c r="L66" i="1"/>
  <c r="M66" i="1" s="1"/>
  <c r="K60" i="1"/>
  <c r="L60" i="1"/>
  <c r="M60" i="1" s="1"/>
  <c r="K58" i="1"/>
  <c r="L58" i="1"/>
  <c r="M58" i="1" s="1"/>
  <c r="K63" i="1"/>
  <c r="L63" i="1"/>
  <c r="M63" i="1" s="1"/>
  <c r="K56" i="1"/>
  <c r="L56" i="1"/>
  <c r="M56" i="1" s="1"/>
  <c r="K54" i="1"/>
  <c r="L54" i="1"/>
  <c r="M54" i="1" s="1"/>
  <c r="K61" i="1"/>
  <c r="L61" i="1"/>
  <c r="M61" i="1" s="1"/>
  <c r="K59" i="1"/>
  <c r="L59" i="1"/>
  <c r="M59" i="1" s="1"/>
  <c r="K52" i="1"/>
  <c r="L52" i="1"/>
  <c r="O52" i="1" s="1"/>
  <c r="K57" i="1"/>
  <c r="L57" i="1"/>
  <c r="M57" i="1" s="1"/>
  <c r="K50" i="1"/>
  <c r="L50" i="1"/>
  <c r="M50" i="1" s="1"/>
  <c r="K55" i="1"/>
  <c r="L55" i="1"/>
  <c r="M55" i="1" s="1"/>
  <c r="K48" i="1"/>
  <c r="L48" i="1"/>
  <c r="M48" i="1" s="1"/>
  <c r="K53" i="1"/>
  <c r="L53" i="1"/>
  <c r="M53" i="1" s="1"/>
  <c r="K46" i="1"/>
  <c r="L46" i="1"/>
  <c r="M46" i="1" s="1"/>
  <c r="K51" i="1"/>
  <c r="L51" i="1"/>
  <c r="M51" i="1" s="1"/>
  <c r="K44" i="1"/>
  <c r="L44" i="1"/>
  <c r="M44" i="1" s="1"/>
  <c r="K49" i="1"/>
  <c r="L49" i="1"/>
  <c r="M49" i="1" s="1"/>
  <c r="K42" i="1"/>
  <c r="L42" i="1"/>
  <c r="M42" i="1" s="1"/>
  <c r="K40" i="1"/>
  <c r="L40" i="1"/>
  <c r="M40" i="1" s="1"/>
  <c r="K47" i="1"/>
  <c r="L47" i="1"/>
  <c r="M47" i="1" s="1"/>
  <c r="K45" i="1"/>
  <c r="L45" i="1"/>
  <c r="M45" i="1" s="1"/>
  <c r="K38" i="1"/>
  <c r="L38" i="1"/>
  <c r="M38" i="1" s="1"/>
  <c r="K43" i="1"/>
  <c r="L43" i="1"/>
  <c r="M43" i="1" s="1"/>
  <c r="K36" i="1"/>
  <c r="L36" i="1"/>
  <c r="M36" i="1" s="1"/>
  <c r="K41" i="1"/>
  <c r="L41" i="1"/>
  <c r="M41" i="1" s="1"/>
  <c r="K34" i="1"/>
  <c r="L34" i="1"/>
  <c r="M34" i="1" s="1"/>
  <c r="K39" i="1"/>
  <c r="L39" i="1"/>
  <c r="M39" i="1" s="1"/>
  <c r="K32" i="1"/>
  <c r="L32" i="1"/>
  <c r="M32" i="1" s="1"/>
  <c r="K37" i="1"/>
  <c r="L37" i="1"/>
  <c r="M37" i="1" s="1"/>
  <c r="K30" i="1"/>
  <c r="L30" i="1"/>
  <c r="M30" i="1" s="1"/>
  <c r="K35" i="1"/>
  <c r="L35" i="1"/>
  <c r="M35" i="1" s="1"/>
  <c r="K28" i="1"/>
  <c r="L28" i="1"/>
  <c r="M28" i="1" s="1"/>
  <c r="K33" i="1"/>
  <c r="L33" i="1"/>
  <c r="M33" i="1" s="1"/>
  <c r="K26" i="1"/>
  <c r="L26" i="1"/>
  <c r="M26" i="1" s="1"/>
  <c r="K31" i="1"/>
  <c r="L31" i="1"/>
  <c r="M31" i="1" s="1"/>
  <c r="K24" i="1"/>
  <c r="L24" i="1"/>
  <c r="M24" i="1" s="1"/>
  <c r="K29" i="1"/>
  <c r="L29" i="1"/>
  <c r="M29" i="1" s="1"/>
  <c r="K22" i="1"/>
  <c r="L22" i="1"/>
  <c r="M22" i="1" s="1"/>
  <c r="K27" i="1"/>
  <c r="L27" i="1"/>
  <c r="M27" i="1" s="1"/>
  <c r="K20" i="1"/>
  <c r="L20" i="1"/>
  <c r="M20" i="1" s="1"/>
  <c r="K25" i="1"/>
  <c r="L25" i="1"/>
  <c r="M25" i="1" s="1"/>
  <c r="K23" i="1"/>
  <c r="L23" i="1"/>
  <c r="M23" i="1" s="1"/>
  <c r="K18" i="1"/>
  <c r="L18" i="1"/>
  <c r="M18" i="1" s="1"/>
  <c r="K16" i="1"/>
  <c r="L16" i="1"/>
  <c r="M16" i="1" s="1"/>
  <c r="K21" i="1"/>
  <c r="L21" i="1"/>
  <c r="M21" i="1" s="1"/>
  <c r="K14" i="1"/>
  <c r="L14" i="1"/>
  <c r="M14" i="1" s="1"/>
  <c r="K12" i="1"/>
  <c r="L12" i="1"/>
  <c r="M12" i="1" s="1"/>
  <c r="K19" i="1"/>
  <c r="L19" i="1"/>
  <c r="M19" i="1" s="1"/>
  <c r="K17" i="1"/>
  <c r="L17" i="1"/>
  <c r="M17" i="1" s="1"/>
  <c r="K10" i="1"/>
  <c r="L10" i="1"/>
  <c r="M10" i="1" s="1"/>
  <c r="K13" i="1"/>
  <c r="L13" i="1"/>
  <c r="N13" i="1" s="1"/>
  <c r="K15" i="1"/>
  <c r="L15" i="1"/>
  <c r="M15" i="1" s="1"/>
  <c r="K8" i="1"/>
  <c r="L8" i="1"/>
  <c r="M8" i="1" s="1"/>
  <c r="K11" i="1"/>
  <c r="L11" i="1"/>
  <c r="M11" i="1" s="1"/>
  <c r="K6" i="1"/>
  <c r="L6" i="1"/>
  <c r="M6" i="1" s="1"/>
  <c r="K9" i="1"/>
  <c r="L9" i="1"/>
  <c r="M9" i="1" s="1"/>
  <c r="K7" i="1"/>
  <c r="L7" i="1"/>
  <c r="M7" i="1" s="1"/>
  <c r="K4" i="1"/>
  <c r="L4" i="1"/>
  <c r="M4" i="1" s="1"/>
  <c r="K5" i="1"/>
  <c r="L5" i="1"/>
  <c r="M5" i="1" s="1"/>
  <c r="K3" i="1"/>
  <c r="L3" i="1"/>
  <c r="M3" i="1" s="1"/>
  <c r="W63" i="1" l="1"/>
  <c r="T63" i="1" s="1"/>
  <c r="W69" i="1"/>
  <c r="T69" i="1" s="1"/>
  <c r="W77" i="1"/>
  <c r="T77" i="1" s="1"/>
  <c r="W40" i="1"/>
  <c r="T40" i="1" s="1"/>
  <c r="W75" i="1"/>
  <c r="T75" i="1" s="1"/>
  <c r="W89" i="1"/>
  <c r="T89" i="1" s="1"/>
  <c r="W105" i="1"/>
  <c r="T105" i="1" s="1"/>
  <c r="W115" i="1"/>
  <c r="T115" i="1" s="1"/>
  <c r="W109" i="1"/>
  <c r="T109" i="1" s="1"/>
  <c r="W27" i="1"/>
  <c r="T27" i="1" s="1"/>
  <c r="W43" i="1"/>
  <c r="T43" i="1" s="1"/>
  <c r="W46" i="1"/>
  <c r="T46" i="1" s="1"/>
  <c r="W50" i="1"/>
  <c r="T50" i="1" s="1"/>
  <c r="W82" i="1"/>
  <c r="T82" i="1" s="1"/>
  <c r="W102" i="1"/>
  <c r="T102" i="1" s="1"/>
  <c r="W106" i="1"/>
  <c r="T106" i="1" s="1"/>
  <c r="W13" i="1"/>
  <c r="T13" i="1" s="1"/>
  <c r="W18" i="1"/>
  <c r="T18" i="1" s="1"/>
  <c r="W22" i="1"/>
  <c r="T22" i="1" s="1"/>
  <c r="W30" i="1"/>
  <c r="T30" i="1" s="1"/>
  <c r="W34" i="1"/>
  <c r="T34" i="1" s="1"/>
  <c r="W61" i="1"/>
  <c r="T61" i="1" s="1"/>
  <c r="W68" i="1"/>
  <c r="T68" i="1" s="1"/>
  <c r="W72" i="1"/>
  <c r="T72" i="1" s="1"/>
  <c r="W98" i="1"/>
  <c r="T98" i="1" s="1"/>
  <c r="W93" i="1"/>
  <c r="T93" i="1" s="1"/>
  <c r="W97" i="1"/>
  <c r="T97" i="1" s="1"/>
  <c r="W7" i="1"/>
  <c r="T7" i="1" s="1"/>
  <c r="W59" i="1"/>
  <c r="T59" i="1" s="1"/>
  <c r="W73" i="1"/>
  <c r="T73" i="1" s="1"/>
  <c r="W84" i="1"/>
  <c r="T84" i="1" s="1"/>
  <c r="W88" i="1"/>
  <c r="T88" i="1" s="1"/>
  <c r="W92" i="1"/>
  <c r="T92" i="1" s="1"/>
  <c r="W65" i="1"/>
  <c r="T65" i="1" s="1"/>
  <c r="W4" i="1"/>
  <c r="T4" i="1" s="1"/>
  <c r="W31" i="1"/>
  <c r="T31" i="1" s="1"/>
  <c r="W28" i="1"/>
  <c r="T28" i="1" s="1"/>
  <c r="W35" i="1"/>
  <c r="T35" i="1" s="1"/>
  <c r="W32" i="1"/>
  <c r="T32" i="1" s="1"/>
  <c r="W47" i="1"/>
  <c r="T47" i="1" s="1"/>
  <c r="W55" i="1"/>
  <c r="T55" i="1" s="1"/>
  <c r="W76" i="1"/>
  <c r="T76" i="1" s="1"/>
  <c r="W86" i="1"/>
  <c r="T86" i="1" s="1"/>
  <c r="W90" i="1"/>
  <c r="T90" i="1" s="1"/>
  <c r="W85" i="1"/>
  <c r="T85" i="1" s="1"/>
  <c r="W100" i="1"/>
  <c r="T100" i="1" s="1"/>
  <c r="W99" i="1"/>
  <c r="T99" i="1" s="1"/>
  <c r="W6" i="1"/>
  <c r="T6" i="1" s="1"/>
  <c r="W14" i="1"/>
  <c r="T14" i="1" s="1"/>
  <c r="W23" i="1"/>
  <c r="T23" i="1" s="1"/>
  <c r="W33" i="1"/>
  <c r="T33" i="1" s="1"/>
  <c r="W37" i="1"/>
  <c r="T37" i="1" s="1"/>
  <c r="W41" i="1"/>
  <c r="T41" i="1" s="1"/>
  <c r="W44" i="1"/>
  <c r="T44" i="1" s="1"/>
  <c r="W60" i="1"/>
  <c r="T60" i="1" s="1"/>
  <c r="W62" i="1"/>
  <c r="T62" i="1" s="1"/>
  <c r="W64" i="1"/>
  <c r="T64" i="1" s="1"/>
  <c r="W83" i="1"/>
  <c r="T83" i="1" s="1"/>
  <c r="W94" i="1"/>
  <c r="T94" i="1" s="1"/>
  <c r="W91" i="1"/>
  <c r="T91" i="1" s="1"/>
  <c r="W112" i="1"/>
  <c r="T112" i="1" s="1"/>
  <c r="W9" i="1"/>
  <c r="T9" i="1" s="1"/>
  <c r="W87" i="1"/>
  <c r="T87" i="1" s="1"/>
  <c r="W101" i="1"/>
  <c r="T101" i="1" s="1"/>
  <c r="N110" i="1"/>
  <c r="W12" i="1"/>
  <c r="T12" i="1" s="1"/>
  <c r="W51" i="1"/>
  <c r="T51" i="1" s="1"/>
  <c r="W111" i="1"/>
  <c r="T111" i="1" s="1"/>
  <c r="W5" i="1"/>
  <c r="T5" i="1" s="1"/>
  <c r="W11" i="1"/>
  <c r="T11" i="1" s="1"/>
  <c r="W17" i="1"/>
  <c r="T17" i="1" s="1"/>
  <c r="W21" i="1"/>
  <c r="T21" i="1" s="1"/>
  <c r="W25" i="1"/>
  <c r="T25" i="1" s="1"/>
  <c r="W20" i="1"/>
  <c r="T20" i="1" s="1"/>
  <c r="W24" i="1"/>
  <c r="T24" i="1" s="1"/>
  <c r="W39" i="1"/>
  <c r="T39" i="1" s="1"/>
  <c r="W38" i="1"/>
  <c r="T38" i="1" s="1"/>
  <c r="W49" i="1"/>
  <c r="T49" i="1" s="1"/>
  <c r="W53" i="1"/>
  <c r="T53" i="1" s="1"/>
  <c r="W57" i="1"/>
  <c r="T57" i="1" s="1"/>
  <c r="W52" i="1"/>
  <c r="T52" i="1" s="1"/>
  <c r="W67" i="1"/>
  <c r="T67" i="1" s="1"/>
  <c r="W74" i="1"/>
  <c r="T74" i="1" s="1"/>
  <c r="W81" i="1"/>
  <c r="T81" i="1" s="1"/>
  <c r="W104" i="1"/>
  <c r="T104" i="1" s="1"/>
  <c r="W108" i="1"/>
  <c r="T108" i="1" s="1"/>
  <c r="W113" i="1"/>
  <c r="T113" i="1" s="1"/>
  <c r="W107" i="1"/>
  <c r="T107" i="1" s="1"/>
  <c r="W119" i="1"/>
  <c r="T119" i="1" s="1"/>
  <c r="W15" i="1"/>
  <c r="T15" i="1" s="1"/>
  <c r="W56" i="1"/>
  <c r="T56" i="1" s="1"/>
  <c r="W78" i="1"/>
  <c r="T78" i="1" s="1"/>
  <c r="W103" i="1"/>
  <c r="T103" i="1" s="1"/>
  <c r="W114" i="1"/>
  <c r="T114" i="1" s="1"/>
  <c r="W19" i="1"/>
  <c r="T19" i="1" s="1"/>
  <c r="W66" i="1"/>
  <c r="T66" i="1" s="1"/>
  <c r="W3" i="1"/>
  <c r="T3" i="1" s="1"/>
  <c r="W8" i="1"/>
  <c r="T8" i="1" s="1"/>
  <c r="W10" i="1"/>
  <c r="T10" i="1" s="1"/>
  <c r="W16" i="1"/>
  <c r="T16" i="1" s="1"/>
  <c r="W29" i="1"/>
  <c r="T29" i="1" s="1"/>
  <c r="W26" i="1"/>
  <c r="T26" i="1" s="1"/>
  <c r="W36" i="1"/>
  <c r="T36" i="1" s="1"/>
  <c r="W45" i="1"/>
  <c r="T45" i="1" s="1"/>
  <c r="W42" i="1"/>
  <c r="T42" i="1" s="1"/>
  <c r="W48" i="1"/>
  <c r="T48" i="1" s="1"/>
  <c r="W54" i="1"/>
  <c r="T54" i="1" s="1"/>
  <c r="W58" i="1"/>
  <c r="T58" i="1" s="1"/>
  <c r="W70" i="1"/>
  <c r="T70" i="1" s="1"/>
  <c r="W71" i="1"/>
  <c r="T71" i="1" s="1"/>
  <c r="W80" i="1"/>
  <c r="T80" i="1" s="1"/>
  <c r="W79" i="1"/>
  <c r="T79" i="1" s="1"/>
  <c r="W96" i="1"/>
  <c r="T96" i="1" s="1"/>
  <c r="W95" i="1"/>
  <c r="T95" i="1" s="1"/>
  <c r="W110" i="1"/>
  <c r="T110" i="1" s="1"/>
  <c r="W116" i="1"/>
  <c r="T116" i="1" s="1"/>
  <c r="A1" i="3" l="1"/>
  <c r="I147" i="1" l="1"/>
  <c r="J151" i="1" l="1"/>
  <c r="J150" i="1"/>
  <c r="J153" i="1" l="1"/>
  <c r="J152" i="1"/>
  <c r="J149" i="1"/>
  <c r="M96" i="3"/>
  <c r="M97" i="3" s="1"/>
  <c r="J154" i="1" l="1"/>
  <c r="A1" i="1"/>
  <c r="N151" i="1" l="1"/>
  <c r="M151" i="1"/>
  <c r="L151" i="1"/>
  <c r="M153" i="1" l="1"/>
  <c r="M150" i="1"/>
  <c r="N153" i="1"/>
  <c r="L153" i="1"/>
  <c r="L150" i="1"/>
  <c r="N150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<sst xmlns="http://schemas.openxmlformats.org/spreadsheetml/2006/main" count="1776" uniqueCount="497">
  <si>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</si>
  <si>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</si>
  <si>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</si>
  <si>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</si>
  <si>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</si>
  <si>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</si>
  <si>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</si>
  <si>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</si>
  <si>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</si>
  <si>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</si>
  <si>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</si>
  <si>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</si>
  <si>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</si>
  <si>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</si>
  <si>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</si>
  <si>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</si>
  <si>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</si>
  <si>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</si>
  <si>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</si>
  <si>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</si>
  <si>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Color Legend</t>
  </si>
  <si>
    <t>Trip Start MP</t>
  </si>
  <si>
    <t>Trip End MP</t>
  </si>
  <si>
    <t>Trip Distance</t>
  </si>
  <si>
    <t>Concerning?</t>
  </si>
  <si>
    <t>Comments</t>
  </si>
  <si>
    <t>Operating Date</t>
  </si>
  <si>
    <t>Train Run with multiple inits</t>
  </si>
  <si>
    <t>Train Run where PTC was Cut Out during some or all of the trip</t>
  </si>
  <si>
    <t>Train Run with other issues. See comments for more details</t>
  </si>
  <si>
    <t>Onboard Software Version</t>
  </si>
  <si>
    <t>Training enforcement</t>
  </si>
  <si>
    <t>Possible System Enforcement</t>
  </si>
  <si>
    <t>N</t>
  </si>
  <si>
    <t>Increasing Mileposts (1)</t>
  </si>
  <si>
    <t>Form based authority (4)</t>
  </si>
  <si>
    <t>TRACK WARRANT AUTHORITY</t>
  </si>
  <si>
    <t>Predictive Enforcement (2)</t>
  </si>
  <si>
    <t>Decreasing Mileposts (2)</t>
  </si>
  <si>
    <t>Reactive Enforcement (3)</t>
  </si>
  <si>
    <t>Signal based authority (5)</t>
  </si>
  <si>
    <t>SIGNAL</t>
  </si>
  <si>
    <t>Speed (6)</t>
  </si>
  <si>
    <t>PERMANENT SPEED RESTRICTION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</si>
  <si>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</si>
  <si>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</si>
  <si>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</si>
  <si>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</si>
  <si>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</si>
  <si>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</si>
  <si>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</si>
  <si>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</si>
  <si>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</si>
  <si>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</si>
  <si>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</si>
  <si>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</si>
  <si>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DE.1.0.6.0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</si>
  <si>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</si>
  <si>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</si>
  <si>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</si>
  <si>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</si>
  <si>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</si>
  <si>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</si>
  <si>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</si>
  <si>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</si>
  <si>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Married Pair</t>
  </si>
  <si>
    <t>204:233298</t>
  </si>
  <si>
    <t>rtdc.l.rtdc.4027:itc</t>
  </si>
  <si>
    <t>204:232988</t>
  </si>
  <si>
    <t>204:233309</t>
  </si>
  <si>
    <t>204:232963</t>
  </si>
  <si>
    <t>204:233257</t>
  </si>
  <si>
    <t>204:232981</t>
  </si>
  <si>
    <t>204:446</t>
  </si>
  <si>
    <t>Y</t>
  </si>
  <si>
    <t>rtdc.l.rtdc.4008:itc</t>
  </si>
  <si>
    <t>110-01</t>
  </si>
  <si>
    <t>rtdc.l.rtdc.4019:itc</t>
  </si>
  <si>
    <t>112-01</t>
  </si>
  <si>
    <t>rtdc.l.rtdc.4018:itc</t>
  </si>
  <si>
    <t>119-01</t>
  </si>
  <si>
    <t>126-01</t>
  </si>
  <si>
    <t>133-01</t>
  </si>
  <si>
    <t>rtdc.l.rtdc.4016:itc</t>
  </si>
  <si>
    <t>143-01</t>
  </si>
  <si>
    <t>138-01</t>
  </si>
  <si>
    <t>145-01</t>
  </si>
  <si>
    <t>rtdc.l.rtdc.4030:itc</t>
  </si>
  <si>
    <t>150-01</t>
  </si>
  <si>
    <t>EQUIPMENT RESTRICTION</t>
  </si>
  <si>
    <t>rtdc.l.rtdc.4017:itc</t>
  </si>
  <si>
    <t>148-01</t>
  </si>
  <si>
    <t>rtdc.l.rtdc.4044:itc</t>
  </si>
  <si>
    <t>155-01</t>
  </si>
  <si>
    <t>152-01</t>
  </si>
  <si>
    <t>159-01</t>
  </si>
  <si>
    <t>154-01</t>
  </si>
  <si>
    <t>rtdc.l.rtdc.4028:itc</t>
  </si>
  <si>
    <t>160-01</t>
  </si>
  <si>
    <t>rtdc.l.rtdc.4020:itc</t>
  </si>
  <si>
    <t>167-01</t>
  </si>
  <si>
    <t>173-01</t>
  </si>
  <si>
    <t>166-01</t>
  </si>
  <si>
    <t>175-01</t>
  </si>
  <si>
    <t>rtdc.l.rtdc.4043:itc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</si>
  <si>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</si>
  <si>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</si>
  <si>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</si>
  <si>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</si>
  <si>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</si>
  <si>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</si>
  <si>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</si>
  <si>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</si>
  <si>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SWITCH UNKNOWN</t>
  </si>
  <si>
    <t>Track device (7)</t>
  </si>
  <si>
    <t>rtdc.l.rtdc.4015:itc</t>
  </si>
  <si>
    <t>186-01</t>
  </si>
  <si>
    <t>197-01</t>
  </si>
  <si>
    <t>rtdc.l.rtdc.4039:itc</t>
  </si>
  <si>
    <t>192-01</t>
  </si>
  <si>
    <t>rtdc.l.rtdc.4029:itc</t>
  </si>
  <si>
    <t>199-01</t>
  </si>
  <si>
    <t>201-01</t>
  </si>
  <si>
    <t>203-01</t>
  </si>
  <si>
    <t>GRADE CROSSING</t>
  </si>
  <si>
    <t>Bulletin (2)</t>
  </si>
  <si>
    <t>200-01</t>
  </si>
  <si>
    <t>rtdc.l.rtdc.4007:itc</t>
  </si>
  <si>
    <t>207-01</t>
  </si>
  <si>
    <t>196-01</t>
  </si>
  <si>
    <t>206-01</t>
  </si>
  <si>
    <t>211-01</t>
  </si>
  <si>
    <t>212-01</t>
  </si>
  <si>
    <t>210-01</t>
  </si>
  <si>
    <t>Early Arrival</t>
  </si>
  <si>
    <t>217-01</t>
  </si>
  <si>
    <t>204:435</t>
  </si>
  <si>
    <t>204:233395</t>
  </si>
  <si>
    <t>204:180</t>
  </si>
  <si>
    <t>215-01</t>
  </si>
  <si>
    <t>204:437</t>
  </si>
  <si>
    <t>204:233315</t>
  </si>
  <si>
    <t>208-01</t>
  </si>
  <si>
    <t>204:233002</t>
  </si>
  <si>
    <t>204:228635</t>
  </si>
  <si>
    <t>213-01</t>
  </si>
  <si>
    <t>204:451</t>
  </si>
  <si>
    <t>204:233289</t>
  </si>
  <si>
    <t>204:233005</t>
  </si>
  <si>
    <t>204:127</t>
  </si>
  <si>
    <t>204:460</t>
  </si>
  <si>
    <t>204:233229</t>
  </si>
  <si>
    <t>204-01</t>
  </si>
  <si>
    <t>204:232985</t>
  </si>
  <si>
    <t>204:163</t>
  </si>
  <si>
    <t>209-01</t>
  </si>
  <si>
    <t>204:488</t>
  </si>
  <si>
    <t>204:19129</t>
  </si>
  <si>
    <t>204:233306</t>
  </si>
  <si>
    <t>202-01</t>
  </si>
  <si>
    <t>204:232980</t>
  </si>
  <si>
    <t>204:143</t>
  </si>
  <si>
    <t>204:464</t>
  </si>
  <si>
    <t>204:2731</t>
  </si>
  <si>
    <t>204:232991</t>
  </si>
  <si>
    <t>204:145</t>
  </si>
  <si>
    <t>205-01</t>
  </si>
  <si>
    <t>204:458</t>
  </si>
  <si>
    <t>204:233314</t>
  </si>
  <si>
    <t>198-01</t>
  </si>
  <si>
    <t>204:232940</t>
  </si>
  <si>
    <t>204:149</t>
  </si>
  <si>
    <t>204:462</t>
  </si>
  <si>
    <t>204:233285</t>
  </si>
  <si>
    <t>204:185</t>
  </si>
  <si>
    <t>204:440</t>
  </si>
  <si>
    <t>204:233305</t>
  </si>
  <si>
    <t>194-01</t>
  </si>
  <si>
    <t>204:466</t>
  </si>
  <si>
    <t>204:233304</t>
  </si>
  <si>
    <t>204:233042</t>
  </si>
  <si>
    <t>204:158</t>
  </si>
  <si>
    <t>204:457</t>
  </si>
  <si>
    <t>204:233272</t>
  </si>
  <si>
    <t>190-01</t>
  </si>
  <si>
    <t>204:232978</t>
  </si>
  <si>
    <t>204:438</t>
  </si>
  <si>
    <t>204:233319</t>
  </si>
  <si>
    <t>188-01</t>
  </si>
  <si>
    <t>204:232996</t>
  </si>
  <si>
    <t>193-01</t>
  </si>
  <si>
    <t>204:467</t>
  </si>
  <si>
    <t>204:233301</t>
  </si>
  <si>
    <t>204:232984</t>
  </si>
  <si>
    <t>204:881</t>
  </si>
  <si>
    <t>204:233027</t>
  </si>
  <si>
    <t>204:156</t>
  </si>
  <si>
    <t>191-01</t>
  </si>
  <si>
    <t>204:233347</t>
  </si>
  <si>
    <t>204:233001</t>
  </si>
  <si>
    <t>204:139</t>
  </si>
  <si>
    <t>204:233300</t>
  </si>
  <si>
    <t>180-01</t>
  </si>
  <si>
    <t>204:167</t>
  </si>
  <si>
    <t>185-01</t>
  </si>
  <si>
    <t>178-01</t>
  </si>
  <si>
    <t>204:233046</t>
  </si>
  <si>
    <t>204:130</t>
  </si>
  <si>
    <t>183-01</t>
  </si>
  <si>
    <t>204:233349</t>
  </si>
  <si>
    <t>176-01</t>
  </si>
  <si>
    <t>204:232993</t>
  </si>
  <si>
    <t>204:447</t>
  </si>
  <si>
    <t>204:232982</t>
  </si>
  <si>
    <t>204:136</t>
  </si>
  <si>
    <t>179-01</t>
  </si>
  <si>
    <t>204:233310</t>
  </si>
  <si>
    <t>172-01</t>
  </si>
  <si>
    <t>177-01</t>
  </si>
  <si>
    <t>204:233360</t>
  </si>
  <si>
    <t>204:232965</t>
  </si>
  <si>
    <t>204:125</t>
  </si>
  <si>
    <t>204:233295</t>
  </si>
  <si>
    <t>168-01</t>
  </si>
  <si>
    <t>204:232962</t>
  </si>
  <si>
    <t>204:138</t>
  </si>
  <si>
    <t>204:1201</t>
  </si>
  <si>
    <t>204:233299</t>
  </si>
  <si>
    <t>204:232975</t>
  </si>
  <si>
    <t>204:141</t>
  </si>
  <si>
    <t>171-01</t>
  </si>
  <si>
    <t>204:233312</t>
  </si>
  <si>
    <t>164-01</t>
  </si>
  <si>
    <t>204:233008</t>
  </si>
  <si>
    <t>204:134</t>
  </si>
  <si>
    <t>169-01</t>
  </si>
  <si>
    <t>204:449</t>
  </si>
  <si>
    <t>162-01</t>
  </si>
  <si>
    <t>204:232974</t>
  </si>
  <si>
    <t>204:1288</t>
  </si>
  <si>
    <t>204:233270</t>
  </si>
  <si>
    <t>165-01</t>
  </si>
  <si>
    <t>204:233293</t>
  </si>
  <si>
    <t>204:232977</t>
  </si>
  <si>
    <t>204:886</t>
  </si>
  <si>
    <t>163-01</t>
  </si>
  <si>
    <t>204:1296</t>
  </si>
  <si>
    <t>204:233327</t>
  </si>
  <si>
    <t>204:1162</t>
  </si>
  <si>
    <t>158-01</t>
  </si>
  <si>
    <t>156-01</t>
  </si>
  <si>
    <t>161-01</t>
  </si>
  <si>
    <t>204:233283</t>
  </si>
  <si>
    <t>204:232987</t>
  </si>
  <si>
    <t>204:967</t>
  </si>
  <si>
    <t>204:150</t>
  </si>
  <si>
    <t>204:473</t>
  </si>
  <si>
    <t>157-01</t>
  </si>
  <si>
    <t>204:491</t>
  </si>
  <si>
    <t>204:233274</t>
  </si>
  <si>
    <t>204:233130</t>
  </si>
  <si>
    <t>204:161</t>
  </si>
  <si>
    <t>153-01</t>
  </si>
  <si>
    <t>204:469</t>
  </si>
  <si>
    <t>146-01</t>
  </si>
  <si>
    <t>151-01</t>
  </si>
  <si>
    <t>204:475</t>
  </si>
  <si>
    <t>204:233303</t>
  </si>
  <si>
    <t>144-01</t>
  </si>
  <si>
    <t>149-01</t>
  </si>
  <si>
    <t>204:471</t>
  </si>
  <si>
    <t>142-01</t>
  </si>
  <si>
    <t>204:233000</t>
  </si>
  <si>
    <t>147-01</t>
  </si>
  <si>
    <t>204:453</t>
  </si>
  <si>
    <t>204:233399</t>
  </si>
  <si>
    <t>140-01</t>
  </si>
  <si>
    <t>204:152</t>
  </si>
  <si>
    <t>204:232983</t>
  </si>
  <si>
    <t>204:233323</t>
  </si>
  <si>
    <t>204:233330</t>
  </si>
  <si>
    <t>136-01</t>
  </si>
  <si>
    <t>204:232969</t>
  </si>
  <si>
    <t>141-01</t>
  </si>
  <si>
    <t>134-01</t>
  </si>
  <si>
    <t>204:233117</t>
  </si>
  <si>
    <t>139-01</t>
  </si>
  <si>
    <t>204:433</t>
  </si>
  <si>
    <t>132-01</t>
  </si>
  <si>
    <t>137-01</t>
  </si>
  <si>
    <t>130-01</t>
  </si>
  <si>
    <t>204:233013</t>
  </si>
  <si>
    <t>135-01</t>
  </si>
  <si>
    <t>128-01</t>
  </si>
  <si>
    <t>204:232986</t>
  </si>
  <si>
    <t>204:233404</t>
  </si>
  <si>
    <t>204:232979</t>
  </si>
  <si>
    <t>131-01</t>
  </si>
  <si>
    <t>204:442</t>
  </si>
  <si>
    <t>204:233297</t>
  </si>
  <si>
    <t>124-01</t>
  </si>
  <si>
    <t>129-01</t>
  </si>
  <si>
    <t>122-01</t>
  </si>
  <si>
    <t>204:232989</t>
  </si>
  <si>
    <t>127-01</t>
  </si>
  <si>
    <t>120-01</t>
  </si>
  <si>
    <t>204:154</t>
  </si>
  <si>
    <t>125-01</t>
  </si>
  <si>
    <t>118-01</t>
  </si>
  <si>
    <t>204:233006</t>
  </si>
  <si>
    <t>123-01</t>
  </si>
  <si>
    <t>121-01</t>
  </si>
  <si>
    <t>116-01</t>
  </si>
  <si>
    <t>114-01</t>
  </si>
  <si>
    <t>204:1481</t>
  </si>
  <si>
    <t>204:233291</t>
  </si>
  <si>
    <t>204:160</t>
  </si>
  <si>
    <t>117-01</t>
  </si>
  <si>
    <t>115-01</t>
  </si>
  <si>
    <t>204:792</t>
  </si>
  <si>
    <t>108-01</t>
  </si>
  <si>
    <t>111-01</t>
  </si>
  <si>
    <t>204:19140</t>
  </si>
  <si>
    <t>113-01</t>
  </si>
  <si>
    <t>106-01</t>
  </si>
  <si>
    <t>204:232672</t>
  </si>
  <si>
    <t>204:1947</t>
  </si>
  <si>
    <t>109-01</t>
  </si>
  <si>
    <t>204:444</t>
  </si>
  <si>
    <t>104-01</t>
  </si>
  <si>
    <t>204:232679</t>
  </si>
  <si>
    <t>107-01</t>
  </si>
  <si>
    <t>105-01</t>
  </si>
  <si>
    <t>204:774</t>
  </si>
  <si>
    <t>102-01</t>
  </si>
  <si>
    <t>204:232673</t>
  </si>
  <si>
    <t>103-01</t>
  </si>
  <si>
    <t>204:703</t>
  </si>
  <si>
    <t>204:233321</t>
  </si>
  <si>
    <t>101-01</t>
  </si>
  <si>
    <t>204:781</t>
  </si>
  <si>
    <t>WiMAX outage</t>
  </si>
  <si>
    <t>Went active too close to switch</t>
  </si>
  <si>
    <t>Onboard - comparator issue</t>
  </si>
  <si>
    <t>Signal - premature downgrade @ DUS</t>
  </si>
  <si>
    <t>Onboard - EBI Card Fault</t>
  </si>
  <si>
    <t>GPS bad signal under DUS, had to init at 38th</t>
  </si>
  <si>
    <t>Routing @ DUS</t>
  </si>
  <si>
    <t>Routing @ Pena</t>
  </si>
  <si>
    <t>Comparator Issue, GPS Faults leading to Multiple CPU Faults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</si>
  <si>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</si>
  <si>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</si>
  <si>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</si>
  <si>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</si>
  <si>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</si>
  <si>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</si>
  <si>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</si>
  <si>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</si>
  <si>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204:233066</t>
  </si>
  <si>
    <t>204:194</t>
  </si>
  <si>
    <t>243-01</t>
  </si>
  <si>
    <t>204:233308</t>
  </si>
  <si>
    <t>238-01</t>
  </si>
  <si>
    <t>204:233398</t>
  </si>
  <si>
    <t>236-01</t>
  </si>
  <si>
    <t>204:232998</t>
  </si>
  <si>
    <t>239-01</t>
  </si>
  <si>
    <t>237-01</t>
  </si>
  <si>
    <t>204:233115</t>
  </si>
  <si>
    <t>235-01</t>
  </si>
  <si>
    <t>204:482</t>
  </si>
  <si>
    <t>232-01</t>
  </si>
  <si>
    <t>230-01</t>
  </si>
  <si>
    <t>204:147</t>
  </si>
  <si>
    <t>204:233436</t>
  </si>
  <si>
    <t>231-01</t>
  </si>
  <si>
    <t>228-01</t>
  </si>
  <si>
    <t>229-01</t>
  </si>
  <si>
    <t>204:233100</t>
  </si>
  <si>
    <t>214-01</t>
  </si>
  <si>
    <t>227-01</t>
  </si>
  <si>
    <t>225-01</t>
  </si>
  <si>
    <t>204:233387</t>
  </si>
  <si>
    <t>222-01</t>
  </si>
  <si>
    <t>204:233036</t>
  </si>
  <si>
    <t>204:455</t>
  </si>
  <si>
    <t>220-01</t>
  </si>
  <si>
    <t>204:233004</t>
  </si>
  <si>
    <t>Routing @ DUS, no need to cut out here, but seems like they were antsy and did it anyways</t>
  </si>
  <si>
    <t>Wi-MAX outage at Airport</t>
  </si>
  <si>
    <t>216-01</t>
  </si>
  <si>
    <t>219-01</t>
  </si>
  <si>
    <t>204:233078</t>
  </si>
  <si>
    <t>221-01</t>
  </si>
  <si>
    <t>204:495</t>
  </si>
  <si>
    <t>204:233408</t>
  </si>
  <si>
    <t>Status</t>
  </si>
  <si>
    <t>Closed</t>
  </si>
  <si>
    <t>Operator Name</t>
  </si>
  <si>
    <t>MALAVE</t>
  </si>
  <si>
    <t>LEDERHAUSE</t>
  </si>
  <si>
    <t>STEWART</t>
  </si>
  <si>
    <t>SANTIZO</t>
  </si>
  <si>
    <t>EXTRA 13-28</t>
  </si>
  <si>
    <t>POLLOCK</t>
  </si>
  <si>
    <t>GEBRETEKLE</t>
  </si>
  <si>
    <t>ARNOLD</t>
  </si>
  <si>
    <t>BUTLER</t>
  </si>
  <si>
    <t>ACKERMAN</t>
  </si>
  <si>
    <t>NELSON</t>
  </si>
  <si>
    <t>rtdc.l.rtdc.4041:itc</t>
  </si>
  <si>
    <t>144-25</t>
  </si>
  <si>
    <t>HONTZ</t>
  </si>
  <si>
    <t>YOUNG</t>
  </si>
  <si>
    <t>rtdc.l.rtdc.4040:itc</t>
  </si>
  <si>
    <t>BARTLETT</t>
  </si>
  <si>
    <t>rtdc.l.rtdc.4038:itc</t>
  </si>
  <si>
    <t>147-02</t>
  </si>
  <si>
    <t>CHANDLER</t>
  </si>
  <si>
    <t>BONDS</t>
  </si>
  <si>
    <t>rtdc.l.rtdc.4025:itc</t>
  </si>
  <si>
    <t>145-02</t>
  </si>
  <si>
    <t>BRUDER</t>
  </si>
  <si>
    <t>138-02</t>
  </si>
  <si>
    <t>SPECTOR</t>
  </si>
  <si>
    <t>rtdc.l.rtdc.4014:itc</t>
  </si>
  <si>
    <t>143-02</t>
  </si>
  <si>
    <t>rtdc.l.rtdc.4013:itc</t>
  </si>
  <si>
    <t>130-02</t>
  </si>
  <si>
    <t>128-02</t>
  </si>
  <si>
    <t>LEVIN</t>
  </si>
  <si>
    <t>rtdc.l.rtdc.4023:itc</t>
  </si>
  <si>
    <t>116-02</t>
  </si>
  <si>
    <t>JACKSON</t>
  </si>
  <si>
    <t>123-02</t>
  </si>
  <si>
    <t>106-02</t>
  </si>
  <si>
    <t>121-02</t>
  </si>
  <si>
    <t>DE LA ROSA</t>
  </si>
  <si>
    <t>117-02</t>
  </si>
  <si>
    <t>113-02</t>
  </si>
  <si>
    <t>125-02</t>
  </si>
  <si>
    <t>NEWELL</t>
  </si>
  <si>
    <t>107-02</t>
  </si>
  <si>
    <t>122-02</t>
  </si>
  <si>
    <t>126-02</t>
  </si>
  <si>
    <t>rtdc.l.rtdc.4026:itc</t>
  </si>
  <si>
    <t>132-02</t>
  </si>
  <si>
    <t>139-02</t>
  </si>
  <si>
    <t>136-02</t>
  </si>
  <si>
    <t>rtdc.l.rtdc.4024:itc</t>
  </si>
  <si>
    <t>SPARE-27</t>
  </si>
  <si>
    <t>COOLAHAN</t>
  </si>
  <si>
    <t>WEBSTER</t>
  </si>
  <si>
    <t>BRANNON</t>
  </si>
  <si>
    <t>rtdc.l.rtdc.4009:itc</t>
  </si>
  <si>
    <t>149-25</t>
  </si>
  <si>
    <t>ADANE</t>
  </si>
  <si>
    <t>109-02</t>
  </si>
  <si>
    <t>101-02</t>
  </si>
  <si>
    <t>309-01</t>
  </si>
  <si>
    <t>STURGEON</t>
  </si>
  <si>
    <t>EX GOODNIGHT-30</t>
  </si>
  <si>
    <t>GOODNIGHT</t>
  </si>
  <si>
    <t>PTC TEST4-29</t>
  </si>
  <si>
    <t>CUSHING</t>
  </si>
  <si>
    <t>114-02</t>
  </si>
  <si>
    <t>151-25</t>
  </si>
  <si>
    <t>118-02</t>
  </si>
  <si>
    <t>142-25</t>
  </si>
  <si>
    <t>BRABO-27</t>
  </si>
  <si>
    <t>BRABO</t>
  </si>
  <si>
    <t>rtdc.l.rtdc.4037:itc</t>
  </si>
  <si>
    <t>134-02</t>
  </si>
  <si>
    <t>127-02</t>
  </si>
  <si>
    <t>119-02</t>
  </si>
  <si>
    <t>115-02</t>
  </si>
  <si>
    <t>105-02</t>
  </si>
  <si>
    <t>137-02</t>
  </si>
  <si>
    <t>141-02</t>
  </si>
  <si>
    <t>135-02</t>
  </si>
  <si>
    <t>PTC TEST3-29</t>
  </si>
  <si>
    <t>120-02</t>
  </si>
  <si>
    <t>111-02</t>
  </si>
  <si>
    <t>GOLIGHTLY</t>
  </si>
  <si>
    <t>104-02</t>
  </si>
  <si>
    <t>103-02</t>
  </si>
  <si>
    <t>108-02</t>
  </si>
  <si>
    <t>HAUSER</t>
  </si>
  <si>
    <t>110-02</t>
  </si>
  <si>
    <t>129-02</t>
  </si>
  <si>
    <t>131-02</t>
  </si>
  <si>
    <t>140-02</t>
  </si>
  <si>
    <t>102-02</t>
  </si>
  <si>
    <t>112-02</t>
  </si>
  <si>
    <t>124-02</t>
  </si>
  <si>
    <t>133-02</t>
  </si>
  <si>
    <t>142-02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</si>
</sst>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4" borderId="5" xfId="0" applyFill="1" applyBorder="1"/>
    <xf numFmtId="0" fontId="0" fillId="0" borderId="5" xfId="0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0" fontId="0" fillId="2" borderId="5" xfId="0" applyFill="1" applyBorder="1"/>
    <xf numFmtId="0" fontId="0" fillId="3" borderId="5" xfId="0" applyFill="1" applyBorder="1"/>
    <xf numFmtId="0" fontId="1" fillId="0" borderId="5" xfId="0" applyFont="1" applyBorder="1"/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2" xfId="0" applyFill="1" applyBorder="1"/>
    <xf numFmtId="0" fontId="0" fillId="2" borderId="13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166" fontId="4" fillId="0" borderId="11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4" borderId="0" xfId="0" applyFill="1" applyBorder="1"/>
    <xf numFmtId="0" fontId="0" fillId="0" borderId="0" xfId="0" applyBorder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5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47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62"/>
  <sheetViews>
    <sheetView showGridLines="0" tabSelected="1" topLeftCell="A100" zoomScale="85" zoomScaleNormal="85" workbookViewId="0">
      <selection activeCell="Q13" sqref="Q13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21" customWidth="1"/>
    <col min="6" max="6" width="20.140625" style="21" customWidth="1"/>
    <col min="7" max="7" width="18.42578125" style="47" hidden="1" customWidth="1"/>
    <col min="8" max="8" width="22.140625" style="21" hidden="1" customWidth="1"/>
    <col min="9" max="9" width="19.7109375" style="21" customWidth="1"/>
    <col min="10" max="10" width="8.7109375" customWidth="1"/>
    <col min="11" max="11" width="13.28515625" customWidth="1"/>
    <col min="12" max="12" width="9.5703125" style="1" customWidth="1"/>
    <col min="13" max="13" width="8.85546875" style="4" customWidth="1"/>
    <col min="14" max="14" width="9.140625" style="4"/>
    <col min="15" max="15" width="6" style="4" customWidth="1"/>
    <col min="16" max="16" width="14" customWidth="1"/>
    <col min="17" max="17" width="29.28515625" customWidth="1"/>
    <col min="18" max="18" width="4.28515625" customWidth="1"/>
    <col min="19" max="19" width="6.7109375" style="66" customWidth="1"/>
    <col min="20" max="20" width="10.140625" style="66" customWidth="1"/>
    <col min="21" max="23" width="9.140625" style="66"/>
    <col min="24" max="24" width="9.140625" style="67"/>
    <col min="25" max="25" width="17.85546875" style="67" customWidth="1"/>
    <col min="27" max="27" width="12.42578125" customWidth="1"/>
    <col min="28" max="28" width="58.85546875" customWidth="1"/>
    <col min="29" max="29" width="15.85546875" customWidth="1"/>
  </cols>
  <sheetData>
    <row r="1" spans="1:90" ht="57.75" customHeight="1" thickBot="1" x14ac:dyDescent="0.35">
      <c r="A1" s="81" t="str">
        <f>"Eagle P3 System Performance - "&amp;TEXT(AA2,"yyyy-mm-dd")</f>
        <v>Eagle P3 System Performance - 2016-05-01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AA1" s="35" t="s">
        <v>26</v>
      </c>
      <c r="AC1" s="43" t="s">
        <v>64</v>
      </c>
    </row>
    <row r="2" spans="1:90" s="12" customFormat="1" ht="69" customHeight="1" thickBot="1" x14ac:dyDescent="0.3">
      <c r="A2" s="55" t="s">
        <v>0</v>
      </c>
      <c r="B2" s="56" t="s">
        <v>62</v>
      </c>
      <c r="C2" s="56" t="s">
        <v>30</v>
      </c>
      <c r="D2" s="56" t="s">
        <v>1</v>
      </c>
      <c r="E2" s="57" t="s">
        <v>2</v>
      </c>
      <c r="F2" s="57" t="s">
        <v>3</v>
      </c>
      <c r="G2" s="58" t="s">
        <v>4</v>
      </c>
      <c r="H2" s="57" t="s">
        <v>5</v>
      </c>
      <c r="I2" s="57" t="s">
        <v>6</v>
      </c>
      <c r="J2" s="56" t="s">
        <v>7</v>
      </c>
      <c r="K2" s="56" t="s">
        <v>65</v>
      </c>
      <c r="L2" s="59" t="s">
        <v>8</v>
      </c>
      <c r="M2" s="56" t="s">
        <v>59</v>
      </c>
      <c r="N2" s="60" t="s">
        <v>60</v>
      </c>
      <c r="O2" s="60" t="s">
        <v>18</v>
      </c>
      <c r="P2" s="61" t="s">
        <v>396</v>
      </c>
      <c r="Q2" s="61" t="s">
        <v>25</v>
      </c>
      <c r="R2" s="11"/>
      <c r="S2" s="68" t="s">
        <v>63</v>
      </c>
      <c r="T2" s="68" t="s">
        <v>24</v>
      </c>
      <c r="U2" s="68" t="s">
        <v>21</v>
      </c>
      <c r="V2" s="68" t="s">
        <v>22</v>
      </c>
      <c r="W2" s="68" t="s">
        <v>23</v>
      </c>
      <c r="X2" s="69" t="s">
        <v>57</v>
      </c>
      <c r="Y2" s="69" t="s">
        <v>58</v>
      </c>
      <c r="Z2" s="11"/>
      <c r="AA2" s="36">
        <v>42491</v>
      </c>
      <c r="AB2" s="11"/>
      <c r="AC2" s="44">
        <v>50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</row>
    <row r="3" spans="1:90" s="2" customFormat="1" x14ac:dyDescent="0.25">
      <c r="A3" s="15" t="s">
        <v>339</v>
      </c>
      <c r="B3" s="15">
        <v>4020</v>
      </c>
      <c r="C3" s="15" t="s">
        <v>56</v>
      </c>
      <c r="D3" s="15" t="s">
        <v>340</v>
      </c>
      <c r="E3" s="37">
        <v>42491.13140046296</v>
      </c>
      <c r="F3" s="37">
        <v>42491.132905092592</v>
      </c>
      <c r="G3" s="45">
        <v>2</v>
      </c>
      <c r="H3" s="37" t="s">
        <v>216</v>
      </c>
      <c r="I3" s="37">
        <v>42491.160358796296</v>
      </c>
      <c r="J3" s="15">
        <v>0</v>
      </c>
      <c r="K3" s="15" t="str">
        <f t="shared" ref="K3:K34" si="0">IF(ISEVEN(B3),(B3-1)&amp;"/"&amp;B3,B3&amp;"/"&amp;(B3+1))</f>
        <v>4019/4020</v>
      </c>
      <c r="L3" s="16">
        <f t="shared" ref="L3:L34" si="1">I3-F3</f>
        <v>2.7453703703940846E-2</v>
      </c>
      <c r="M3" s="17">
        <f t="shared" ref="M3:M12" si="2">$L3*24*60</f>
        <v>39.533333333674818</v>
      </c>
      <c r="N3" s="17"/>
      <c r="O3" s="17"/>
      <c r="P3" s="62"/>
      <c r="Q3" s="62"/>
      <c r="S3" s="70" t="str">
        <f t="shared" ref="S3:S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https://search-rtdc-monitor-bjffxe2xuh6vdkpspy63sjmuny.us-east-1.es.amazonaws.com/_plugin/kibana/#/discover/Steve-Slow-Train-Analysis-(2080s-and-2083s)?_g=(refreshInterval:(display:Off,section:0,value:0),time:(from:'2016-05-01 03:08:13-0600',mode:absolute,to:'2016-05-01 03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3" s="70" t="str">
        <f t="shared" ref="T3:T34" si="4">IF(W3&lt;23,"Y","N")</f>
        <v>N</v>
      </c>
      <c r="U3" s="70">
        <f t="shared" ref="U3:U34" si="5">RIGHT(D3,LEN(D3)-4)/10000</f>
        <v>7.8100000000000003E-2</v>
      </c>
      <c r="V3" s="70">
        <f t="shared" ref="V3:V34" si="6">RIGHT(H3,LEN(H3)-4)/10000</f>
        <v>23.331</v>
      </c>
      <c r="W3" s="70">
        <f t="shared" ref="W3:W34" si="7">ABS(V3-U3)</f>
        <v>23.2529</v>
      </c>
      <c r="X3" s="71" t="e">
        <f>VLOOKUP(A3,Enforcements!$C$3:$J$19,8,0)</f>
        <v>#N/A</v>
      </c>
      <c r="Y3" s="71" t="e">
        <f>VLOOKUP(A3,Enforcements!$C$3:$J$19,3,0)</f>
        <v>#N/A</v>
      </c>
    </row>
    <row r="4" spans="1:90" s="2" customFormat="1" x14ac:dyDescent="0.25">
      <c r="A4" s="15" t="s">
        <v>334</v>
      </c>
      <c r="B4" s="15">
        <v>4043</v>
      </c>
      <c r="C4" s="15" t="s">
        <v>56</v>
      </c>
      <c r="D4" s="15" t="s">
        <v>335</v>
      </c>
      <c r="E4" s="37">
        <v>42491.168865740743</v>
      </c>
      <c r="F4" s="37">
        <v>42491.169976851852</v>
      </c>
      <c r="G4" s="45">
        <v>1</v>
      </c>
      <c r="H4" s="37" t="s">
        <v>171</v>
      </c>
      <c r="I4" s="37">
        <v>42491.200115740743</v>
      </c>
      <c r="J4" s="15">
        <v>0</v>
      </c>
      <c r="K4" s="15" t="str">
        <f t="shared" si="0"/>
        <v>4043/4044</v>
      </c>
      <c r="L4" s="16">
        <f t="shared" si="1"/>
        <v>3.0138888891087845E-2</v>
      </c>
      <c r="M4" s="17">
        <f t="shared" si="2"/>
        <v>43.400000003166497</v>
      </c>
      <c r="N4" s="17"/>
      <c r="O4" s="17"/>
      <c r="P4" s="62"/>
      <c r="Q4" s="62"/>
      <c r="S4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04:02:10-0600',mode:absolute,to:'2016-05-01 04:49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T4" s="70" t="str">
        <f t="shared" si="4"/>
        <v>N</v>
      </c>
      <c r="U4" s="70">
        <f t="shared" si="5"/>
        <v>23.267299999999999</v>
      </c>
      <c r="V4" s="70">
        <f t="shared" si="6"/>
        <v>1.49E-2</v>
      </c>
      <c r="W4" s="70">
        <f t="shared" si="7"/>
        <v>23.252399999999998</v>
      </c>
      <c r="X4" s="71" t="e">
        <f>VLOOKUP(A4,Enforcements!$C$3:$J$19,8,0)</f>
        <v>#N/A</v>
      </c>
      <c r="Y4" s="71" t="e">
        <f>VLOOKUP(A4,Enforcements!$C$3:$J$19,3,0)</f>
        <v>#N/A</v>
      </c>
    </row>
    <row r="5" spans="1:90" s="2" customFormat="1" x14ac:dyDescent="0.25">
      <c r="A5" s="15" t="s">
        <v>336</v>
      </c>
      <c r="B5" s="15">
        <v>4016</v>
      </c>
      <c r="C5" s="15" t="s">
        <v>56</v>
      </c>
      <c r="D5" s="15" t="s">
        <v>337</v>
      </c>
      <c r="E5" s="37">
        <v>42491.148923611108</v>
      </c>
      <c r="F5" s="37">
        <v>42491.150324074071</v>
      </c>
      <c r="G5" s="45">
        <v>2</v>
      </c>
      <c r="H5" s="37" t="s">
        <v>338</v>
      </c>
      <c r="I5" s="37">
        <v>42491.182152777779</v>
      </c>
      <c r="J5" s="15">
        <v>0</v>
      </c>
      <c r="K5" s="15" t="str">
        <f t="shared" si="0"/>
        <v>4015/4016</v>
      </c>
      <c r="L5" s="16">
        <f t="shared" si="1"/>
        <v>3.1828703708015382E-2</v>
      </c>
      <c r="M5" s="17">
        <f t="shared" si="2"/>
        <v>45.83333333954215</v>
      </c>
      <c r="N5" s="17"/>
      <c r="O5" s="17"/>
      <c r="P5" s="62"/>
      <c r="Q5" s="62"/>
      <c r="S5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03:33:27-0600',mode:absolute,to:'2016-05-01 04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T5" s="70" t="str">
        <f t="shared" si="4"/>
        <v>N</v>
      </c>
      <c r="U5" s="70">
        <f t="shared" si="5"/>
        <v>7.0300000000000001E-2</v>
      </c>
      <c r="V5" s="70">
        <f t="shared" si="6"/>
        <v>23.332100000000001</v>
      </c>
      <c r="W5" s="70">
        <f t="shared" si="7"/>
        <v>23.261800000000001</v>
      </c>
      <c r="X5" s="71" t="e">
        <f>VLOOKUP(A5,Enforcements!$C$3:$J$19,8,0)</f>
        <v>#N/A</v>
      </c>
      <c r="Y5" s="71" t="e">
        <f>VLOOKUP(A5,Enforcements!$C$3:$J$19,3,0)</f>
        <v>#N/A</v>
      </c>
    </row>
    <row r="6" spans="1:90" s="2" customFormat="1" x14ac:dyDescent="0.25">
      <c r="A6" s="15" t="s">
        <v>329</v>
      </c>
      <c r="B6" s="15">
        <v>4028</v>
      </c>
      <c r="C6" s="15" t="s">
        <v>56</v>
      </c>
      <c r="D6" s="15" t="s">
        <v>330</v>
      </c>
      <c r="E6" s="37">
        <v>42491.191122685188</v>
      </c>
      <c r="F6" s="37">
        <v>42491.192210648151</v>
      </c>
      <c r="G6" s="45">
        <v>1</v>
      </c>
      <c r="H6" s="37" t="s">
        <v>277</v>
      </c>
      <c r="I6" s="37">
        <v>42491.221388888887</v>
      </c>
      <c r="J6" s="15">
        <v>0</v>
      </c>
      <c r="K6" s="15" t="str">
        <f t="shared" si="0"/>
        <v>4027/4028</v>
      </c>
      <c r="L6" s="16">
        <f t="shared" si="1"/>
        <v>2.9178240736655425E-2</v>
      </c>
      <c r="M6" s="17">
        <f t="shared" si="2"/>
        <v>42.016666660783812</v>
      </c>
      <c r="N6" s="17"/>
      <c r="O6" s="17"/>
      <c r="P6" s="62"/>
      <c r="Q6" s="62"/>
      <c r="S6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04:34:13-0600',mode:absolute,to:'2016-05-01 05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T6" s="70" t="str">
        <f t="shared" si="4"/>
        <v>N</v>
      </c>
      <c r="U6" s="70">
        <f t="shared" si="5"/>
        <v>23.267900000000001</v>
      </c>
      <c r="V6" s="70">
        <f t="shared" si="6"/>
        <v>1.52E-2</v>
      </c>
      <c r="W6" s="70">
        <f t="shared" si="7"/>
        <v>23.252700000000001</v>
      </c>
      <c r="X6" s="71" t="e">
        <f>VLOOKUP(A6,Enforcements!$C$3:$J$19,8,0)</f>
        <v>#N/A</v>
      </c>
      <c r="Y6" s="71" t="e">
        <f>VLOOKUP(A6,Enforcements!$C$3:$J$19,3,0)</f>
        <v>#N/A</v>
      </c>
    </row>
    <row r="7" spans="1:90" s="2" customFormat="1" x14ac:dyDescent="0.25">
      <c r="A7" s="15" t="s">
        <v>332</v>
      </c>
      <c r="B7" s="15">
        <v>4018</v>
      </c>
      <c r="C7" s="15" t="s">
        <v>56</v>
      </c>
      <c r="D7" s="15" t="s">
        <v>333</v>
      </c>
      <c r="E7" s="37">
        <v>42491.172719907408</v>
      </c>
      <c r="F7" s="37">
        <v>42491.174583333333</v>
      </c>
      <c r="G7" s="45">
        <v>2</v>
      </c>
      <c r="H7" s="37" t="s">
        <v>141</v>
      </c>
      <c r="I7" s="37">
        <v>42491.203368055554</v>
      </c>
      <c r="J7" s="15">
        <v>0</v>
      </c>
      <c r="K7" s="15" t="str">
        <f t="shared" si="0"/>
        <v>4017/4018</v>
      </c>
      <c r="L7" s="16">
        <f t="shared" si="1"/>
        <v>2.8784722220734693E-2</v>
      </c>
      <c r="M7" s="17">
        <f t="shared" si="2"/>
        <v>41.449999997857958</v>
      </c>
      <c r="N7" s="17"/>
      <c r="O7" s="17"/>
      <c r="P7" s="62"/>
      <c r="Q7" s="62"/>
      <c r="S7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04:07:43-0600',mode:absolute,to:'2016-05-01 04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7" s="70" t="str">
        <f t="shared" si="4"/>
        <v>N</v>
      </c>
      <c r="U7" s="70">
        <f t="shared" si="5"/>
        <v>7.7399999999999997E-2</v>
      </c>
      <c r="V7" s="70">
        <f t="shared" si="6"/>
        <v>23.331499999999998</v>
      </c>
      <c r="W7" s="70">
        <f t="shared" si="7"/>
        <v>23.254099999999998</v>
      </c>
      <c r="X7" s="71" t="e">
        <f>VLOOKUP(A7,Enforcements!$C$3:$J$19,8,0)</f>
        <v>#N/A</v>
      </c>
      <c r="Y7" s="71" t="e">
        <f>VLOOKUP(A7,Enforcements!$C$3:$J$19,3,0)</f>
        <v>#N/A</v>
      </c>
    </row>
    <row r="8" spans="1:90" s="2" customFormat="1" x14ac:dyDescent="0.25">
      <c r="A8" s="15" t="s">
        <v>324</v>
      </c>
      <c r="B8" s="15">
        <v>4039</v>
      </c>
      <c r="C8" s="15" t="s">
        <v>56</v>
      </c>
      <c r="D8" s="15" t="s">
        <v>325</v>
      </c>
      <c r="E8" s="37">
        <v>42491.210416666669</v>
      </c>
      <c r="F8" s="37">
        <v>42491.212546296294</v>
      </c>
      <c r="G8" s="45">
        <v>3</v>
      </c>
      <c r="H8" s="37" t="s">
        <v>326</v>
      </c>
      <c r="I8" s="37">
        <v>42491.241203703707</v>
      </c>
      <c r="J8" s="15">
        <v>0</v>
      </c>
      <c r="K8" s="15" t="str">
        <f t="shared" si="0"/>
        <v>4039/4040</v>
      </c>
      <c r="L8" s="16">
        <f t="shared" si="1"/>
        <v>2.8657407412538305E-2</v>
      </c>
      <c r="M8" s="17">
        <f t="shared" si="2"/>
        <v>41.266666674055159</v>
      </c>
      <c r="N8" s="17"/>
      <c r="O8" s="17"/>
      <c r="P8" s="62"/>
      <c r="Q8" s="62"/>
      <c r="S8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05:02:00-0600',mode:absolute,to:'2016-05-01 05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T8" s="70" t="str">
        <f t="shared" si="4"/>
        <v>N</v>
      </c>
      <c r="U8" s="70">
        <f t="shared" si="5"/>
        <v>23.267199999999999</v>
      </c>
      <c r="V8" s="70">
        <f t="shared" si="6"/>
        <v>0.19470000000000001</v>
      </c>
      <c r="W8" s="70">
        <f t="shared" si="7"/>
        <v>23.072499999999998</v>
      </c>
      <c r="X8" s="71" t="e">
        <f>VLOOKUP(A8,Enforcements!$C$3:$J$19,8,0)</f>
        <v>#N/A</v>
      </c>
      <c r="Y8" s="71" t="e">
        <f>VLOOKUP(A8,Enforcements!$C$3:$J$19,3,0)</f>
        <v>#N/A</v>
      </c>
    </row>
    <row r="9" spans="1:90" s="2" customFormat="1" x14ac:dyDescent="0.25">
      <c r="A9" s="15" t="s">
        <v>331</v>
      </c>
      <c r="B9" s="15">
        <v>4029</v>
      </c>
      <c r="C9" s="15" t="s">
        <v>56</v>
      </c>
      <c r="D9" s="15" t="s">
        <v>266</v>
      </c>
      <c r="E9" s="37">
        <v>42491.181840277779</v>
      </c>
      <c r="F9" s="37">
        <v>42491.183113425926</v>
      </c>
      <c r="G9" s="45">
        <v>1</v>
      </c>
      <c r="H9" s="37" t="s">
        <v>176</v>
      </c>
      <c r="I9" s="37">
        <v>42491.212835648148</v>
      </c>
      <c r="J9" s="15">
        <v>0</v>
      </c>
      <c r="K9" s="15" t="str">
        <f t="shared" si="0"/>
        <v>4029/4030</v>
      </c>
      <c r="L9" s="16">
        <f t="shared" si="1"/>
        <v>2.9722222221607808E-2</v>
      </c>
      <c r="M9" s="17">
        <f t="shared" si="2"/>
        <v>42.799999999115244</v>
      </c>
      <c r="N9" s="17"/>
      <c r="O9" s="17"/>
      <c r="P9" s="62"/>
      <c r="Q9" s="62"/>
      <c r="S9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04:20:51-0600',mode:absolute,to:'2016-05-01 05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T9" s="70" t="str">
        <f t="shared" si="4"/>
        <v>N</v>
      </c>
      <c r="U9" s="70">
        <f t="shared" si="5"/>
        <v>4.7500000000000001E-2</v>
      </c>
      <c r="V9" s="70">
        <f t="shared" si="6"/>
        <v>23.330500000000001</v>
      </c>
      <c r="W9" s="70">
        <f t="shared" si="7"/>
        <v>23.283000000000001</v>
      </c>
      <c r="X9" s="71" t="e">
        <f>VLOOKUP(A9,Enforcements!$C$3:$J$19,8,0)</f>
        <v>#N/A</v>
      </c>
      <c r="Y9" s="71" t="e">
        <f>VLOOKUP(A9,Enforcements!$C$3:$J$19,3,0)</f>
        <v>#N/A</v>
      </c>
    </row>
    <row r="10" spans="1:90" s="2" customFormat="1" x14ac:dyDescent="0.25">
      <c r="A10" s="15" t="s">
        <v>320</v>
      </c>
      <c r="B10" s="15">
        <v>4030</v>
      </c>
      <c r="C10" s="15" t="s">
        <v>56</v>
      </c>
      <c r="D10" s="15" t="s">
        <v>185</v>
      </c>
      <c r="E10" s="37">
        <v>42491.220497685186</v>
      </c>
      <c r="F10" s="37">
        <v>42491.221666666665</v>
      </c>
      <c r="G10" s="45">
        <v>1</v>
      </c>
      <c r="H10" s="37" t="s">
        <v>203</v>
      </c>
      <c r="I10" s="37">
        <v>42491.252858796295</v>
      </c>
      <c r="J10" s="15">
        <v>0</v>
      </c>
      <c r="K10" s="15" t="str">
        <f t="shared" si="0"/>
        <v>4029/4030</v>
      </c>
      <c r="L10" s="16">
        <f t="shared" si="1"/>
        <v>3.1192129630653653E-2</v>
      </c>
      <c r="M10" s="17">
        <f t="shared" si="2"/>
        <v>44.916666668141261</v>
      </c>
      <c r="N10" s="17"/>
      <c r="O10" s="17"/>
      <c r="P10" s="62"/>
      <c r="Q10" s="62"/>
      <c r="S10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05:16:31-0600',mode:absolute,to:'2016-05-01 06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T10" s="70" t="str">
        <f t="shared" si="4"/>
        <v>N</v>
      </c>
      <c r="U10" s="70">
        <f t="shared" si="5"/>
        <v>23.297799999999999</v>
      </c>
      <c r="V10" s="70">
        <f t="shared" si="6"/>
        <v>1.67E-2</v>
      </c>
      <c r="W10" s="70">
        <f t="shared" si="7"/>
        <v>23.281099999999999</v>
      </c>
      <c r="X10" s="71" t="e">
        <f>VLOOKUP(A10,Enforcements!$C$3:$J$19,8,0)</f>
        <v>#N/A</v>
      </c>
      <c r="Y10" s="71" t="e">
        <f>VLOOKUP(A10,Enforcements!$C$3:$J$19,3,0)</f>
        <v>#N/A</v>
      </c>
    </row>
    <row r="11" spans="1:90" s="2" customFormat="1" x14ac:dyDescent="0.25">
      <c r="A11" s="15" t="s">
        <v>327</v>
      </c>
      <c r="B11" s="15">
        <v>4007</v>
      </c>
      <c r="C11" s="15" t="s">
        <v>56</v>
      </c>
      <c r="D11" s="15" t="s">
        <v>328</v>
      </c>
      <c r="E11" s="37">
        <v>42491.191261574073</v>
      </c>
      <c r="F11" s="37">
        <v>42491.19263888889</v>
      </c>
      <c r="G11" s="45">
        <v>1</v>
      </c>
      <c r="H11" s="37" t="s">
        <v>231</v>
      </c>
      <c r="I11" s="37">
        <v>42491.223275462966</v>
      </c>
      <c r="J11" s="15">
        <v>0</v>
      </c>
      <c r="K11" s="15" t="str">
        <f t="shared" si="0"/>
        <v>4007/4008</v>
      </c>
      <c r="L11" s="16">
        <f t="shared" si="1"/>
        <v>3.0636574076197576E-2</v>
      </c>
      <c r="M11" s="17">
        <f t="shared" si="2"/>
        <v>44.116666669724509</v>
      </c>
      <c r="N11" s="17"/>
      <c r="O11" s="17"/>
      <c r="P11" s="62"/>
      <c r="Q11" s="62"/>
      <c r="S11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04:34:25-0600',mode:absolute,to:'2016-05-01 05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T11" s="70" t="str">
        <f t="shared" si="4"/>
        <v>N</v>
      </c>
      <c r="U11" s="70">
        <f t="shared" si="5"/>
        <v>4.4400000000000002E-2</v>
      </c>
      <c r="V11" s="70">
        <f t="shared" si="6"/>
        <v>23.331199999999999</v>
      </c>
      <c r="W11" s="70">
        <f t="shared" si="7"/>
        <v>23.286799999999999</v>
      </c>
      <c r="X11" s="71" t="e">
        <f>VLOOKUP(A11,Enforcements!$C$3:$J$19,8,0)</f>
        <v>#N/A</v>
      </c>
      <c r="Y11" s="71" t="e">
        <f>VLOOKUP(A11,Enforcements!$C$3:$J$19,3,0)</f>
        <v>#N/A</v>
      </c>
    </row>
    <row r="12" spans="1:90" s="2" customFormat="1" x14ac:dyDescent="0.25">
      <c r="A12" s="15" t="s">
        <v>76</v>
      </c>
      <c r="B12" s="15">
        <v>4008</v>
      </c>
      <c r="C12" s="15" t="s">
        <v>56</v>
      </c>
      <c r="D12" s="15" t="s">
        <v>211</v>
      </c>
      <c r="E12" s="37">
        <v>42491.232372685183</v>
      </c>
      <c r="F12" s="37">
        <v>42491.236898148149</v>
      </c>
      <c r="G12" s="45">
        <v>6</v>
      </c>
      <c r="H12" s="37" t="s">
        <v>171</v>
      </c>
      <c r="I12" s="37">
        <v>42491.26290509259</v>
      </c>
      <c r="J12" s="15">
        <v>1</v>
      </c>
      <c r="K12" s="15" t="str">
        <f t="shared" si="0"/>
        <v>4007/4008</v>
      </c>
      <c r="L12" s="16">
        <f t="shared" si="1"/>
        <v>2.6006944441178348E-2</v>
      </c>
      <c r="M12" s="17">
        <f t="shared" si="2"/>
        <v>37.449999995296821</v>
      </c>
      <c r="N12" s="17"/>
      <c r="O12" s="17"/>
      <c r="P12" s="62"/>
      <c r="Q12" s="62"/>
      <c r="S12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05:33:37-0600',mode:absolute,to:'2016-05-01 06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T12" s="70" t="str">
        <f t="shared" si="4"/>
        <v>N</v>
      </c>
      <c r="U12" s="70">
        <f t="shared" si="5"/>
        <v>23.299299999999999</v>
      </c>
      <c r="V12" s="70">
        <f t="shared" si="6"/>
        <v>1.49E-2</v>
      </c>
      <c r="W12" s="70">
        <f t="shared" si="7"/>
        <v>23.284399999999998</v>
      </c>
      <c r="X12" s="71" t="e">
        <f>VLOOKUP(A12,Enforcements!$C$3:$J$19,8,0)</f>
        <v>#N/A</v>
      </c>
      <c r="Y12" s="71" t="e">
        <f>VLOOKUP(A12,Enforcements!$C$3:$J$19,3,0)</f>
        <v>#N/A</v>
      </c>
    </row>
    <row r="13" spans="1:90" s="2" customFormat="1" x14ac:dyDescent="0.25">
      <c r="A13" s="15" t="s">
        <v>321</v>
      </c>
      <c r="B13" s="15">
        <v>4020</v>
      </c>
      <c r="C13" s="15" t="s">
        <v>56</v>
      </c>
      <c r="D13" s="15" t="s">
        <v>322</v>
      </c>
      <c r="E13" s="37">
        <v>42491.212118055555</v>
      </c>
      <c r="F13" s="37">
        <v>42491.21303240741</v>
      </c>
      <c r="G13" s="45">
        <v>1</v>
      </c>
      <c r="H13" s="37" t="s">
        <v>222</v>
      </c>
      <c r="I13" s="37">
        <v>42491.234201388892</v>
      </c>
      <c r="J13" s="15">
        <v>0</v>
      </c>
      <c r="K13" s="15" t="str">
        <f t="shared" si="0"/>
        <v>4019/4020</v>
      </c>
      <c r="L13" s="16">
        <f t="shared" si="1"/>
        <v>2.1168981482333038E-2</v>
      </c>
      <c r="M13" s="17"/>
      <c r="N13" s="17">
        <f>$L13*24*60</f>
        <v>30.483333334559575</v>
      </c>
      <c r="O13" s="17"/>
      <c r="P13" s="62" t="s">
        <v>397</v>
      </c>
      <c r="Q13" s="62" t="s">
        <v>346</v>
      </c>
      <c r="S13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05:04:27-0600',mode:absolute,to:'2016-05-01 05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13" s="70" t="str">
        <f t="shared" si="4"/>
        <v>Y</v>
      </c>
      <c r="U13" s="70">
        <f t="shared" si="5"/>
        <v>1.9139999999999999</v>
      </c>
      <c r="V13" s="70">
        <f t="shared" si="6"/>
        <v>23.329499999999999</v>
      </c>
      <c r="W13" s="70">
        <f t="shared" si="7"/>
        <v>21.415499999999998</v>
      </c>
      <c r="X13" s="71" t="e">
        <f>VLOOKUP(A13,Enforcements!$C$3:$J$19,8,0)</f>
        <v>#N/A</v>
      </c>
      <c r="Y13" s="71" t="e">
        <f>VLOOKUP(A13,Enforcements!$C$3:$J$19,3,0)</f>
        <v>#N/A</v>
      </c>
    </row>
    <row r="14" spans="1:90" s="2" customFormat="1" x14ac:dyDescent="0.25">
      <c r="A14" s="15" t="s">
        <v>78</v>
      </c>
      <c r="B14" s="15">
        <v>4019</v>
      </c>
      <c r="C14" s="15" t="s">
        <v>56</v>
      </c>
      <c r="D14" s="15" t="s">
        <v>294</v>
      </c>
      <c r="E14" s="37">
        <v>42491.2421412037</v>
      </c>
      <c r="F14" s="37">
        <v>42491.243414351855</v>
      </c>
      <c r="G14" s="45">
        <v>1</v>
      </c>
      <c r="H14" s="37" t="s">
        <v>316</v>
      </c>
      <c r="I14" s="37">
        <v>42491.273460648146</v>
      </c>
      <c r="J14" s="15">
        <v>1</v>
      </c>
      <c r="K14" s="15" t="str">
        <f t="shared" si="0"/>
        <v>4019/4020</v>
      </c>
      <c r="L14" s="16">
        <f t="shared" si="1"/>
        <v>3.0046296291402541E-2</v>
      </c>
      <c r="M14" s="17">
        <f t="shared" ref="M14:M51" si="8">$L14*24*60</f>
        <v>43.266666659619659</v>
      </c>
      <c r="N14" s="17"/>
      <c r="O14" s="17"/>
      <c r="P14" s="62"/>
      <c r="Q14" s="62"/>
      <c r="S14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05:47:41-0600',mode:absolute,to:'2016-05-01 06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T14" s="70" t="str">
        <f t="shared" si="4"/>
        <v>N</v>
      </c>
      <c r="U14" s="70">
        <f t="shared" si="5"/>
        <v>23.2986</v>
      </c>
      <c r="V14" s="70">
        <f t="shared" si="6"/>
        <v>1.6E-2</v>
      </c>
      <c r="W14" s="70">
        <f t="shared" si="7"/>
        <v>23.282600000000002</v>
      </c>
      <c r="X14" s="71">
        <f>VLOOKUP(A14,Enforcements!$C$3:$J$19,8,0)</f>
        <v>15167</v>
      </c>
      <c r="Y14" s="71" t="str">
        <f>VLOOKUP(A14,Enforcements!$C$3:$J$19,3,0)</f>
        <v>PERMANENT SPEED RESTRICTION</v>
      </c>
    </row>
    <row r="15" spans="1:90" s="2" customFormat="1" x14ac:dyDescent="0.25">
      <c r="A15" s="15" t="s">
        <v>323</v>
      </c>
      <c r="B15" s="15">
        <v>4044</v>
      </c>
      <c r="C15" s="15" t="s">
        <v>56</v>
      </c>
      <c r="D15" s="15" t="s">
        <v>182</v>
      </c>
      <c r="E15" s="37">
        <v>42491.211493055554</v>
      </c>
      <c r="F15" s="37">
        <v>42491.21261574074</v>
      </c>
      <c r="G15" s="45">
        <v>1</v>
      </c>
      <c r="H15" s="37" t="s">
        <v>315</v>
      </c>
      <c r="I15" s="37">
        <v>42491.243784722225</v>
      </c>
      <c r="J15" s="15">
        <v>0</v>
      </c>
      <c r="K15" s="15" t="str">
        <f t="shared" si="0"/>
        <v>4043/4044</v>
      </c>
      <c r="L15" s="16">
        <f t="shared" si="1"/>
        <v>3.1168981484370306E-2</v>
      </c>
      <c r="M15" s="17">
        <f t="shared" si="8"/>
        <v>44.883333337493241</v>
      </c>
      <c r="N15" s="17"/>
      <c r="O15" s="17"/>
      <c r="P15" s="62"/>
      <c r="Q15" s="62"/>
      <c r="S15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05:03:33-0600',mode:absolute,to:'2016-05-01 05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T15" s="70" t="str">
        <f t="shared" si="4"/>
        <v>N</v>
      </c>
      <c r="U15" s="70">
        <f t="shared" si="5"/>
        <v>4.5699999999999998E-2</v>
      </c>
      <c r="V15" s="70">
        <f t="shared" si="6"/>
        <v>23.3291</v>
      </c>
      <c r="W15" s="70">
        <f t="shared" si="7"/>
        <v>23.2834</v>
      </c>
      <c r="X15" s="71" t="e">
        <f>VLOOKUP(A15,Enforcements!$C$3:$J$19,8,0)</f>
        <v>#N/A</v>
      </c>
      <c r="Y15" s="71" t="e">
        <f>VLOOKUP(A15,Enforcements!$C$3:$J$19,3,0)</f>
        <v>#N/A</v>
      </c>
    </row>
    <row r="16" spans="1:90" s="2" customFormat="1" x14ac:dyDescent="0.25">
      <c r="A16" s="15" t="s">
        <v>313</v>
      </c>
      <c r="B16" s="15">
        <v>4043</v>
      </c>
      <c r="C16" s="15" t="s">
        <v>56</v>
      </c>
      <c r="D16" s="15" t="s">
        <v>238</v>
      </c>
      <c r="E16" s="37">
        <v>42491.252002314817</v>
      </c>
      <c r="F16" s="37">
        <v>42491.252962962964</v>
      </c>
      <c r="G16" s="45">
        <v>1</v>
      </c>
      <c r="H16" s="37" t="s">
        <v>214</v>
      </c>
      <c r="I16" s="37">
        <v>42491.283032407409</v>
      </c>
      <c r="J16" s="15">
        <v>0</v>
      </c>
      <c r="K16" s="15" t="str">
        <f t="shared" si="0"/>
        <v>4043/4044</v>
      </c>
      <c r="L16" s="16">
        <f t="shared" si="1"/>
        <v>3.0069444444961846E-2</v>
      </c>
      <c r="M16" s="17">
        <f t="shared" si="8"/>
        <v>43.300000000745058</v>
      </c>
      <c r="N16" s="17"/>
      <c r="O16" s="17"/>
      <c r="P16" s="62"/>
      <c r="Q16" s="62"/>
      <c r="S16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06:01:53-0600',mode:absolute,to:'2016-05-01 06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T16" s="70" t="str">
        <f t="shared" si="4"/>
        <v>N</v>
      </c>
      <c r="U16" s="70">
        <f t="shared" si="5"/>
        <v>23.2974</v>
      </c>
      <c r="V16" s="70">
        <f t="shared" si="6"/>
        <v>1.3599999999999999E-2</v>
      </c>
      <c r="W16" s="70">
        <f t="shared" si="7"/>
        <v>23.283799999999999</v>
      </c>
      <c r="X16" s="71" t="e">
        <f>VLOOKUP(A16,Enforcements!$C$3:$J$19,8,0)</f>
        <v>#N/A</v>
      </c>
      <c r="Y16" s="71" t="e">
        <f>VLOOKUP(A16,Enforcements!$C$3:$J$19,3,0)</f>
        <v>#N/A</v>
      </c>
    </row>
    <row r="17" spans="1:25" s="2" customFormat="1" x14ac:dyDescent="0.25">
      <c r="A17" s="15" t="s">
        <v>318</v>
      </c>
      <c r="B17" s="15">
        <v>4016</v>
      </c>
      <c r="C17" s="15" t="s">
        <v>56</v>
      </c>
      <c r="D17" s="15" t="s">
        <v>319</v>
      </c>
      <c r="E17" s="37">
        <v>42491.225081018521</v>
      </c>
      <c r="F17" s="37">
        <v>42491.226574074077</v>
      </c>
      <c r="G17" s="45">
        <v>2</v>
      </c>
      <c r="H17" s="37" t="s">
        <v>227</v>
      </c>
      <c r="I17" s="37">
        <v>42491.254016203704</v>
      </c>
      <c r="J17" s="15">
        <v>0</v>
      </c>
      <c r="K17" s="15" t="str">
        <f t="shared" si="0"/>
        <v>4015/4016</v>
      </c>
      <c r="L17" s="16">
        <f t="shared" si="1"/>
        <v>2.7442129627161194E-2</v>
      </c>
      <c r="M17" s="17">
        <f t="shared" si="8"/>
        <v>39.516666663112119</v>
      </c>
      <c r="N17" s="17"/>
      <c r="O17" s="17"/>
      <c r="P17" s="62"/>
      <c r="Q17" s="62"/>
      <c r="S17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05:23:07-0600',mode:absolute,to:'2016-05-01 06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T17" s="70" t="str">
        <f t="shared" si="4"/>
        <v>N</v>
      </c>
      <c r="U17" s="70">
        <f t="shared" si="5"/>
        <v>7.9200000000000007E-2</v>
      </c>
      <c r="V17" s="70">
        <f t="shared" si="6"/>
        <v>23.329899999999999</v>
      </c>
      <c r="W17" s="70">
        <f t="shared" si="7"/>
        <v>23.250699999999998</v>
      </c>
      <c r="X17" s="71" t="e">
        <f>VLOOKUP(A17,Enforcements!$C$3:$J$19,8,0)</f>
        <v>#N/A</v>
      </c>
      <c r="Y17" s="71" t="e">
        <f>VLOOKUP(A17,Enforcements!$C$3:$J$19,3,0)</f>
        <v>#N/A</v>
      </c>
    </row>
    <row r="18" spans="1:25" s="2" customFormat="1" x14ac:dyDescent="0.25">
      <c r="A18" s="15" t="s">
        <v>312</v>
      </c>
      <c r="B18" s="15">
        <v>4015</v>
      </c>
      <c r="C18" s="15" t="s">
        <v>56</v>
      </c>
      <c r="D18" s="15" t="s">
        <v>68</v>
      </c>
      <c r="E18" s="37">
        <v>42491.259340277778</v>
      </c>
      <c r="F18" s="37">
        <v>42491.260729166665</v>
      </c>
      <c r="G18" s="45">
        <v>1</v>
      </c>
      <c r="H18" s="37" t="s">
        <v>165</v>
      </c>
      <c r="I18" s="37">
        <v>42491.293807870374</v>
      </c>
      <c r="J18" s="15">
        <v>0</v>
      </c>
      <c r="K18" s="15" t="str">
        <f t="shared" si="0"/>
        <v>4015/4016</v>
      </c>
      <c r="L18" s="16">
        <f t="shared" si="1"/>
        <v>3.3078703709179536E-2</v>
      </c>
      <c r="M18" s="17">
        <f t="shared" si="8"/>
        <v>47.633333341218531</v>
      </c>
      <c r="N18" s="17"/>
      <c r="O18" s="17"/>
      <c r="P18" s="62"/>
      <c r="Q18" s="62"/>
      <c r="S18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06:12:27-0600',mode:absolute,to:'2016-05-01 07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T18" s="70" t="str">
        <f t="shared" si="4"/>
        <v>N</v>
      </c>
      <c r="U18" s="70">
        <f t="shared" si="5"/>
        <v>23.2988</v>
      </c>
      <c r="V18" s="70">
        <f t="shared" si="6"/>
        <v>1.4500000000000001E-2</v>
      </c>
      <c r="W18" s="70">
        <f t="shared" si="7"/>
        <v>23.284299999999998</v>
      </c>
      <c r="X18" s="71" t="e">
        <f>VLOOKUP(A18,Enforcements!$C$3:$J$19,8,0)</f>
        <v>#N/A</v>
      </c>
      <c r="Y18" s="71" t="e">
        <f>VLOOKUP(A18,Enforcements!$C$3:$J$19,3,0)</f>
        <v>#N/A</v>
      </c>
    </row>
    <row r="19" spans="1:25" s="2" customFormat="1" x14ac:dyDescent="0.25">
      <c r="A19" s="15" t="s">
        <v>317</v>
      </c>
      <c r="B19" s="15">
        <v>4027</v>
      </c>
      <c r="C19" s="15" t="s">
        <v>56</v>
      </c>
      <c r="D19" s="15" t="s">
        <v>140</v>
      </c>
      <c r="E19" s="37">
        <v>42491.231296296297</v>
      </c>
      <c r="F19" s="37">
        <v>42491.232638888891</v>
      </c>
      <c r="G19" s="45">
        <v>1</v>
      </c>
      <c r="H19" s="37" t="s">
        <v>231</v>
      </c>
      <c r="I19" s="37">
        <v>42491.264606481483</v>
      </c>
      <c r="J19" s="15">
        <v>0</v>
      </c>
      <c r="K19" s="15" t="str">
        <f t="shared" si="0"/>
        <v>4027/4028</v>
      </c>
      <c r="L19" s="16">
        <f t="shared" si="1"/>
        <v>3.1967592592991423E-2</v>
      </c>
      <c r="M19" s="17">
        <f t="shared" si="8"/>
        <v>46.033333333907649</v>
      </c>
      <c r="N19" s="17"/>
      <c r="O19" s="17"/>
      <c r="P19" s="62"/>
      <c r="Q19" s="62"/>
      <c r="S19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05:32:04-0600',mode:absolute,to:'2016-05-01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T19" s="70" t="str">
        <f t="shared" si="4"/>
        <v>N</v>
      </c>
      <c r="U19" s="70">
        <f t="shared" si="5"/>
        <v>4.3700000000000003E-2</v>
      </c>
      <c r="V19" s="70">
        <f t="shared" si="6"/>
        <v>23.331199999999999</v>
      </c>
      <c r="W19" s="70">
        <f t="shared" si="7"/>
        <v>23.287499999999998</v>
      </c>
      <c r="X19" s="71" t="e">
        <f>VLOOKUP(A19,Enforcements!$C$3:$J$19,8,0)</f>
        <v>#N/A</v>
      </c>
      <c r="Y19" s="71" t="e">
        <f>VLOOKUP(A19,Enforcements!$C$3:$J$19,3,0)</f>
        <v>#N/A</v>
      </c>
    </row>
    <row r="20" spans="1:25" s="2" customFormat="1" x14ac:dyDescent="0.25">
      <c r="A20" s="15" t="s">
        <v>308</v>
      </c>
      <c r="B20" s="15">
        <v>4028</v>
      </c>
      <c r="C20" s="15" t="s">
        <v>56</v>
      </c>
      <c r="D20" s="15" t="s">
        <v>309</v>
      </c>
      <c r="E20" s="37">
        <v>42491.269178240742</v>
      </c>
      <c r="F20" s="37">
        <v>42491.270474537036</v>
      </c>
      <c r="G20" s="45">
        <v>1</v>
      </c>
      <c r="H20" s="37" t="s">
        <v>171</v>
      </c>
      <c r="I20" s="37">
        <v>42491.304456018515</v>
      </c>
      <c r="J20" s="15">
        <v>0</v>
      </c>
      <c r="K20" s="15" t="str">
        <f t="shared" si="0"/>
        <v>4027/4028</v>
      </c>
      <c r="L20" s="16">
        <f t="shared" si="1"/>
        <v>3.3981481479713693E-2</v>
      </c>
      <c r="M20" s="17">
        <f t="shared" si="8"/>
        <v>48.933333330787718</v>
      </c>
      <c r="N20" s="17"/>
      <c r="O20" s="17"/>
      <c r="P20" s="62"/>
      <c r="Q20" s="62"/>
      <c r="S20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06:26:37-0600',mode:absolute,to:'2016-05-01 07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T20" s="70" t="str">
        <f t="shared" si="4"/>
        <v>N</v>
      </c>
      <c r="U20" s="70">
        <f t="shared" si="5"/>
        <v>23.300599999999999</v>
      </c>
      <c r="V20" s="70">
        <f t="shared" si="6"/>
        <v>1.49E-2</v>
      </c>
      <c r="W20" s="70">
        <f t="shared" si="7"/>
        <v>23.285699999999999</v>
      </c>
      <c r="X20" s="71" t="e">
        <f>VLOOKUP(A20,Enforcements!$C$3:$J$19,8,0)</f>
        <v>#N/A</v>
      </c>
      <c r="Y20" s="71" t="e">
        <f>VLOOKUP(A20,Enforcements!$C$3:$J$19,3,0)</f>
        <v>#N/A</v>
      </c>
    </row>
    <row r="21" spans="1:25" s="2" customFormat="1" x14ac:dyDescent="0.25">
      <c r="A21" s="15" t="s">
        <v>80</v>
      </c>
      <c r="B21" s="15">
        <v>4018</v>
      </c>
      <c r="C21" s="15" t="s">
        <v>56</v>
      </c>
      <c r="D21" s="15" t="s">
        <v>314</v>
      </c>
      <c r="E21" s="37">
        <v>42491.247499999998</v>
      </c>
      <c r="F21" s="37">
        <v>42491.248460648145</v>
      </c>
      <c r="G21" s="45">
        <v>1</v>
      </c>
      <c r="H21" s="37" t="s">
        <v>315</v>
      </c>
      <c r="I21" s="37">
        <v>42491.274641203701</v>
      </c>
      <c r="J21" s="15">
        <v>1</v>
      </c>
      <c r="K21" s="15" t="str">
        <f t="shared" si="0"/>
        <v>4017/4018</v>
      </c>
      <c r="L21" s="16">
        <f t="shared" si="1"/>
        <v>2.6180555556493346E-2</v>
      </c>
      <c r="M21" s="17">
        <f t="shared" si="8"/>
        <v>37.700000001350418</v>
      </c>
      <c r="N21" s="17"/>
      <c r="O21" s="17"/>
      <c r="P21" s="62"/>
      <c r="Q21" s="62"/>
      <c r="S21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05:55:24-0600',mode:absolute,to:'2016-05-01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21" s="70" t="str">
        <f t="shared" si="4"/>
        <v>N</v>
      </c>
      <c r="U21" s="70">
        <f t="shared" si="5"/>
        <v>0.14810000000000001</v>
      </c>
      <c r="V21" s="70">
        <f t="shared" si="6"/>
        <v>23.3291</v>
      </c>
      <c r="W21" s="70">
        <f t="shared" si="7"/>
        <v>23.181000000000001</v>
      </c>
      <c r="X21" s="71" t="e">
        <f>VLOOKUP(A21,Enforcements!$C$3:$J$19,8,0)</f>
        <v>#N/A</v>
      </c>
      <c r="Y21" s="71" t="e">
        <f>VLOOKUP(A21,Enforcements!$C$3:$J$19,3,0)</f>
        <v>#N/A</v>
      </c>
    </row>
    <row r="22" spans="1:25" s="2" customFormat="1" x14ac:dyDescent="0.25">
      <c r="A22" s="15" t="s">
        <v>305</v>
      </c>
      <c r="B22" s="15">
        <v>4017</v>
      </c>
      <c r="C22" s="15" t="s">
        <v>56</v>
      </c>
      <c r="D22" s="15" t="s">
        <v>213</v>
      </c>
      <c r="E22" s="37">
        <v>42491.282534722224</v>
      </c>
      <c r="F22" s="37">
        <v>42491.285601851851</v>
      </c>
      <c r="G22" s="45">
        <v>4</v>
      </c>
      <c r="H22" s="37" t="s">
        <v>306</v>
      </c>
      <c r="I22" s="37">
        <v>42491.314675925925</v>
      </c>
      <c r="J22" s="15">
        <v>0</v>
      </c>
      <c r="K22" s="15" t="str">
        <f t="shared" si="0"/>
        <v>4017/4018</v>
      </c>
      <c r="L22" s="16">
        <f t="shared" si="1"/>
        <v>2.9074074074742384E-2</v>
      </c>
      <c r="M22" s="17">
        <f t="shared" si="8"/>
        <v>41.866666667629033</v>
      </c>
      <c r="N22" s="17"/>
      <c r="O22" s="17"/>
      <c r="P22" s="62"/>
      <c r="Q22" s="62"/>
      <c r="S22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06:45:51-0600',mode:absolute,to:'2016-05-01 07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T22" s="70" t="str">
        <f t="shared" si="4"/>
        <v>N</v>
      </c>
      <c r="U22" s="70">
        <f t="shared" si="5"/>
        <v>23.298200000000001</v>
      </c>
      <c r="V22" s="70">
        <f t="shared" si="6"/>
        <v>1.54E-2</v>
      </c>
      <c r="W22" s="70">
        <f t="shared" si="7"/>
        <v>23.282800000000002</v>
      </c>
      <c r="X22" s="71" t="e">
        <f>VLOOKUP(A22,Enforcements!$C$3:$J$19,8,0)</f>
        <v>#N/A</v>
      </c>
      <c r="Y22" s="71" t="e">
        <f>VLOOKUP(A22,Enforcements!$C$3:$J$19,3,0)</f>
        <v>#N/A</v>
      </c>
    </row>
    <row r="23" spans="1:25" s="2" customFormat="1" x14ac:dyDescent="0.25">
      <c r="A23" s="15" t="s">
        <v>311</v>
      </c>
      <c r="B23" s="15">
        <v>4029</v>
      </c>
      <c r="C23" s="15" t="s">
        <v>56</v>
      </c>
      <c r="D23" s="15" t="s">
        <v>140</v>
      </c>
      <c r="E23" s="37">
        <v>42491.260150462964</v>
      </c>
      <c r="F23" s="37">
        <v>42491.260960648149</v>
      </c>
      <c r="G23" s="45">
        <v>1</v>
      </c>
      <c r="H23" s="37" t="s">
        <v>242</v>
      </c>
      <c r="I23" s="37">
        <v>42491.28564814815</v>
      </c>
      <c r="J23" s="15">
        <v>0</v>
      </c>
      <c r="K23" s="15" t="str">
        <f t="shared" si="0"/>
        <v>4029/4030</v>
      </c>
      <c r="L23" s="16">
        <f t="shared" si="1"/>
        <v>2.4687500001164153E-2</v>
      </c>
      <c r="M23" s="17">
        <f t="shared" si="8"/>
        <v>35.550000001676381</v>
      </c>
      <c r="N23" s="17"/>
      <c r="O23" s="17"/>
      <c r="P23" s="62"/>
      <c r="Q23" s="62"/>
      <c r="S23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06:13:37-0600',mode:absolute,to:'2016-05-01 06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T23" s="70" t="str">
        <f t="shared" si="4"/>
        <v>N</v>
      </c>
      <c r="U23" s="70">
        <f t="shared" si="5"/>
        <v>4.3700000000000003E-2</v>
      </c>
      <c r="V23" s="70">
        <f t="shared" si="6"/>
        <v>23.3293</v>
      </c>
      <c r="W23" s="70">
        <f t="shared" si="7"/>
        <v>23.285599999999999</v>
      </c>
      <c r="X23" s="71" t="e">
        <f>VLOOKUP(A23,Enforcements!$C$3:$J$19,8,0)</f>
        <v>#N/A</v>
      </c>
      <c r="Y23" s="71" t="e">
        <f>VLOOKUP(A23,Enforcements!$C$3:$J$19,3,0)</f>
        <v>#N/A</v>
      </c>
    </row>
    <row r="24" spans="1:25" s="2" customFormat="1" x14ac:dyDescent="0.25">
      <c r="A24" s="15" t="s">
        <v>302</v>
      </c>
      <c r="B24" s="15">
        <v>4030</v>
      </c>
      <c r="C24" s="15" t="s">
        <v>56</v>
      </c>
      <c r="D24" s="15" t="s">
        <v>303</v>
      </c>
      <c r="E24" s="37">
        <v>42491.294618055559</v>
      </c>
      <c r="F24" s="37">
        <v>42491.295601851853</v>
      </c>
      <c r="G24" s="45">
        <v>1</v>
      </c>
      <c r="H24" s="37" t="s">
        <v>161</v>
      </c>
      <c r="I24" s="37">
        <v>42491.325162037036</v>
      </c>
      <c r="J24" s="15">
        <v>0</v>
      </c>
      <c r="K24" s="15" t="str">
        <f t="shared" si="0"/>
        <v>4029/4030</v>
      </c>
      <c r="L24" s="16">
        <f t="shared" si="1"/>
        <v>2.9560185183072463E-2</v>
      </c>
      <c r="M24" s="17">
        <f t="shared" si="8"/>
        <v>42.566666663624346</v>
      </c>
      <c r="N24" s="17"/>
      <c r="O24" s="17"/>
      <c r="P24" s="62"/>
      <c r="Q24" s="62"/>
      <c r="S24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07:03:15-0600',mode:absolute,to:'2016-05-01 07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T24" s="70" t="str">
        <f t="shared" si="4"/>
        <v>N</v>
      </c>
      <c r="U24" s="70">
        <f t="shared" si="5"/>
        <v>23.2989</v>
      </c>
      <c r="V24" s="70">
        <f t="shared" si="6"/>
        <v>1.43E-2</v>
      </c>
      <c r="W24" s="70">
        <f t="shared" si="7"/>
        <v>23.284600000000001</v>
      </c>
      <c r="X24" s="71" t="e">
        <f>VLOOKUP(A24,Enforcements!$C$3:$J$19,8,0)</f>
        <v>#N/A</v>
      </c>
      <c r="Y24" s="71" t="e">
        <f>VLOOKUP(A24,Enforcements!$C$3:$J$19,3,0)</f>
        <v>#N/A</v>
      </c>
    </row>
    <row r="25" spans="1:25" s="2" customFormat="1" x14ac:dyDescent="0.25">
      <c r="A25" s="15" t="s">
        <v>310</v>
      </c>
      <c r="B25" s="15">
        <v>4007</v>
      </c>
      <c r="C25" s="15" t="s">
        <v>56</v>
      </c>
      <c r="D25" s="15" t="s">
        <v>182</v>
      </c>
      <c r="E25" s="37">
        <v>42491.265081018515</v>
      </c>
      <c r="F25" s="37">
        <v>42491.266122685185</v>
      </c>
      <c r="G25" s="45">
        <v>1</v>
      </c>
      <c r="H25" s="37" t="s">
        <v>227</v>
      </c>
      <c r="I25" s="37">
        <v>42491.295497685183</v>
      </c>
      <c r="J25" s="15">
        <v>0</v>
      </c>
      <c r="K25" s="15" t="str">
        <f t="shared" si="0"/>
        <v>4007/4008</v>
      </c>
      <c r="L25" s="16">
        <f t="shared" si="1"/>
        <v>2.937499999825377E-2</v>
      </c>
      <c r="M25" s="17">
        <f t="shared" si="8"/>
        <v>42.299999997485429</v>
      </c>
      <c r="N25" s="17"/>
      <c r="O25" s="17"/>
      <c r="P25" s="62"/>
      <c r="Q25" s="62"/>
      <c r="S25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06:20:43-0600',mode:absolute,to:'2016-05-01 07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T25" s="70" t="str">
        <f t="shared" si="4"/>
        <v>N</v>
      </c>
      <c r="U25" s="70">
        <f t="shared" si="5"/>
        <v>4.5699999999999998E-2</v>
      </c>
      <c r="V25" s="70">
        <f t="shared" si="6"/>
        <v>23.329899999999999</v>
      </c>
      <c r="W25" s="70">
        <f t="shared" si="7"/>
        <v>23.284199999999998</v>
      </c>
      <c r="X25" s="71" t="e">
        <f>VLOOKUP(A25,Enforcements!$C$3:$J$19,8,0)</f>
        <v>#N/A</v>
      </c>
      <c r="Y25" s="71" t="e">
        <f>VLOOKUP(A25,Enforcements!$C$3:$J$19,3,0)</f>
        <v>#N/A</v>
      </c>
    </row>
    <row r="26" spans="1:25" s="2" customFormat="1" x14ac:dyDescent="0.25">
      <c r="A26" s="15" t="s">
        <v>300</v>
      </c>
      <c r="B26" s="15">
        <v>4008</v>
      </c>
      <c r="C26" s="15" t="s">
        <v>56</v>
      </c>
      <c r="D26" s="15" t="s">
        <v>160</v>
      </c>
      <c r="E26" s="37">
        <v>42491.30846064815</v>
      </c>
      <c r="F26" s="37">
        <v>42491.309374999997</v>
      </c>
      <c r="G26" s="45">
        <v>1</v>
      </c>
      <c r="H26" s="37" t="s">
        <v>154</v>
      </c>
      <c r="I26" s="37">
        <v>42491.335104166668</v>
      </c>
      <c r="J26" s="15">
        <v>0</v>
      </c>
      <c r="K26" s="15" t="str">
        <f t="shared" si="0"/>
        <v>4007/4008</v>
      </c>
      <c r="L26" s="16">
        <f t="shared" si="1"/>
        <v>2.5729166671226267E-2</v>
      </c>
      <c r="M26" s="17">
        <f t="shared" si="8"/>
        <v>37.050000006565824</v>
      </c>
      <c r="N26" s="17"/>
      <c r="O26" s="17"/>
      <c r="P26" s="62"/>
      <c r="Q26" s="62"/>
      <c r="S26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07:23:11-0600',mode:absolute,to:'2016-05-01 08:03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T26" s="70" t="str">
        <f t="shared" si="4"/>
        <v>N</v>
      </c>
      <c r="U26" s="70">
        <f t="shared" si="5"/>
        <v>23.297999999999998</v>
      </c>
      <c r="V26" s="70">
        <f t="shared" si="6"/>
        <v>1.6299999999999999E-2</v>
      </c>
      <c r="W26" s="70">
        <f t="shared" si="7"/>
        <v>23.281699999999997</v>
      </c>
      <c r="X26" s="71" t="e">
        <f>VLOOKUP(A26,Enforcements!$C$3:$J$19,8,0)</f>
        <v>#N/A</v>
      </c>
      <c r="Y26" s="71" t="e">
        <f>VLOOKUP(A26,Enforcements!$C$3:$J$19,3,0)</f>
        <v>#N/A</v>
      </c>
    </row>
    <row r="27" spans="1:25" s="2" customFormat="1" x14ac:dyDescent="0.25">
      <c r="A27" s="15" t="s">
        <v>307</v>
      </c>
      <c r="B27" s="15">
        <v>4020</v>
      </c>
      <c r="C27" s="15" t="s">
        <v>56</v>
      </c>
      <c r="D27" s="15" t="s">
        <v>162</v>
      </c>
      <c r="E27" s="37">
        <v>42491.276724537034</v>
      </c>
      <c r="F27" s="37">
        <v>42491.278009259258</v>
      </c>
      <c r="G27" s="45">
        <v>1</v>
      </c>
      <c r="H27" s="37" t="s">
        <v>222</v>
      </c>
      <c r="I27" s="37">
        <v>42491.306296296294</v>
      </c>
      <c r="J27" s="15">
        <v>0</v>
      </c>
      <c r="K27" s="15" t="str">
        <f t="shared" si="0"/>
        <v>4019/4020</v>
      </c>
      <c r="L27" s="16">
        <f t="shared" si="1"/>
        <v>2.8287037035624962E-2</v>
      </c>
      <c r="M27" s="17">
        <f t="shared" si="8"/>
        <v>40.733333331299946</v>
      </c>
      <c r="N27" s="17"/>
      <c r="O27" s="17"/>
      <c r="P27" s="62"/>
      <c r="Q27" s="62"/>
      <c r="S27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06:37:29-0600',mode:absolute,to:'2016-05-01 07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27" s="70" t="str">
        <f t="shared" si="4"/>
        <v>N</v>
      </c>
      <c r="U27" s="70">
        <f t="shared" si="5"/>
        <v>4.6399999999999997E-2</v>
      </c>
      <c r="V27" s="70">
        <f t="shared" si="6"/>
        <v>23.329499999999999</v>
      </c>
      <c r="W27" s="70">
        <f t="shared" si="7"/>
        <v>23.283100000000001</v>
      </c>
      <c r="X27" s="71" t="e">
        <f>VLOOKUP(A27,Enforcements!$C$3:$J$19,8,0)</f>
        <v>#N/A</v>
      </c>
      <c r="Y27" s="71" t="e">
        <f>VLOOKUP(A27,Enforcements!$C$3:$J$19,3,0)</f>
        <v>#N/A</v>
      </c>
    </row>
    <row r="28" spans="1:25" s="2" customFormat="1" x14ac:dyDescent="0.25">
      <c r="A28" s="15" t="s">
        <v>81</v>
      </c>
      <c r="B28" s="15">
        <v>4019</v>
      </c>
      <c r="C28" s="15" t="s">
        <v>56</v>
      </c>
      <c r="D28" s="15" t="s">
        <v>296</v>
      </c>
      <c r="E28" s="37">
        <v>42491.316678240742</v>
      </c>
      <c r="F28" s="37">
        <v>42491.317731481482</v>
      </c>
      <c r="G28" s="45">
        <v>1</v>
      </c>
      <c r="H28" s="37" t="s">
        <v>214</v>
      </c>
      <c r="I28" s="37">
        <v>42491.345775462964</v>
      </c>
      <c r="J28" s="15">
        <v>2</v>
      </c>
      <c r="K28" s="15" t="str">
        <f t="shared" si="0"/>
        <v>4019/4020</v>
      </c>
      <c r="L28" s="16">
        <f t="shared" si="1"/>
        <v>2.8043981481459923E-2</v>
      </c>
      <c r="M28" s="17">
        <f t="shared" si="8"/>
        <v>40.383333333302289</v>
      </c>
      <c r="N28" s="17"/>
      <c r="O28" s="17"/>
      <c r="P28" s="62"/>
      <c r="Q28" s="62"/>
      <c r="S28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07:35:01-0600',mode:absolute,to:'2016-05-01 08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T28" s="70" t="str">
        <f t="shared" si="4"/>
        <v>N</v>
      </c>
      <c r="U28" s="70">
        <f t="shared" si="5"/>
        <v>23.297899999999998</v>
      </c>
      <c r="V28" s="70">
        <f t="shared" si="6"/>
        <v>1.3599999999999999E-2</v>
      </c>
      <c r="W28" s="70">
        <f t="shared" si="7"/>
        <v>23.284299999999998</v>
      </c>
      <c r="X28" s="71">
        <f>VLOOKUP(A28,Enforcements!$C$3:$J$19,8,0)</f>
        <v>190834</v>
      </c>
      <c r="Y28" s="71" t="str">
        <f>VLOOKUP(A28,Enforcements!$C$3:$J$19,3,0)</f>
        <v>PERMANENT SPEED RESTRICTION</v>
      </c>
    </row>
    <row r="29" spans="1:25" s="2" customFormat="1" x14ac:dyDescent="0.25">
      <c r="A29" s="15" t="s">
        <v>304</v>
      </c>
      <c r="B29" s="15">
        <v>4044</v>
      </c>
      <c r="C29" s="15" t="s">
        <v>56</v>
      </c>
      <c r="D29" s="15" t="s">
        <v>73</v>
      </c>
      <c r="E29" s="37">
        <v>42491.287523148145</v>
      </c>
      <c r="F29" s="37">
        <v>42491.288437499999</v>
      </c>
      <c r="G29" s="45">
        <v>1</v>
      </c>
      <c r="H29" s="37" t="s">
        <v>299</v>
      </c>
      <c r="I29" s="37">
        <v>42491.316388888888</v>
      </c>
      <c r="J29" s="15">
        <v>0</v>
      </c>
      <c r="K29" s="15" t="str">
        <f t="shared" si="0"/>
        <v>4043/4044</v>
      </c>
      <c r="L29" s="16">
        <f t="shared" si="1"/>
        <v>2.7951388889050577E-2</v>
      </c>
      <c r="M29" s="17">
        <f t="shared" si="8"/>
        <v>40.250000000232831</v>
      </c>
      <c r="N29" s="17"/>
      <c r="O29" s="17"/>
      <c r="P29" s="62"/>
      <c r="Q29" s="62"/>
      <c r="S29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06:53:02-0600',mode:absolute,to:'2016-05-01 07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T29" s="70" t="str">
        <f t="shared" si="4"/>
        <v>N</v>
      </c>
      <c r="U29" s="70">
        <f t="shared" si="5"/>
        <v>4.4600000000000001E-2</v>
      </c>
      <c r="V29" s="70">
        <f t="shared" si="6"/>
        <v>23.329699999999999</v>
      </c>
      <c r="W29" s="70">
        <f t="shared" si="7"/>
        <v>23.2851</v>
      </c>
      <c r="X29" s="71" t="e">
        <f>VLOOKUP(A29,Enforcements!$C$3:$J$19,8,0)</f>
        <v>#N/A</v>
      </c>
      <c r="Y29" s="71" t="e">
        <f>VLOOKUP(A29,Enforcements!$C$3:$J$19,3,0)</f>
        <v>#N/A</v>
      </c>
    </row>
    <row r="30" spans="1:25" s="2" customFormat="1" x14ac:dyDescent="0.25">
      <c r="A30" s="15" t="s">
        <v>293</v>
      </c>
      <c r="B30" s="15">
        <v>4043</v>
      </c>
      <c r="C30" s="15" t="s">
        <v>56</v>
      </c>
      <c r="D30" s="15" t="s">
        <v>294</v>
      </c>
      <c r="E30" s="37">
        <v>42491.321250000001</v>
      </c>
      <c r="F30" s="37">
        <v>42491.322094907409</v>
      </c>
      <c r="G30" s="45">
        <v>1</v>
      </c>
      <c r="H30" s="37" t="s">
        <v>196</v>
      </c>
      <c r="I30" s="37">
        <v>42491.356122685182</v>
      </c>
      <c r="J30" s="15">
        <v>0</v>
      </c>
      <c r="K30" s="15" t="str">
        <f t="shared" si="0"/>
        <v>4043/4044</v>
      </c>
      <c r="L30" s="16">
        <f t="shared" si="1"/>
        <v>3.4027777772280388E-2</v>
      </c>
      <c r="M30" s="17">
        <f t="shared" si="8"/>
        <v>48.999999992083758</v>
      </c>
      <c r="N30" s="17"/>
      <c r="O30" s="17"/>
      <c r="P30" s="62"/>
      <c r="Q30" s="62"/>
      <c r="S30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07:41:36-0600',mode:absolute,to:'2016-05-01 08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T30" s="70" t="str">
        <f t="shared" si="4"/>
        <v>N</v>
      </c>
      <c r="U30" s="70">
        <f t="shared" si="5"/>
        <v>23.2986</v>
      </c>
      <c r="V30" s="70">
        <f t="shared" si="6"/>
        <v>1.5599999999999999E-2</v>
      </c>
      <c r="W30" s="70">
        <f t="shared" si="7"/>
        <v>23.283000000000001</v>
      </c>
      <c r="X30" s="71" t="e">
        <f>VLOOKUP(A30,Enforcements!$C$3:$J$19,8,0)</f>
        <v>#N/A</v>
      </c>
      <c r="Y30" s="71" t="e">
        <f>VLOOKUP(A30,Enforcements!$C$3:$J$19,3,0)</f>
        <v>#N/A</v>
      </c>
    </row>
    <row r="31" spans="1:25" s="2" customFormat="1" x14ac:dyDescent="0.25">
      <c r="A31" s="15" t="s">
        <v>301</v>
      </c>
      <c r="B31" s="15">
        <v>4016</v>
      </c>
      <c r="C31" s="15" t="s">
        <v>56</v>
      </c>
      <c r="D31" s="15" t="s">
        <v>236</v>
      </c>
      <c r="E31" s="37">
        <v>42491.295648148145</v>
      </c>
      <c r="F31" s="37">
        <v>42491.296712962961</v>
      </c>
      <c r="G31" s="45">
        <v>1</v>
      </c>
      <c r="H31" s="37" t="s">
        <v>141</v>
      </c>
      <c r="I31" s="37">
        <v>42491.327303240738</v>
      </c>
      <c r="J31" s="15">
        <v>0</v>
      </c>
      <c r="K31" s="15" t="str">
        <f t="shared" si="0"/>
        <v>4015/4016</v>
      </c>
      <c r="L31" s="16">
        <f t="shared" si="1"/>
        <v>3.0590277776354924E-2</v>
      </c>
      <c r="M31" s="17">
        <f t="shared" si="8"/>
        <v>44.04999999795109</v>
      </c>
      <c r="N31" s="17"/>
      <c r="O31" s="17"/>
      <c r="P31" s="62"/>
      <c r="Q31" s="62"/>
      <c r="S31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07:04:44-0600',mode:absolute,to:'2016-05-01 07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T31" s="70" t="str">
        <f t="shared" si="4"/>
        <v>N</v>
      </c>
      <c r="U31" s="70">
        <f t="shared" si="5"/>
        <v>4.4900000000000002E-2</v>
      </c>
      <c r="V31" s="70">
        <f t="shared" si="6"/>
        <v>23.331499999999998</v>
      </c>
      <c r="W31" s="70">
        <f t="shared" si="7"/>
        <v>23.2866</v>
      </c>
      <c r="X31" s="71" t="e">
        <f>VLOOKUP(A31,Enforcements!$C$3:$J$19,8,0)</f>
        <v>#N/A</v>
      </c>
      <c r="Y31" s="71" t="e">
        <f>VLOOKUP(A31,Enforcements!$C$3:$J$19,3,0)</f>
        <v>#N/A</v>
      </c>
    </row>
    <row r="32" spans="1:25" s="2" customFormat="1" x14ac:dyDescent="0.25">
      <c r="A32" s="15" t="s">
        <v>290</v>
      </c>
      <c r="B32" s="15">
        <v>4015</v>
      </c>
      <c r="C32" s="15" t="s">
        <v>56</v>
      </c>
      <c r="D32" s="15" t="s">
        <v>291</v>
      </c>
      <c r="E32" s="37">
        <v>42491.334756944445</v>
      </c>
      <c r="F32" s="37">
        <v>42491.335625</v>
      </c>
      <c r="G32" s="45">
        <v>1</v>
      </c>
      <c r="H32" s="37" t="s">
        <v>277</v>
      </c>
      <c r="I32" s="37">
        <v>42491.366712962961</v>
      </c>
      <c r="J32" s="15">
        <v>0</v>
      </c>
      <c r="K32" s="15" t="str">
        <f t="shared" si="0"/>
        <v>4015/4016</v>
      </c>
      <c r="L32" s="16">
        <f t="shared" si="1"/>
        <v>3.1087962961464655E-2</v>
      </c>
      <c r="M32" s="17">
        <f t="shared" si="8"/>
        <v>44.766666664509103</v>
      </c>
      <c r="N32" s="17"/>
      <c r="O32" s="17"/>
      <c r="P32" s="62"/>
      <c r="Q32" s="62"/>
      <c r="S32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08:01:03-0600',mode:absolute,to:'2016-05-01 08:49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T32" s="70" t="str">
        <f t="shared" si="4"/>
        <v>N</v>
      </c>
      <c r="U32" s="70">
        <f t="shared" si="5"/>
        <v>23.301300000000001</v>
      </c>
      <c r="V32" s="70">
        <f t="shared" si="6"/>
        <v>1.52E-2</v>
      </c>
      <c r="W32" s="70">
        <f t="shared" si="7"/>
        <v>23.286100000000001</v>
      </c>
      <c r="X32" s="71" t="e">
        <f>VLOOKUP(A32,Enforcements!$C$3:$J$19,8,0)</f>
        <v>#N/A</v>
      </c>
      <c r="Y32" s="71" t="e">
        <f>VLOOKUP(A32,Enforcements!$C$3:$J$19,3,0)</f>
        <v>#N/A</v>
      </c>
    </row>
    <row r="33" spans="1:25" s="2" customFormat="1" x14ac:dyDescent="0.25">
      <c r="A33" s="15" t="s">
        <v>297</v>
      </c>
      <c r="B33" s="15">
        <v>4027</v>
      </c>
      <c r="C33" s="15" t="s">
        <v>56</v>
      </c>
      <c r="D33" s="15" t="s">
        <v>298</v>
      </c>
      <c r="E33" s="37">
        <v>42491.30945601852</v>
      </c>
      <c r="F33" s="37">
        <v>42491.310706018521</v>
      </c>
      <c r="G33" s="45">
        <v>1</v>
      </c>
      <c r="H33" s="37" t="s">
        <v>299</v>
      </c>
      <c r="I33" s="37">
        <v>42491.337719907409</v>
      </c>
      <c r="J33" s="15">
        <v>0</v>
      </c>
      <c r="K33" s="15" t="str">
        <f t="shared" si="0"/>
        <v>4027/4028</v>
      </c>
      <c r="L33" s="16">
        <f t="shared" si="1"/>
        <v>2.7013888888177462E-2</v>
      </c>
      <c r="M33" s="17">
        <f t="shared" si="8"/>
        <v>38.899999998975545</v>
      </c>
      <c r="N33" s="17"/>
      <c r="O33" s="17"/>
      <c r="P33" s="62"/>
      <c r="Q33" s="62"/>
      <c r="S33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07:24:37-0600',mode:absolute,to:'2016-05-01 08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T33" s="70" t="str">
        <f t="shared" si="4"/>
        <v>N</v>
      </c>
      <c r="U33" s="70">
        <f t="shared" si="5"/>
        <v>4.4200000000000003E-2</v>
      </c>
      <c r="V33" s="70">
        <f t="shared" si="6"/>
        <v>23.329699999999999</v>
      </c>
      <c r="W33" s="70">
        <f t="shared" si="7"/>
        <v>23.285499999999999</v>
      </c>
      <c r="X33" s="71" t="e">
        <f>VLOOKUP(A33,Enforcements!$C$3:$J$19,8,0)</f>
        <v>#N/A</v>
      </c>
      <c r="Y33" s="71" t="e">
        <f>VLOOKUP(A33,Enforcements!$C$3:$J$19,3,0)</f>
        <v>#N/A</v>
      </c>
    </row>
    <row r="34" spans="1:25" s="2" customFormat="1" x14ac:dyDescent="0.25">
      <c r="A34" s="15" t="s">
        <v>288</v>
      </c>
      <c r="B34" s="15">
        <v>4028</v>
      </c>
      <c r="C34" s="15" t="s">
        <v>56</v>
      </c>
      <c r="D34" s="15" t="s">
        <v>68</v>
      </c>
      <c r="E34" s="37">
        <v>42491.344317129631</v>
      </c>
      <c r="F34" s="37">
        <v>42491.345347222225</v>
      </c>
      <c r="G34" s="45">
        <v>1</v>
      </c>
      <c r="H34" s="37" t="s">
        <v>277</v>
      </c>
      <c r="I34" s="37">
        <v>42491.377118055556</v>
      </c>
      <c r="J34" s="15">
        <v>0</v>
      </c>
      <c r="K34" s="15" t="str">
        <f t="shared" si="0"/>
        <v>4027/4028</v>
      </c>
      <c r="L34" s="16">
        <f t="shared" si="1"/>
        <v>3.1770833331393078E-2</v>
      </c>
      <c r="M34" s="17">
        <f t="shared" si="8"/>
        <v>45.749999997206032</v>
      </c>
      <c r="N34" s="17"/>
      <c r="O34" s="17"/>
      <c r="P34" s="62"/>
      <c r="Q34" s="62"/>
      <c r="S34" s="70" t="str">
        <f t="shared" si="3"/>
        <v>https://search-rtdc-monitor-bjffxe2xuh6vdkpspy63sjmuny.us-east-1.es.amazonaws.com/_plugin/kibana/#/discover/Steve-Slow-Train-Analysis-(2080s-and-2083s)?_g=(refreshInterval:(display:Off,section:0,value:0),time:(from:'2016-05-01 08:14:49-0600',mode:absolute,to:'2016-05-01 09:04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T34" s="70" t="str">
        <f t="shared" si="4"/>
        <v>N</v>
      </c>
      <c r="U34" s="70">
        <f t="shared" si="5"/>
        <v>23.2988</v>
      </c>
      <c r="V34" s="70">
        <f t="shared" si="6"/>
        <v>1.52E-2</v>
      </c>
      <c r="W34" s="70">
        <f t="shared" si="7"/>
        <v>23.2836</v>
      </c>
      <c r="X34" s="71" t="e">
        <f>VLOOKUP(A34,Enforcements!$C$3:$J$19,8,0)</f>
        <v>#N/A</v>
      </c>
      <c r="Y34" s="71" t="e">
        <f>VLOOKUP(A34,Enforcements!$C$3:$J$19,3,0)</f>
        <v>#N/A</v>
      </c>
    </row>
    <row r="35" spans="1:25" s="2" customFormat="1" x14ac:dyDescent="0.25">
      <c r="A35" s="15" t="s">
        <v>82</v>
      </c>
      <c r="B35" s="15">
        <v>4018</v>
      </c>
      <c r="C35" s="15" t="s">
        <v>56</v>
      </c>
      <c r="D35" s="15" t="s">
        <v>178</v>
      </c>
      <c r="E35" s="37">
        <v>42491.319571759261</v>
      </c>
      <c r="F35" s="37">
        <v>42491.320486111108</v>
      </c>
      <c r="G35" s="45">
        <v>1</v>
      </c>
      <c r="H35" s="37" t="s">
        <v>295</v>
      </c>
      <c r="I35" s="37">
        <v>42491.348124999997</v>
      </c>
      <c r="J35" s="15">
        <v>1</v>
      </c>
      <c r="K35" s="15" t="str">
        <f t="shared" ref="K35:K66" si="9">IF(ISEVEN(B35),(B35-1)&amp;"/"&amp;B35,B35&amp;"/"&amp;(B35+1))</f>
        <v>4017/4018</v>
      </c>
      <c r="L35" s="16">
        <f t="shared" ref="L35:L66" si="10">I35-F35</f>
        <v>2.7638888888759539E-2</v>
      </c>
      <c r="M35" s="17">
        <f t="shared" si="8"/>
        <v>39.799999999813735</v>
      </c>
      <c r="N35" s="17"/>
      <c r="O35" s="17"/>
      <c r="P35" s="62"/>
      <c r="Q35" s="62"/>
      <c r="S35" s="70" t="str">
        <f t="shared" ref="S35:S66" si="11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https://search-rtdc-monitor-bjffxe2xuh6vdkpspy63sjmuny.us-east-1.es.amazonaws.com/_plugin/kibana/#/discover/Steve-Slow-Train-Analysis-(2080s-and-2083s)?_g=(refreshInterval:(display:Off,section:0,value:0),time:(from:'2016-05-01 07:39:11-0600',mode:absolute,to:'2016-05-01 08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35" s="70" t="str">
        <f t="shared" ref="T35:T66" si="12">IF(W35&lt;23,"Y","N")</f>
        <v>N</v>
      </c>
      <c r="U35" s="70">
        <f t="shared" ref="U35:U66" si="13">RIGHT(D35,LEN(D35)-4)/10000</f>
        <v>4.6600000000000003E-2</v>
      </c>
      <c r="V35" s="70">
        <f t="shared" ref="V35:V66" si="14">RIGHT(H35,LEN(H35)-4)/10000</f>
        <v>23.340399999999999</v>
      </c>
      <c r="W35" s="70">
        <f t="shared" ref="W35:W66" si="15">ABS(V35-U35)</f>
        <v>23.293799999999997</v>
      </c>
      <c r="X35" s="71" t="e">
        <f>VLOOKUP(A35,Enforcements!$C$3:$J$19,8,0)</f>
        <v>#N/A</v>
      </c>
      <c r="Y35" s="71" t="e">
        <f>VLOOKUP(A35,Enforcements!$C$3:$J$19,3,0)</f>
        <v>#N/A</v>
      </c>
    </row>
    <row r="36" spans="1:25" s="2" customFormat="1" x14ac:dyDescent="0.25">
      <c r="A36" s="15" t="s">
        <v>284</v>
      </c>
      <c r="B36" s="15">
        <v>4017</v>
      </c>
      <c r="C36" s="15" t="s">
        <v>56</v>
      </c>
      <c r="D36" s="15" t="s">
        <v>285</v>
      </c>
      <c r="E36" s="37">
        <v>42491.357268518521</v>
      </c>
      <c r="F36" s="37">
        <v>42491.358414351853</v>
      </c>
      <c r="G36" s="45">
        <v>1</v>
      </c>
      <c r="H36" s="37" t="s">
        <v>165</v>
      </c>
      <c r="I36" s="37">
        <v>42491.387604166666</v>
      </c>
      <c r="J36" s="15">
        <v>0</v>
      </c>
      <c r="K36" s="15" t="str">
        <f t="shared" si="9"/>
        <v>4017/4018</v>
      </c>
      <c r="L36" s="16">
        <f t="shared" si="10"/>
        <v>2.9189814813435078E-2</v>
      </c>
      <c r="M36" s="17">
        <f t="shared" si="8"/>
        <v>42.033333331346512</v>
      </c>
      <c r="N36" s="17"/>
      <c r="O36" s="17"/>
      <c r="P36" s="62"/>
      <c r="Q36" s="62"/>
      <c r="S36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08:33:28-0600',mode:absolute,to:'2016-05-01 09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T36" s="70" t="str">
        <f t="shared" si="12"/>
        <v>N</v>
      </c>
      <c r="U36" s="70">
        <f t="shared" si="13"/>
        <v>23.311699999999998</v>
      </c>
      <c r="V36" s="70">
        <f t="shared" si="14"/>
        <v>1.4500000000000001E-2</v>
      </c>
      <c r="W36" s="70">
        <f t="shared" si="15"/>
        <v>23.297199999999997</v>
      </c>
      <c r="X36" s="71" t="e">
        <f>VLOOKUP(A36,Enforcements!$C$3:$J$19,8,0)</f>
        <v>#N/A</v>
      </c>
      <c r="Y36" s="71" t="e">
        <f>VLOOKUP(A36,Enforcements!$C$3:$J$19,3,0)</f>
        <v>#N/A</v>
      </c>
    </row>
    <row r="37" spans="1:25" s="2" customFormat="1" x14ac:dyDescent="0.25">
      <c r="A37" s="15" t="s">
        <v>292</v>
      </c>
      <c r="B37" s="15">
        <v>4029</v>
      </c>
      <c r="C37" s="15" t="s">
        <v>56</v>
      </c>
      <c r="D37" s="15" t="s">
        <v>146</v>
      </c>
      <c r="E37" s="37">
        <v>42491.328750000001</v>
      </c>
      <c r="F37" s="37">
        <v>42491.329976851855</v>
      </c>
      <c r="G37" s="45">
        <v>1</v>
      </c>
      <c r="H37" s="37" t="s">
        <v>227</v>
      </c>
      <c r="I37" s="37">
        <v>42491.35800925926</v>
      </c>
      <c r="J37" s="15">
        <v>0</v>
      </c>
      <c r="K37" s="15" t="str">
        <f t="shared" si="9"/>
        <v>4029/4030</v>
      </c>
      <c r="L37" s="16">
        <f t="shared" si="10"/>
        <v>2.8032407404680271E-2</v>
      </c>
      <c r="M37" s="17">
        <f t="shared" si="8"/>
        <v>40.36666666273959</v>
      </c>
      <c r="N37" s="17"/>
      <c r="O37" s="17"/>
      <c r="P37" s="62"/>
      <c r="Q37" s="62"/>
      <c r="S37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07:52:24-0600',mode:absolute,to:'2016-05-01 08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T37" s="70" t="str">
        <f t="shared" si="12"/>
        <v>N</v>
      </c>
      <c r="U37" s="70">
        <f t="shared" si="13"/>
        <v>4.5100000000000001E-2</v>
      </c>
      <c r="V37" s="70">
        <f t="shared" si="14"/>
        <v>23.329899999999999</v>
      </c>
      <c r="W37" s="70">
        <f t="shared" si="15"/>
        <v>23.284799999999997</v>
      </c>
      <c r="X37" s="71" t="e">
        <f>VLOOKUP(A37,Enforcements!$C$3:$J$19,8,0)</f>
        <v>#N/A</v>
      </c>
      <c r="Y37" s="71" t="e">
        <f>VLOOKUP(A37,Enforcements!$C$3:$J$19,3,0)</f>
        <v>#N/A</v>
      </c>
    </row>
    <row r="38" spans="1:25" s="2" customFormat="1" x14ac:dyDescent="0.25">
      <c r="A38" s="15" t="s">
        <v>281</v>
      </c>
      <c r="B38" s="15">
        <v>4030</v>
      </c>
      <c r="C38" s="15" t="s">
        <v>56</v>
      </c>
      <c r="D38" s="15" t="s">
        <v>282</v>
      </c>
      <c r="E38" s="37">
        <v>42491.365312499998</v>
      </c>
      <c r="F38" s="37">
        <v>42491.366157407407</v>
      </c>
      <c r="G38" s="45">
        <v>1</v>
      </c>
      <c r="H38" s="37" t="s">
        <v>171</v>
      </c>
      <c r="I38" s="37">
        <v>42491.398541666669</v>
      </c>
      <c r="J38" s="15">
        <v>0</v>
      </c>
      <c r="K38" s="15" t="str">
        <f t="shared" si="9"/>
        <v>4029/4030</v>
      </c>
      <c r="L38" s="16">
        <f t="shared" si="10"/>
        <v>3.238425926247146E-2</v>
      </c>
      <c r="M38" s="17">
        <f t="shared" si="8"/>
        <v>46.633333337958902</v>
      </c>
      <c r="N38" s="17"/>
      <c r="O38" s="17"/>
      <c r="P38" s="62"/>
      <c r="Q38" s="62"/>
      <c r="S38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08:45:03-0600',mode:absolute,to:'2016-05-01 09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T38" s="70" t="str">
        <f t="shared" si="12"/>
        <v>N</v>
      </c>
      <c r="U38" s="70">
        <f t="shared" si="13"/>
        <v>23.296900000000001</v>
      </c>
      <c r="V38" s="70">
        <f t="shared" si="14"/>
        <v>1.49E-2</v>
      </c>
      <c r="W38" s="70">
        <f t="shared" si="15"/>
        <v>23.282</v>
      </c>
      <c r="X38" s="71" t="e">
        <f>VLOOKUP(A38,Enforcements!$C$3:$J$19,8,0)</f>
        <v>#N/A</v>
      </c>
      <c r="Y38" s="71" t="e">
        <f>VLOOKUP(A38,Enforcements!$C$3:$J$19,3,0)</f>
        <v>#N/A</v>
      </c>
    </row>
    <row r="39" spans="1:25" s="2" customFormat="1" x14ac:dyDescent="0.25">
      <c r="A39" s="15" t="s">
        <v>289</v>
      </c>
      <c r="B39" s="15">
        <v>4007</v>
      </c>
      <c r="C39" s="15" t="s">
        <v>56</v>
      </c>
      <c r="D39" s="15" t="s">
        <v>150</v>
      </c>
      <c r="E39" s="37">
        <v>42491.343194444446</v>
      </c>
      <c r="F39" s="37">
        <v>42491.34412037037</v>
      </c>
      <c r="G39" s="45">
        <v>1</v>
      </c>
      <c r="H39" s="37" t="s">
        <v>66</v>
      </c>
      <c r="I39" s="37">
        <v>42491.368587962963</v>
      </c>
      <c r="J39" s="15">
        <v>0</v>
      </c>
      <c r="K39" s="15" t="str">
        <f t="shared" si="9"/>
        <v>4007/4008</v>
      </c>
      <c r="L39" s="16">
        <f t="shared" si="10"/>
        <v>2.4467592593282461E-2</v>
      </c>
      <c r="M39" s="17">
        <f t="shared" si="8"/>
        <v>35.233333334326744</v>
      </c>
      <c r="N39" s="17"/>
      <c r="O39" s="17"/>
      <c r="P39" s="62"/>
      <c r="Q39" s="62"/>
      <c r="S39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08:13:12-0600',mode:absolute,to:'2016-05-01 08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T39" s="70" t="str">
        <f t="shared" si="12"/>
        <v>N</v>
      </c>
      <c r="U39" s="70">
        <f t="shared" si="13"/>
        <v>4.5999999999999999E-2</v>
      </c>
      <c r="V39" s="70">
        <f t="shared" si="14"/>
        <v>23.329799999999999</v>
      </c>
      <c r="W39" s="70">
        <f t="shared" si="15"/>
        <v>23.283799999999999</v>
      </c>
      <c r="X39" s="71" t="e">
        <f>VLOOKUP(A39,Enforcements!$C$3:$J$19,8,0)</f>
        <v>#N/A</v>
      </c>
      <c r="Y39" s="71" t="e">
        <f>VLOOKUP(A39,Enforcements!$C$3:$J$19,3,0)</f>
        <v>#N/A</v>
      </c>
    </row>
    <row r="40" spans="1:25" s="2" customFormat="1" x14ac:dyDescent="0.25">
      <c r="A40" s="15" t="s">
        <v>85</v>
      </c>
      <c r="B40" s="15">
        <v>4008</v>
      </c>
      <c r="C40" s="15" t="s">
        <v>56</v>
      </c>
      <c r="D40" s="15" t="s">
        <v>278</v>
      </c>
      <c r="E40" s="37">
        <v>42491.381238425929</v>
      </c>
      <c r="F40" s="37">
        <v>42491.381886574076</v>
      </c>
      <c r="G40" s="45">
        <v>0</v>
      </c>
      <c r="H40" s="37" t="s">
        <v>261</v>
      </c>
      <c r="I40" s="37">
        <v>42491.40797453704</v>
      </c>
      <c r="J40" s="15">
        <v>1</v>
      </c>
      <c r="K40" s="15" t="str">
        <f t="shared" si="9"/>
        <v>4007/4008</v>
      </c>
      <c r="L40" s="16">
        <f t="shared" si="10"/>
        <v>2.6087962964083999E-2</v>
      </c>
      <c r="M40" s="17">
        <f t="shared" si="8"/>
        <v>37.566666668280959</v>
      </c>
      <c r="N40" s="17"/>
      <c r="O40" s="17"/>
      <c r="P40" s="62"/>
      <c r="Q40" s="62"/>
      <c r="S40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09:07:59-0600',mode:absolute,to:'2016-05-01 09:48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T40" s="70" t="str">
        <f t="shared" si="12"/>
        <v>N</v>
      </c>
      <c r="U40" s="70">
        <f t="shared" si="13"/>
        <v>23.298300000000001</v>
      </c>
      <c r="V40" s="70">
        <f t="shared" si="14"/>
        <v>1.61E-2</v>
      </c>
      <c r="W40" s="70">
        <f t="shared" si="15"/>
        <v>23.2822</v>
      </c>
      <c r="X40" s="71" t="e">
        <f>VLOOKUP(A40,Enforcements!$C$3:$J$19,8,0)</f>
        <v>#N/A</v>
      </c>
      <c r="Y40" s="71" t="e">
        <f>VLOOKUP(A40,Enforcements!$C$3:$J$19,3,0)</f>
        <v>#N/A</v>
      </c>
    </row>
    <row r="41" spans="1:25" s="2" customFormat="1" x14ac:dyDescent="0.25">
      <c r="A41" s="15" t="s">
        <v>286</v>
      </c>
      <c r="B41" s="15">
        <v>4020</v>
      </c>
      <c r="C41" s="15" t="s">
        <v>56</v>
      </c>
      <c r="D41" s="15" t="s">
        <v>287</v>
      </c>
      <c r="E41" s="37">
        <v>42491.350046296298</v>
      </c>
      <c r="F41" s="37">
        <v>42491.3515162037</v>
      </c>
      <c r="G41" s="45">
        <v>2</v>
      </c>
      <c r="H41" s="37" t="s">
        <v>227</v>
      </c>
      <c r="I41" s="37">
        <v>42491.378657407404</v>
      </c>
      <c r="J41" s="15">
        <v>0</v>
      </c>
      <c r="K41" s="15" t="str">
        <f t="shared" si="9"/>
        <v>4019/4020</v>
      </c>
      <c r="L41" s="16">
        <f t="shared" si="10"/>
        <v>2.7141203703649808E-2</v>
      </c>
      <c r="M41" s="17">
        <f t="shared" si="8"/>
        <v>39.083333333255723</v>
      </c>
      <c r="N41" s="17"/>
      <c r="O41" s="17"/>
      <c r="P41" s="62"/>
      <c r="Q41" s="62"/>
      <c r="S41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08:23:04-0600',mode:absolute,to:'2016-05-01 09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41" s="70" t="str">
        <f t="shared" si="12"/>
        <v>N</v>
      </c>
      <c r="U41" s="70">
        <f t="shared" si="13"/>
        <v>4.3299999999999998E-2</v>
      </c>
      <c r="V41" s="70">
        <f t="shared" si="14"/>
        <v>23.329899999999999</v>
      </c>
      <c r="W41" s="70">
        <f t="shared" si="15"/>
        <v>23.2866</v>
      </c>
      <c r="X41" s="71" t="e">
        <f>VLOOKUP(A41,Enforcements!$C$3:$J$19,8,0)</f>
        <v>#N/A</v>
      </c>
      <c r="Y41" s="71" t="e">
        <f>VLOOKUP(A41,Enforcements!$C$3:$J$19,3,0)</f>
        <v>#N/A</v>
      </c>
    </row>
    <row r="42" spans="1:25" s="2" customFormat="1" x14ac:dyDescent="0.25">
      <c r="A42" s="15" t="s">
        <v>276</v>
      </c>
      <c r="B42" s="15">
        <v>4019</v>
      </c>
      <c r="C42" s="15" t="s">
        <v>56</v>
      </c>
      <c r="D42" s="15" t="s">
        <v>243</v>
      </c>
      <c r="E42" s="37">
        <v>42491.387233796297</v>
      </c>
      <c r="F42" s="37">
        <v>42491.388148148151</v>
      </c>
      <c r="G42" s="45">
        <v>1</v>
      </c>
      <c r="H42" s="37" t="s">
        <v>277</v>
      </c>
      <c r="I42" s="37">
        <v>42491.418761574074</v>
      </c>
      <c r="J42" s="15">
        <v>0</v>
      </c>
      <c r="K42" s="15" t="str">
        <f t="shared" si="9"/>
        <v>4019/4020</v>
      </c>
      <c r="L42" s="16">
        <f t="shared" si="10"/>
        <v>3.0613425922638271E-2</v>
      </c>
      <c r="M42" s="17">
        <f t="shared" si="8"/>
        <v>44.08333332859911</v>
      </c>
      <c r="N42" s="17"/>
      <c r="O42" s="17"/>
      <c r="P42" s="62"/>
      <c r="Q42" s="62"/>
      <c r="S42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09:16:37-0600',mode:absolute,to:'2016-05-01 10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T42" s="70" t="str">
        <f t="shared" si="12"/>
        <v>N</v>
      </c>
      <c r="U42" s="70">
        <f t="shared" si="13"/>
        <v>23.297699999999999</v>
      </c>
      <c r="V42" s="70">
        <f t="shared" si="14"/>
        <v>1.52E-2</v>
      </c>
      <c r="W42" s="70">
        <f t="shared" si="15"/>
        <v>23.282499999999999</v>
      </c>
      <c r="X42" s="71" t="e">
        <f>VLOOKUP(A42,Enforcements!$C$3:$J$19,8,0)</f>
        <v>#N/A</v>
      </c>
      <c r="Y42" s="71" t="e">
        <f>VLOOKUP(A42,Enforcements!$C$3:$J$19,3,0)</f>
        <v>#N/A</v>
      </c>
    </row>
    <row r="43" spans="1:25" s="2" customFormat="1" x14ac:dyDescent="0.25">
      <c r="A43" s="15" t="s">
        <v>283</v>
      </c>
      <c r="B43" s="15">
        <v>4044</v>
      </c>
      <c r="C43" s="15" t="s">
        <v>56</v>
      </c>
      <c r="D43" s="15" t="s">
        <v>73</v>
      </c>
      <c r="E43" s="37">
        <v>42491.358784722222</v>
      </c>
      <c r="F43" s="37">
        <v>42491.359722222223</v>
      </c>
      <c r="G43" s="45">
        <v>1</v>
      </c>
      <c r="H43" s="37" t="s">
        <v>231</v>
      </c>
      <c r="I43" s="37">
        <v>42491.389479166668</v>
      </c>
      <c r="J43" s="15">
        <v>0</v>
      </c>
      <c r="K43" s="15" t="str">
        <f t="shared" si="9"/>
        <v>4043/4044</v>
      </c>
      <c r="L43" s="16">
        <f t="shared" si="10"/>
        <v>2.9756944444670808E-2</v>
      </c>
      <c r="M43" s="17">
        <f t="shared" si="8"/>
        <v>42.850000000325963</v>
      </c>
      <c r="N43" s="17"/>
      <c r="O43" s="17"/>
      <c r="P43" s="62"/>
      <c r="Q43" s="62"/>
      <c r="S43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08:35:39-0600',mode:absolute,to:'2016-05-01 09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T43" s="70" t="str">
        <f t="shared" si="12"/>
        <v>N</v>
      </c>
      <c r="U43" s="70">
        <f t="shared" si="13"/>
        <v>4.4600000000000001E-2</v>
      </c>
      <c r="V43" s="70">
        <f t="shared" si="14"/>
        <v>23.331199999999999</v>
      </c>
      <c r="W43" s="70">
        <f t="shared" si="15"/>
        <v>23.2866</v>
      </c>
      <c r="X43" s="71" t="e">
        <f>VLOOKUP(A43,Enforcements!$C$3:$J$19,8,0)</f>
        <v>#N/A</v>
      </c>
      <c r="Y43" s="71" t="e">
        <f>VLOOKUP(A43,Enforcements!$C$3:$J$19,3,0)</f>
        <v>#N/A</v>
      </c>
    </row>
    <row r="44" spans="1:25" s="2" customFormat="1" x14ac:dyDescent="0.25">
      <c r="A44" s="15" t="s">
        <v>271</v>
      </c>
      <c r="B44" s="15">
        <v>4043</v>
      </c>
      <c r="C44" s="15" t="s">
        <v>56</v>
      </c>
      <c r="D44" s="15" t="s">
        <v>272</v>
      </c>
      <c r="E44" s="37">
        <v>42491.397083333337</v>
      </c>
      <c r="F44" s="37">
        <v>42491.398101851853</v>
      </c>
      <c r="G44" s="45">
        <v>1</v>
      </c>
      <c r="H44" s="37" t="s">
        <v>171</v>
      </c>
      <c r="I44" s="37">
        <v>42491.428900462961</v>
      </c>
      <c r="J44" s="15">
        <v>0</v>
      </c>
      <c r="K44" s="15" t="str">
        <f t="shared" si="9"/>
        <v>4043/4044</v>
      </c>
      <c r="L44" s="16">
        <f t="shared" si="10"/>
        <v>3.0798611107456964E-2</v>
      </c>
      <c r="M44" s="17">
        <f t="shared" si="8"/>
        <v>44.349999994738027</v>
      </c>
      <c r="N44" s="17"/>
      <c r="O44" s="17"/>
      <c r="P44" s="62"/>
      <c r="Q44" s="62"/>
      <c r="S44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09:30:48-0600',mode:absolute,to:'2016-05-01 10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T44" s="70" t="str">
        <f t="shared" si="12"/>
        <v>N</v>
      </c>
      <c r="U44" s="70">
        <f t="shared" si="13"/>
        <v>23.3</v>
      </c>
      <c r="V44" s="70">
        <f t="shared" si="14"/>
        <v>1.49E-2</v>
      </c>
      <c r="W44" s="70">
        <f t="shared" si="15"/>
        <v>23.2851</v>
      </c>
      <c r="X44" s="71" t="e">
        <f>VLOOKUP(A44,Enforcements!$C$3:$J$19,8,0)</f>
        <v>#N/A</v>
      </c>
      <c r="Y44" s="71" t="e">
        <f>VLOOKUP(A44,Enforcements!$C$3:$J$19,3,0)</f>
        <v>#N/A</v>
      </c>
    </row>
    <row r="45" spans="1:25" s="2" customFormat="1" x14ac:dyDescent="0.25">
      <c r="A45" s="15" t="s">
        <v>84</v>
      </c>
      <c r="B45" s="15">
        <v>4016</v>
      </c>
      <c r="C45" s="15" t="s">
        <v>56</v>
      </c>
      <c r="D45" s="15" t="s">
        <v>167</v>
      </c>
      <c r="E45" s="37">
        <v>42491.368969907409</v>
      </c>
      <c r="F45" s="37">
        <v>42491.373206018521</v>
      </c>
      <c r="G45" s="45">
        <v>6</v>
      </c>
      <c r="H45" s="37" t="s">
        <v>280</v>
      </c>
      <c r="I45" s="37">
        <v>42491.400671296295</v>
      </c>
      <c r="J45" s="15">
        <v>1</v>
      </c>
      <c r="K45" s="15" t="str">
        <f t="shared" si="9"/>
        <v>4015/4016</v>
      </c>
      <c r="L45" s="16">
        <f t="shared" si="10"/>
        <v>2.7465277773444541E-2</v>
      </c>
      <c r="M45" s="17">
        <f t="shared" si="8"/>
        <v>39.549999993760139</v>
      </c>
      <c r="N45" s="17"/>
      <c r="O45" s="17"/>
      <c r="P45" s="62" t="s">
        <v>397</v>
      </c>
      <c r="Q45" s="62" t="s">
        <v>389</v>
      </c>
      <c r="S45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08:50:19-0600',mode:absolute,to:'2016-05-01 09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T45" s="70" t="str">
        <f t="shared" si="12"/>
        <v>N</v>
      </c>
      <c r="U45" s="70">
        <f t="shared" si="13"/>
        <v>4.58E-2</v>
      </c>
      <c r="V45" s="70">
        <f t="shared" si="14"/>
        <v>23.332999999999998</v>
      </c>
      <c r="W45" s="70">
        <f t="shared" si="15"/>
        <v>23.287199999999999</v>
      </c>
      <c r="X45" s="71">
        <f>VLOOKUP(A45,Enforcements!$C$3:$J$19,8,0)</f>
        <v>204300</v>
      </c>
      <c r="Y45" s="71" t="str">
        <f>VLOOKUP(A45,Enforcements!$C$3:$J$19,3,0)</f>
        <v>SIGNAL</v>
      </c>
    </row>
    <row r="46" spans="1:25" s="2" customFormat="1" x14ac:dyDescent="0.25">
      <c r="A46" s="15" t="s">
        <v>268</v>
      </c>
      <c r="B46" s="15">
        <v>4015</v>
      </c>
      <c r="C46" s="15" t="s">
        <v>56</v>
      </c>
      <c r="D46" s="15" t="s">
        <v>68</v>
      </c>
      <c r="E46" s="37">
        <v>42491.405694444446</v>
      </c>
      <c r="F46" s="37">
        <v>42491.406504629631</v>
      </c>
      <c r="G46" s="45">
        <v>1</v>
      </c>
      <c r="H46" s="37" t="s">
        <v>225</v>
      </c>
      <c r="I46" s="37">
        <v>42491.439386574071</v>
      </c>
      <c r="J46" s="15">
        <v>0</v>
      </c>
      <c r="K46" s="15" t="str">
        <f t="shared" si="9"/>
        <v>4015/4016</v>
      </c>
      <c r="L46" s="16">
        <f t="shared" si="10"/>
        <v>3.2881944440305233E-2</v>
      </c>
      <c r="M46" s="17">
        <f t="shared" si="8"/>
        <v>47.349999994039536</v>
      </c>
      <c r="N46" s="17"/>
      <c r="O46" s="17"/>
      <c r="P46" s="62"/>
      <c r="Q46" s="62"/>
      <c r="S46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09:43:12-0600',mode:absolute,to:'2016-05-01 10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T46" s="70" t="str">
        <f t="shared" si="12"/>
        <v>N</v>
      </c>
      <c r="U46" s="70">
        <f t="shared" si="13"/>
        <v>23.2988</v>
      </c>
      <c r="V46" s="70">
        <f t="shared" si="14"/>
        <v>1.38E-2</v>
      </c>
      <c r="W46" s="70">
        <f t="shared" si="15"/>
        <v>23.285</v>
      </c>
      <c r="X46" s="71" t="e">
        <f>VLOOKUP(A46,Enforcements!$C$3:$J$19,8,0)</f>
        <v>#N/A</v>
      </c>
      <c r="Y46" s="71" t="e">
        <f>VLOOKUP(A46,Enforcements!$C$3:$J$19,3,0)</f>
        <v>#N/A</v>
      </c>
    </row>
    <row r="47" spans="1:25" s="2" customFormat="1" x14ac:dyDescent="0.25">
      <c r="A47" s="15" t="s">
        <v>86</v>
      </c>
      <c r="B47" s="15">
        <v>4027</v>
      </c>
      <c r="C47" s="15" t="s">
        <v>56</v>
      </c>
      <c r="D47" s="15" t="s">
        <v>274</v>
      </c>
      <c r="E47" s="37">
        <v>42491.379004629627</v>
      </c>
      <c r="F47" s="37">
        <v>42491.380185185182</v>
      </c>
      <c r="G47" s="45">
        <v>1</v>
      </c>
      <c r="H47" s="37" t="s">
        <v>279</v>
      </c>
      <c r="I47" s="37">
        <v>42491.410810185182</v>
      </c>
      <c r="J47" s="15">
        <v>1</v>
      </c>
      <c r="K47" s="15" t="str">
        <f t="shared" si="9"/>
        <v>4027/4028</v>
      </c>
      <c r="L47" s="16">
        <f t="shared" si="10"/>
        <v>3.0624999999417923E-2</v>
      </c>
      <c r="M47" s="17">
        <f t="shared" si="8"/>
        <v>44.09999999916181</v>
      </c>
      <c r="N47" s="17"/>
      <c r="O47" s="17"/>
      <c r="P47" s="62"/>
      <c r="Q47" s="62"/>
      <c r="S47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09:04:46-0600',mode:absolute,to:'2016-05-01 09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T47" s="70" t="str">
        <f t="shared" si="12"/>
        <v>N</v>
      </c>
      <c r="U47" s="70">
        <f t="shared" si="13"/>
        <v>4.53E-2</v>
      </c>
      <c r="V47" s="70">
        <f t="shared" si="14"/>
        <v>23.3323</v>
      </c>
      <c r="W47" s="70">
        <f t="shared" si="15"/>
        <v>23.286999999999999</v>
      </c>
      <c r="X47" s="71">
        <f>VLOOKUP(A47,Enforcements!$C$3:$J$19,8,0)</f>
        <v>230436</v>
      </c>
      <c r="Y47" s="71" t="str">
        <f>VLOOKUP(A47,Enforcements!$C$3:$J$19,3,0)</f>
        <v>PERMANENT SPEED RESTRICTION</v>
      </c>
    </row>
    <row r="48" spans="1:25" s="2" customFormat="1" x14ac:dyDescent="0.25">
      <c r="A48" s="15" t="s">
        <v>264</v>
      </c>
      <c r="B48" s="15">
        <v>4028</v>
      </c>
      <c r="C48" s="15" t="s">
        <v>56</v>
      </c>
      <c r="D48" s="15" t="s">
        <v>189</v>
      </c>
      <c r="E48" s="37">
        <v>42491.418020833335</v>
      </c>
      <c r="F48" s="37">
        <v>42491.418761574074</v>
      </c>
      <c r="G48" s="45">
        <v>1</v>
      </c>
      <c r="H48" s="37" t="s">
        <v>154</v>
      </c>
      <c r="I48" s="37">
        <v>42491.450231481482</v>
      </c>
      <c r="J48" s="15">
        <v>0</v>
      </c>
      <c r="K48" s="15" t="str">
        <f t="shared" si="9"/>
        <v>4027/4028</v>
      </c>
      <c r="L48" s="16">
        <f t="shared" si="10"/>
        <v>3.1469907407881692E-2</v>
      </c>
      <c r="M48" s="17">
        <f t="shared" si="8"/>
        <v>45.316666667349637</v>
      </c>
      <c r="N48" s="17"/>
      <c r="O48" s="17"/>
      <c r="P48" s="62"/>
      <c r="Q48" s="62"/>
      <c r="S48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10:00:57-0600',mode:absolute,to:'2016-05-01 10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T48" s="70" t="str">
        <f t="shared" si="12"/>
        <v>N</v>
      </c>
      <c r="U48" s="70">
        <f t="shared" si="13"/>
        <v>23.299600000000002</v>
      </c>
      <c r="V48" s="70">
        <f t="shared" si="14"/>
        <v>1.6299999999999999E-2</v>
      </c>
      <c r="W48" s="70">
        <f t="shared" si="15"/>
        <v>23.283300000000001</v>
      </c>
      <c r="X48" s="71" t="e">
        <f>VLOOKUP(A48,Enforcements!$C$3:$J$19,8,0)</f>
        <v>#N/A</v>
      </c>
      <c r="Y48" s="71" t="e">
        <f>VLOOKUP(A48,Enforcements!$C$3:$J$19,3,0)</f>
        <v>#N/A</v>
      </c>
    </row>
    <row r="49" spans="1:25" s="2" customFormat="1" x14ac:dyDescent="0.25">
      <c r="A49" s="15" t="s">
        <v>273</v>
      </c>
      <c r="B49" s="15">
        <v>4018</v>
      </c>
      <c r="C49" s="15" t="s">
        <v>56</v>
      </c>
      <c r="D49" s="15" t="s">
        <v>274</v>
      </c>
      <c r="E49" s="37">
        <v>42491.390879629631</v>
      </c>
      <c r="F49" s="37">
        <v>42491.392025462963</v>
      </c>
      <c r="G49" s="45">
        <v>1</v>
      </c>
      <c r="H49" s="37" t="s">
        <v>275</v>
      </c>
      <c r="I49" s="37">
        <v>42491.420983796299</v>
      </c>
      <c r="J49" s="15">
        <v>0</v>
      </c>
      <c r="K49" s="15" t="str">
        <f t="shared" si="9"/>
        <v>4017/4018</v>
      </c>
      <c r="L49" s="16">
        <f t="shared" si="10"/>
        <v>2.8958333336049691E-2</v>
      </c>
      <c r="M49" s="17">
        <f t="shared" si="8"/>
        <v>41.700000003911555</v>
      </c>
      <c r="N49" s="17"/>
      <c r="O49" s="17"/>
      <c r="P49" s="62"/>
      <c r="Q49" s="62"/>
      <c r="S49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09:21:52-0600',mode:absolute,to:'2016-05-01 10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49" s="70" t="str">
        <f t="shared" si="12"/>
        <v>N</v>
      </c>
      <c r="U49" s="70">
        <f t="shared" si="13"/>
        <v>4.53E-2</v>
      </c>
      <c r="V49" s="70">
        <f t="shared" si="14"/>
        <v>23.3399</v>
      </c>
      <c r="W49" s="70">
        <f t="shared" si="15"/>
        <v>23.294599999999999</v>
      </c>
      <c r="X49" s="71" t="e">
        <f>VLOOKUP(A49,Enforcements!$C$3:$J$19,8,0)</f>
        <v>#N/A</v>
      </c>
      <c r="Y49" s="71" t="e">
        <f>VLOOKUP(A49,Enforcements!$C$3:$J$19,3,0)</f>
        <v>#N/A</v>
      </c>
    </row>
    <row r="50" spans="1:25" s="2" customFormat="1" x14ac:dyDescent="0.25">
      <c r="A50" s="15" t="s">
        <v>91</v>
      </c>
      <c r="B50" s="15">
        <v>4017</v>
      </c>
      <c r="C50" s="15" t="s">
        <v>56</v>
      </c>
      <c r="D50" s="15" t="s">
        <v>260</v>
      </c>
      <c r="E50" s="37">
        <v>42491.430706018517</v>
      </c>
      <c r="F50" s="37">
        <v>42491.432245370372</v>
      </c>
      <c r="G50" s="45">
        <v>2</v>
      </c>
      <c r="H50" s="37" t="s">
        <v>261</v>
      </c>
      <c r="I50" s="37">
        <v>42491.460439814815</v>
      </c>
      <c r="J50" s="15">
        <v>1</v>
      </c>
      <c r="K50" s="15" t="str">
        <f t="shared" si="9"/>
        <v>4017/4018</v>
      </c>
      <c r="L50" s="16">
        <f t="shared" si="10"/>
        <v>2.8194444443215616E-2</v>
      </c>
      <c r="M50" s="17">
        <f t="shared" si="8"/>
        <v>40.599999998230487</v>
      </c>
      <c r="N50" s="17"/>
      <c r="O50" s="17"/>
      <c r="P50" s="62"/>
      <c r="Q50" s="62"/>
      <c r="S50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10:19:13-0600',mode:absolute,to:'2016-05-01 11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T50" s="70" t="str">
        <f t="shared" si="12"/>
        <v>N</v>
      </c>
      <c r="U50" s="70">
        <f t="shared" si="13"/>
        <v>23.312999999999999</v>
      </c>
      <c r="V50" s="70">
        <f t="shared" si="14"/>
        <v>1.61E-2</v>
      </c>
      <c r="W50" s="70">
        <f t="shared" si="15"/>
        <v>23.296899999999997</v>
      </c>
      <c r="X50" s="71" t="e">
        <f>VLOOKUP(A50,Enforcements!$C$3:$J$19,8,0)</f>
        <v>#N/A</v>
      </c>
      <c r="Y50" s="71" t="e">
        <f>VLOOKUP(A50,Enforcements!$C$3:$J$19,3,0)</f>
        <v>#N/A</v>
      </c>
    </row>
    <row r="51" spans="1:25" s="2" customFormat="1" x14ac:dyDescent="0.25">
      <c r="A51" s="15" t="s">
        <v>269</v>
      </c>
      <c r="B51" s="15">
        <v>4029</v>
      </c>
      <c r="C51" s="15" t="s">
        <v>56</v>
      </c>
      <c r="D51" s="15" t="s">
        <v>270</v>
      </c>
      <c r="E51" s="37">
        <v>42491.404756944445</v>
      </c>
      <c r="F51" s="37">
        <v>42491.405636574076</v>
      </c>
      <c r="G51" s="45">
        <v>1</v>
      </c>
      <c r="H51" s="37" t="s">
        <v>231</v>
      </c>
      <c r="I51" s="37">
        <v>42491.431134259263</v>
      </c>
      <c r="J51" s="15">
        <v>0</v>
      </c>
      <c r="K51" s="15" t="str">
        <f t="shared" si="9"/>
        <v>4029/4030</v>
      </c>
      <c r="L51" s="16">
        <f t="shared" si="10"/>
        <v>2.5497685186564922E-2</v>
      </c>
      <c r="M51" s="17">
        <f t="shared" si="8"/>
        <v>36.716666668653488</v>
      </c>
      <c r="N51" s="17"/>
      <c r="O51" s="17"/>
      <c r="P51" s="62"/>
      <c r="Q51" s="62"/>
      <c r="S51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09:41:51-0600',mode:absolute,to:'2016-05-01 10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T51" s="70" t="str">
        <f t="shared" si="12"/>
        <v>N</v>
      </c>
      <c r="U51" s="70">
        <f t="shared" si="13"/>
        <v>4.7100000000000003E-2</v>
      </c>
      <c r="V51" s="70">
        <f t="shared" si="14"/>
        <v>23.331199999999999</v>
      </c>
      <c r="W51" s="70">
        <f t="shared" si="15"/>
        <v>23.284099999999999</v>
      </c>
      <c r="X51" s="71" t="e">
        <f>VLOOKUP(A51,Enforcements!$C$3:$J$19,8,0)</f>
        <v>#N/A</v>
      </c>
      <c r="Y51" s="71" t="e">
        <f>VLOOKUP(A51,Enforcements!$C$3:$J$19,3,0)</f>
        <v>#N/A</v>
      </c>
    </row>
    <row r="52" spans="1:25" s="2" customFormat="1" x14ac:dyDescent="0.25">
      <c r="A52" s="15" t="s">
        <v>88</v>
      </c>
      <c r="B52" s="15">
        <v>4030</v>
      </c>
      <c r="C52" s="15" t="s">
        <v>56</v>
      </c>
      <c r="D52" s="15" t="s">
        <v>143</v>
      </c>
      <c r="E52" s="37">
        <v>42491.440798611111</v>
      </c>
      <c r="F52" s="37">
        <v>42491.441863425927</v>
      </c>
      <c r="G52" s="45">
        <v>1</v>
      </c>
      <c r="H52" s="37" t="s">
        <v>144</v>
      </c>
      <c r="I52" s="37">
        <v>42491.446168981478</v>
      </c>
      <c r="J52" s="15">
        <v>0</v>
      </c>
      <c r="K52" s="15" t="str">
        <f t="shared" si="9"/>
        <v>4029/4030</v>
      </c>
      <c r="L52" s="16">
        <f t="shared" si="10"/>
        <v>4.3055555506725796E-3</v>
      </c>
      <c r="M52" s="17"/>
      <c r="N52" s="17"/>
      <c r="O52" s="17">
        <f>$L52*24*60</f>
        <v>6.1999999929685146</v>
      </c>
      <c r="P52" s="62" t="s">
        <v>397</v>
      </c>
      <c r="Q52" s="62" t="s">
        <v>343</v>
      </c>
      <c r="S52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10:33:45-0600',mode:absolute,to:'2016-05-01 10:43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T52" s="70" t="str">
        <f t="shared" si="12"/>
        <v>Y</v>
      </c>
      <c r="U52" s="70">
        <f t="shared" si="13"/>
        <v>23.3002</v>
      </c>
      <c r="V52" s="70">
        <f t="shared" si="14"/>
        <v>22.863499999999998</v>
      </c>
      <c r="W52" s="70">
        <f t="shared" si="15"/>
        <v>0.43670000000000186</v>
      </c>
      <c r="X52" s="71">
        <f>VLOOKUP(A52,Enforcements!$C$3:$J$19,8,0)</f>
        <v>68497</v>
      </c>
      <c r="Y52" s="71" t="str">
        <f>VLOOKUP(A52,Enforcements!$C$3:$J$19,3,0)</f>
        <v>EQUIPMENT RESTRICTION</v>
      </c>
    </row>
    <row r="53" spans="1:25" s="2" customFormat="1" x14ac:dyDescent="0.25">
      <c r="A53" s="15" t="s">
        <v>265</v>
      </c>
      <c r="B53" s="15">
        <v>4007</v>
      </c>
      <c r="C53" s="15" t="s">
        <v>56</v>
      </c>
      <c r="D53" s="15" t="s">
        <v>266</v>
      </c>
      <c r="E53" s="37">
        <v>42491.410532407404</v>
      </c>
      <c r="F53" s="37">
        <v>42491.411770833336</v>
      </c>
      <c r="G53" s="45">
        <v>1</v>
      </c>
      <c r="H53" s="37" t="s">
        <v>267</v>
      </c>
      <c r="I53" s="37">
        <v>42491.441250000003</v>
      </c>
      <c r="J53" s="15">
        <v>0</v>
      </c>
      <c r="K53" s="15" t="str">
        <f t="shared" si="9"/>
        <v>4007/4008</v>
      </c>
      <c r="L53" s="16">
        <f t="shared" si="10"/>
        <v>2.9479166667442769E-2</v>
      </c>
      <c r="M53" s="17">
        <f t="shared" ref="M53:M84" si="16">$L53*24*60</f>
        <v>42.450000001117587</v>
      </c>
      <c r="N53" s="17"/>
      <c r="O53" s="17"/>
      <c r="P53" s="62"/>
      <c r="Q53" s="62"/>
      <c r="S53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09:50:10-0600',mode:absolute,to:'2016-05-01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T53" s="70" t="str">
        <f t="shared" si="12"/>
        <v>N</v>
      </c>
      <c r="U53" s="70">
        <f t="shared" si="13"/>
        <v>4.7500000000000001E-2</v>
      </c>
      <c r="V53" s="70">
        <f t="shared" si="14"/>
        <v>23.330300000000001</v>
      </c>
      <c r="W53" s="70">
        <f t="shared" si="15"/>
        <v>23.282800000000002</v>
      </c>
      <c r="X53" s="71" t="e">
        <f>VLOOKUP(A53,Enforcements!$C$3:$J$19,8,0)</f>
        <v>#N/A</v>
      </c>
      <c r="Y53" s="71" t="e">
        <f>VLOOKUP(A53,Enforcements!$C$3:$J$19,3,0)</f>
        <v>#N/A</v>
      </c>
    </row>
    <row r="54" spans="1:25" s="2" customFormat="1" x14ac:dyDescent="0.25">
      <c r="A54" s="15" t="s">
        <v>94</v>
      </c>
      <c r="B54" s="15">
        <v>4008</v>
      </c>
      <c r="C54" s="15" t="s">
        <v>56</v>
      </c>
      <c r="D54" s="15" t="s">
        <v>243</v>
      </c>
      <c r="E54" s="37">
        <v>42491.455011574071</v>
      </c>
      <c r="F54" s="37">
        <v>42491.456006944441</v>
      </c>
      <c r="G54" s="45">
        <v>1</v>
      </c>
      <c r="H54" s="37" t="s">
        <v>255</v>
      </c>
      <c r="I54" s="37">
        <v>42491.483923611115</v>
      </c>
      <c r="J54" s="15">
        <v>1</v>
      </c>
      <c r="K54" s="15" t="str">
        <f t="shared" si="9"/>
        <v>4007/4008</v>
      </c>
      <c r="L54" s="16">
        <f t="shared" si="10"/>
        <v>2.7916666673263535E-2</v>
      </c>
      <c r="M54" s="17">
        <f t="shared" si="16"/>
        <v>40.20000000949949</v>
      </c>
      <c r="N54" s="17"/>
      <c r="O54" s="17"/>
      <c r="P54" s="62"/>
      <c r="Q54" s="62"/>
      <c r="S54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10:54:13-0600',mode:absolute,to:'2016-05-01 11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T54" s="70" t="str">
        <f t="shared" si="12"/>
        <v>N</v>
      </c>
      <c r="U54" s="70">
        <f t="shared" si="13"/>
        <v>23.297699999999999</v>
      </c>
      <c r="V54" s="70">
        <f t="shared" si="14"/>
        <v>1.4999999999999999E-2</v>
      </c>
      <c r="W54" s="70">
        <f t="shared" si="15"/>
        <v>23.282699999999998</v>
      </c>
      <c r="X54" s="71">
        <f>VLOOKUP(A54,Enforcements!$C$3:$J$19,8,0)</f>
        <v>21848</v>
      </c>
      <c r="Y54" s="71" t="str">
        <f>VLOOKUP(A54,Enforcements!$C$3:$J$19,3,0)</f>
        <v>PERMANENT SPEED RESTRICTION</v>
      </c>
    </row>
    <row r="55" spans="1:25" s="2" customFormat="1" x14ac:dyDescent="0.25">
      <c r="A55" s="15" t="s">
        <v>262</v>
      </c>
      <c r="B55" s="15">
        <v>4020</v>
      </c>
      <c r="C55" s="15" t="s">
        <v>56</v>
      </c>
      <c r="D55" s="15" t="s">
        <v>263</v>
      </c>
      <c r="E55" s="37">
        <v>42491.422500000001</v>
      </c>
      <c r="F55" s="37">
        <v>42491.423680555556</v>
      </c>
      <c r="G55" s="45">
        <v>1</v>
      </c>
      <c r="H55" s="37" t="s">
        <v>222</v>
      </c>
      <c r="I55" s="37">
        <v>42491.452569444446</v>
      </c>
      <c r="J55" s="15">
        <v>0</v>
      </c>
      <c r="K55" s="15" t="str">
        <f t="shared" si="9"/>
        <v>4019/4020</v>
      </c>
      <c r="L55" s="16">
        <f t="shared" si="10"/>
        <v>2.8888888889923692E-2</v>
      </c>
      <c r="M55" s="17">
        <f t="shared" si="16"/>
        <v>41.600000001490116</v>
      </c>
      <c r="N55" s="17"/>
      <c r="O55" s="17"/>
      <c r="P55" s="62"/>
      <c r="Q55" s="62"/>
      <c r="S55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10:07:24-0600',mode:absolute,to:'2016-05-01 10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55" s="70" t="str">
        <f t="shared" si="12"/>
        <v>N</v>
      </c>
      <c r="U55" s="70">
        <f t="shared" si="13"/>
        <v>4.6899999999999997E-2</v>
      </c>
      <c r="V55" s="70">
        <f t="shared" si="14"/>
        <v>23.329499999999999</v>
      </c>
      <c r="W55" s="70">
        <f t="shared" si="15"/>
        <v>23.282599999999999</v>
      </c>
      <c r="X55" s="71" t="e">
        <f>VLOOKUP(A55,Enforcements!$C$3:$J$19,8,0)</f>
        <v>#N/A</v>
      </c>
      <c r="Y55" s="71" t="e">
        <f>VLOOKUP(A55,Enforcements!$C$3:$J$19,3,0)</f>
        <v>#N/A</v>
      </c>
    </row>
    <row r="56" spans="1:25" s="2" customFormat="1" x14ac:dyDescent="0.25">
      <c r="A56" s="15" t="s">
        <v>96</v>
      </c>
      <c r="B56" s="15">
        <v>4019</v>
      </c>
      <c r="C56" s="15" t="s">
        <v>56</v>
      </c>
      <c r="D56" s="15" t="s">
        <v>253</v>
      </c>
      <c r="E56" s="37">
        <v>42491.4609837963</v>
      </c>
      <c r="F56" s="37">
        <v>42491.461944444447</v>
      </c>
      <c r="G56" s="45">
        <v>1</v>
      </c>
      <c r="H56" s="37" t="s">
        <v>254</v>
      </c>
      <c r="I56" s="37">
        <v>42491.495868055557</v>
      </c>
      <c r="J56" s="15">
        <v>1</v>
      </c>
      <c r="K56" s="15" t="str">
        <f t="shared" si="9"/>
        <v>4019/4020</v>
      </c>
      <c r="L56" s="16">
        <f t="shared" si="10"/>
        <v>3.3923611110367347E-2</v>
      </c>
      <c r="M56" s="17">
        <f t="shared" si="16"/>
        <v>48.849999998928979</v>
      </c>
      <c r="N56" s="17"/>
      <c r="O56" s="17"/>
      <c r="P56" s="62"/>
      <c r="Q56" s="62"/>
      <c r="S56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11:02:49-0600',mode:absolute,to:'2016-05-01 11:55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T56" s="70" t="str">
        <f t="shared" si="12"/>
        <v>N</v>
      </c>
      <c r="U56" s="70">
        <f t="shared" si="13"/>
        <v>23.2987</v>
      </c>
      <c r="V56" s="70">
        <f t="shared" si="14"/>
        <v>9.6699999999999994E-2</v>
      </c>
      <c r="W56" s="70">
        <f t="shared" si="15"/>
        <v>23.202000000000002</v>
      </c>
      <c r="X56" s="71" t="e">
        <f>VLOOKUP(A56,Enforcements!$C$3:$J$19,8,0)</f>
        <v>#N/A</v>
      </c>
      <c r="Y56" s="71" t="e">
        <f>VLOOKUP(A56,Enforcements!$C$3:$J$19,3,0)</f>
        <v>#N/A</v>
      </c>
    </row>
    <row r="57" spans="1:25" s="2" customFormat="1" x14ac:dyDescent="0.25">
      <c r="A57" s="15" t="s">
        <v>93</v>
      </c>
      <c r="B57" s="15">
        <v>4044</v>
      </c>
      <c r="C57" s="15" t="s">
        <v>56</v>
      </c>
      <c r="D57" s="15" t="s">
        <v>140</v>
      </c>
      <c r="E57" s="37">
        <v>42491.432129629633</v>
      </c>
      <c r="F57" s="37">
        <v>42491.433321759258</v>
      </c>
      <c r="G57" s="45">
        <v>1</v>
      </c>
      <c r="H57" s="37" t="s">
        <v>259</v>
      </c>
      <c r="I57" s="37">
        <v>42491.46534722222</v>
      </c>
      <c r="J57" s="15">
        <v>1</v>
      </c>
      <c r="K57" s="15" t="str">
        <f t="shared" si="9"/>
        <v>4043/4044</v>
      </c>
      <c r="L57" s="16">
        <f t="shared" si="10"/>
        <v>3.202546296233777E-2</v>
      </c>
      <c r="M57" s="17">
        <f t="shared" si="16"/>
        <v>46.116666665766388</v>
      </c>
      <c r="N57" s="17"/>
      <c r="O57" s="17"/>
      <c r="P57" s="62"/>
      <c r="Q57" s="62"/>
      <c r="S57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10:21:16-0600',mode:absolute,to:'2016-05-01 11:11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T57" s="70" t="str">
        <f t="shared" si="12"/>
        <v>N</v>
      </c>
      <c r="U57" s="70">
        <f t="shared" si="13"/>
        <v>4.3700000000000003E-2</v>
      </c>
      <c r="V57" s="70">
        <f t="shared" si="14"/>
        <v>23.327400000000001</v>
      </c>
      <c r="W57" s="70">
        <f t="shared" si="15"/>
        <v>23.2837</v>
      </c>
      <c r="X57" s="71" t="e">
        <f>VLOOKUP(A57,Enforcements!$C$3:$J$19,8,0)</f>
        <v>#N/A</v>
      </c>
      <c r="Y57" s="71" t="e">
        <f>VLOOKUP(A57,Enforcements!$C$3:$J$19,3,0)</f>
        <v>#N/A</v>
      </c>
    </row>
    <row r="58" spans="1:25" s="2" customFormat="1" x14ac:dyDescent="0.25">
      <c r="A58" s="15" t="s">
        <v>250</v>
      </c>
      <c r="B58" s="15">
        <v>4043</v>
      </c>
      <c r="C58" s="15" t="s">
        <v>56</v>
      </c>
      <c r="D58" s="15" t="s">
        <v>243</v>
      </c>
      <c r="E58" s="37">
        <v>42491.472928240742</v>
      </c>
      <c r="F58" s="37">
        <v>42491.474351851852</v>
      </c>
      <c r="G58" s="45">
        <v>2</v>
      </c>
      <c r="H58" s="37" t="s">
        <v>200</v>
      </c>
      <c r="I58" s="37">
        <v>42491.503668981481</v>
      </c>
      <c r="J58" s="15">
        <v>0</v>
      </c>
      <c r="K58" s="15" t="str">
        <f t="shared" si="9"/>
        <v>4043/4044</v>
      </c>
      <c r="L58" s="16">
        <f t="shared" si="10"/>
        <v>2.9317129628907423E-2</v>
      </c>
      <c r="M58" s="17">
        <f t="shared" si="16"/>
        <v>42.21666666562669</v>
      </c>
      <c r="N58" s="17"/>
      <c r="O58" s="17"/>
      <c r="P58" s="62"/>
      <c r="Q58" s="62"/>
      <c r="S58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11:20:01-0600',mode:absolute,to:'2016-05-01 12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T58" s="70" t="str">
        <f t="shared" si="12"/>
        <v>N</v>
      </c>
      <c r="U58" s="70">
        <f t="shared" si="13"/>
        <v>23.297699999999999</v>
      </c>
      <c r="V58" s="70">
        <f t="shared" si="14"/>
        <v>1.3899999999999999E-2</v>
      </c>
      <c r="W58" s="70">
        <f t="shared" si="15"/>
        <v>23.283799999999999</v>
      </c>
      <c r="X58" s="71" t="e">
        <f>VLOOKUP(A58,Enforcements!$C$3:$J$19,8,0)</f>
        <v>#N/A</v>
      </c>
      <c r="Y58" s="71" t="e">
        <f>VLOOKUP(A58,Enforcements!$C$3:$J$19,3,0)</f>
        <v>#N/A</v>
      </c>
    </row>
    <row r="59" spans="1:25" s="2" customFormat="1" x14ac:dyDescent="0.25">
      <c r="A59" s="15" t="s">
        <v>257</v>
      </c>
      <c r="B59" s="15">
        <v>4016</v>
      </c>
      <c r="C59" s="15" t="s">
        <v>56</v>
      </c>
      <c r="D59" s="15" t="s">
        <v>258</v>
      </c>
      <c r="E59" s="37">
        <v>42491.443159722221</v>
      </c>
      <c r="F59" s="37">
        <v>42491.444444444445</v>
      </c>
      <c r="G59" s="45">
        <v>1</v>
      </c>
      <c r="H59" s="37" t="s">
        <v>158</v>
      </c>
      <c r="I59" s="37">
        <v>42491.477627314816</v>
      </c>
      <c r="J59" s="15">
        <v>0</v>
      </c>
      <c r="K59" s="15" t="str">
        <f t="shared" si="9"/>
        <v>4015/4016</v>
      </c>
      <c r="L59" s="16">
        <f t="shared" si="10"/>
        <v>3.3182870371092577E-2</v>
      </c>
      <c r="M59" s="17">
        <f t="shared" si="16"/>
        <v>47.78333333437331</v>
      </c>
      <c r="N59" s="17"/>
      <c r="O59" s="17"/>
      <c r="P59" s="62"/>
      <c r="Q59" s="62"/>
      <c r="S59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10:37:09-0600',mode:absolute,to:'2016-05-01 11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T59" s="70" t="str">
        <f t="shared" si="12"/>
        <v>N</v>
      </c>
      <c r="U59" s="70">
        <f t="shared" si="13"/>
        <v>4.9099999999999998E-2</v>
      </c>
      <c r="V59" s="70">
        <f t="shared" si="14"/>
        <v>23.3306</v>
      </c>
      <c r="W59" s="70">
        <f t="shared" si="15"/>
        <v>23.281500000000001</v>
      </c>
      <c r="X59" s="71" t="e">
        <f>VLOOKUP(A59,Enforcements!$C$3:$J$19,8,0)</f>
        <v>#N/A</v>
      </c>
      <c r="Y59" s="71" t="e">
        <f>VLOOKUP(A59,Enforcements!$C$3:$J$19,3,0)</f>
        <v>#N/A</v>
      </c>
    </row>
    <row r="60" spans="1:25" s="2" customFormat="1" x14ac:dyDescent="0.25">
      <c r="A60" s="15" t="s">
        <v>249</v>
      </c>
      <c r="B60" s="15">
        <v>4015</v>
      </c>
      <c r="C60" s="15" t="s">
        <v>56</v>
      </c>
      <c r="D60" s="15" t="s">
        <v>153</v>
      </c>
      <c r="E60" s="37">
        <v>42491.480312500003</v>
      </c>
      <c r="F60" s="37">
        <v>42491.486875000002</v>
      </c>
      <c r="G60" s="45">
        <v>1</v>
      </c>
      <c r="H60" s="37" t="s">
        <v>229</v>
      </c>
      <c r="I60" s="37">
        <v>42491.515844907408</v>
      </c>
      <c r="J60" s="15">
        <v>0</v>
      </c>
      <c r="K60" s="15" t="str">
        <f t="shared" si="9"/>
        <v>4015/4016</v>
      </c>
      <c r="L60" s="16">
        <f t="shared" si="10"/>
        <v>2.8969907405553386E-2</v>
      </c>
      <c r="M60" s="17">
        <f t="shared" si="16"/>
        <v>41.716666663996875</v>
      </c>
      <c r="N60" s="17"/>
      <c r="O60" s="17"/>
      <c r="P60" s="62"/>
      <c r="Q60" s="62"/>
      <c r="S60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11:30:39-0600',mode:absolute,to:'2016-05-01 12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T60" s="70" t="str">
        <f t="shared" si="12"/>
        <v>N</v>
      </c>
      <c r="U60" s="70">
        <f t="shared" si="13"/>
        <v>23.298500000000001</v>
      </c>
      <c r="V60" s="70">
        <f t="shared" si="14"/>
        <v>1.41E-2</v>
      </c>
      <c r="W60" s="70">
        <f t="shared" si="15"/>
        <v>23.284400000000002</v>
      </c>
      <c r="X60" s="71" t="e">
        <f>VLOOKUP(A60,Enforcements!$C$3:$J$19,8,0)</f>
        <v>#N/A</v>
      </c>
      <c r="Y60" s="71" t="e">
        <f>VLOOKUP(A60,Enforcements!$C$3:$J$19,3,0)</f>
        <v>#N/A</v>
      </c>
    </row>
    <row r="61" spans="1:25" s="2" customFormat="1" x14ac:dyDescent="0.25">
      <c r="A61" s="15" t="s">
        <v>95</v>
      </c>
      <c r="B61" s="15">
        <v>4027</v>
      </c>
      <c r="C61" s="15" t="s">
        <v>56</v>
      </c>
      <c r="D61" s="15" t="s">
        <v>256</v>
      </c>
      <c r="E61" s="37">
        <v>42491.452453703707</v>
      </c>
      <c r="F61" s="37">
        <v>42491.453773148147</v>
      </c>
      <c r="G61" s="45">
        <v>1</v>
      </c>
      <c r="H61" s="37" t="s">
        <v>227</v>
      </c>
      <c r="I61" s="37">
        <v>42491.483726851853</v>
      </c>
      <c r="J61" s="15">
        <v>1</v>
      </c>
      <c r="K61" s="15" t="str">
        <f t="shared" si="9"/>
        <v>4027/4028</v>
      </c>
      <c r="L61" s="16">
        <f t="shared" si="10"/>
        <v>2.9953703706269152E-2</v>
      </c>
      <c r="M61" s="17">
        <f t="shared" si="16"/>
        <v>43.13333333702758</v>
      </c>
      <c r="N61" s="17"/>
      <c r="O61" s="17"/>
      <c r="P61" s="62"/>
      <c r="Q61" s="62"/>
      <c r="S61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10:50:32-0600',mode:absolute,to:'2016-05-01 11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T61" s="70" t="str">
        <f t="shared" si="12"/>
        <v>N</v>
      </c>
      <c r="U61" s="70">
        <f t="shared" si="13"/>
        <v>4.7300000000000002E-2</v>
      </c>
      <c r="V61" s="70">
        <f t="shared" si="14"/>
        <v>23.329899999999999</v>
      </c>
      <c r="W61" s="70">
        <f t="shared" si="15"/>
        <v>23.282599999999999</v>
      </c>
      <c r="X61" s="71" t="e">
        <f>VLOOKUP(A61,Enforcements!$C$3:$J$19,8,0)</f>
        <v>#N/A</v>
      </c>
      <c r="Y61" s="71" t="e">
        <f>VLOOKUP(A61,Enforcements!$C$3:$J$19,3,0)</f>
        <v>#N/A</v>
      </c>
    </row>
    <row r="62" spans="1:25" s="2" customFormat="1" x14ac:dyDescent="0.25">
      <c r="A62" s="15" t="s">
        <v>98</v>
      </c>
      <c r="B62" s="15">
        <v>4028</v>
      </c>
      <c r="C62" s="15" t="s">
        <v>56</v>
      </c>
      <c r="D62" s="15" t="s">
        <v>243</v>
      </c>
      <c r="E62" s="37">
        <v>42491.488229166665</v>
      </c>
      <c r="F62" s="37">
        <v>42491.489490740743</v>
      </c>
      <c r="G62" s="45">
        <v>1</v>
      </c>
      <c r="H62" s="37" t="s">
        <v>244</v>
      </c>
      <c r="I62" s="37">
        <v>42491.523344907408</v>
      </c>
      <c r="J62" s="15">
        <v>1</v>
      </c>
      <c r="K62" s="15" t="str">
        <f t="shared" si="9"/>
        <v>4027/4028</v>
      </c>
      <c r="L62" s="16">
        <f t="shared" si="10"/>
        <v>3.3854166664241347E-2</v>
      </c>
      <c r="M62" s="17">
        <f t="shared" si="16"/>
        <v>48.74999999650754</v>
      </c>
      <c r="N62" s="17"/>
      <c r="O62" s="17"/>
      <c r="P62" s="62"/>
      <c r="Q62" s="62"/>
      <c r="S62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11:42:03-0600',mode:absolute,to:'2016-05-01 12:34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T62" s="70" t="str">
        <f t="shared" si="12"/>
        <v>N</v>
      </c>
      <c r="U62" s="70">
        <f t="shared" si="13"/>
        <v>23.297699999999999</v>
      </c>
      <c r="V62" s="70">
        <f t="shared" si="14"/>
        <v>8.8599999999999998E-2</v>
      </c>
      <c r="W62" s="70">
        <f t="shared" si="15"/>
        <v>23.209099999999999</v>
      </c>
      <c r="X62" s="71" t="e">
        <f>VLOOKUP(A62,Enforcements!$C$3:$J$19,8,0)</f>
        <v>#N/A</v>
      </c>
      <c r="Y62" s="71" t="e">
        <f>VLOOKUP(A62,Enforcements!$C$3:$J$19,3,0)</f>
        <v>#N/A</v>
      </c>
    </row>
    <row r="63" spans="1:25" s="2" customFormat="1" x14ac:dyDescent="0.25">
      <c r="A63" s="15" t="s">
        <v>251</v>
      </c>
      <c r="B63" s="15">
        <v>4018</v>
      </c>
      <c r="C63" s="15" t="s">
        <v>56</v>
      </c>
      <c r="D63" s="15" t="s">
        <v>172</v>
      </c>
      <c r="E63" s="37">
        <v>42491.465254629627</v>
      </c>
      <c r="F63" s="37">
        <v>42491.468842592592</v>
      </c>
      <c r="G63" s="45">
        <v>5</v>
      </c>
      <c r="H63" s="37" t="s">
        <v>252</v>
      </c>
      <c r="I63" s="37">
        <v>42491.495717592596</v>
      </c>
      <c r="J63" s="15">
        <v>0</v>
      </c>
      <c r="K63" s="15" t="str">
        <f t="shared" si="9"/>
        <v>4017/4018</v>
      </c>
      <c r="L63" s="16">
        <f t="shared" si="10"/>
        <v>2.6875000003201421E-2</v>
      </c>
      <c r="M63" s="17">
        <f t="shared" si="16"/>
        <v>38.700000004610047</v>
      </c>
      <c r="N63" s="17"/>
      <c r="O63" s="17"/>
      <c r="P63" s="62"/>
      <c r="Q63" s="62"/>
      <c r="S63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11:08:58-0600',mode:absolute,to:'2016-05-01 11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63" s="70" t="str">
        <f t="shared" si="12"/>
        <v>N</v>
      </c>
      <c r="U63" s="70">
        <f t="shared" si="13"/>
        <v>4.6199999999999998E-2</v>
      </c>
      <c r="V63" s="70">
        <f t="shared" si="14"/>
        <v>23.328299999999999</v>
      </c>
      <c r="W63" s="70">
        <f t="shared" si="15"/>
        <v>23.2821</v>
      </c>
      <c r="X63" s="71" t="e">
        <f>VLOOKUP(A63,Enforcements!$C$3:$J$19,8,0)</f>
        <v>#N/A</v>
      </c>
      <c r="Y63" s="71" t="e">
        <f>VLOOKUP(A63,Enforcements!$C$3:$J$19,3,0)</f>
        <v>#N/A</v>
      </c>
    </row>
    <row r="64" spans="1:25" s="2" customFormat="1" x14ac:dyDescent="0.25">
      <c r="A64" s="15" t="s">
        <v>237</v>
      </c>
      <c r="B64" s="15">
        <v>4017</v>
      </c>
      <c r="C64" s="15" t="s">
        <v>56</v>
      </c>
      <c r="D64" s="15" t="s">
        <v>238</v>
      </c>
      <c r="E64" s="37">
        <v>42491.503912037035</v>
      </c>
      <c r="F64" s="37">
        <v>42491.505231481482</v>
      </c>
      <c r="G64" s="45">
        <v>1</v>
      </c>
      <c r="H64" s="37" t="s">
        <v>165</v>
      </c>
      <c r="I64" s="37">
        <v>42491.539930555555</v>
      </c>
      <c r="J64" s="15">
        <v>0</v>
      </c>
      <c r="K64" s="15" t="str">
        <f t="shared" si="9"/>
        <v>4017/4018</v>
      </c>
      <c r="L64" s="16">
        <f t="shared" si="10"/>
        <v>3.4699074072705116E-2</v>
      </c>
      <c r="M64" s="17">
        <f t="shared" si="16"/>
        <v>49.966666664695367</v>
      </c>
      <c r="N64" s="17"/>
      <c r="O64" s="17"/>
      <c r="P64" s="62"/>
      <c r="Q64" s="62"/>
      <c r="S64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12:04:38-0600',mode:absolute,to:'2016-05-01 12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T64" s="70" t="str">
        <f t="shared" si="12"/>
        <v>N</v>
      </c>
      <c r="U64" s="70">
        <f t="shared" si="13"/>
        <v>23.2974</v>
      </c>
      <c r="V64" s="70">
        <f t="shared" si="14"/>
        <v>1.4500000000000001E-2</v>
      </c>
      <c r="W64" s="70">
        <f t="shared" si="15"/>
        <v>23.282899999999998</v>
      </c>
      <c r="X64" s="71" t="e">
        <f>VLOOKUP(A64,Enforcements!$C$3:$J$19,8,0)</f>
        <v>#N/A</v>
      </c>
      <c r="Y64" s="71" t="e">
        <f>VLOOKUP(A64,Enforcements!$C$3:$J$19,3,0)</f>
        <v>#N/A</v>
      </c>
    </row>
    <row r="65" spans="1:25" s="2" customFormat="1" x14ac:dyDescent="0.25">
      <c r="A65" s="15" t="s">
        <v>245</v>
      </c>
      <c r="B65" s="15">
        <v>4040</v>
      </c>
      <c r="C65" s="15" t="s">
        <v>56</v>
      </c>
      <c r="D65" s="15" t="s">
        <v>246</v>
      </c>
      <c r="E65" s="37">
        <v>42491.483518518522</v>
      </c>
      <c r="F65" s="37">
        <v>42491.488958333335</v>
      </c>
      <c r="G65" s="45">
        <v>7</v>
      </c>
      <c r="H65" s="37" t="s">
        <v>247</v>
      </c>
      <c r="I65" s="37">
        <v>42491.513969907406</v>
      </c>
      <c r="J65" s="15">
        <v>0</v>
      </c>
      <c r="K65" s="15" t="str">
        <f t="shared" si="9"/>
        <v>4039/4040</v>
      </c>
      <c r="L65" s="16">
        <f t="shared" si="10"/>
        <v>2.5011574070958886E-2</v>
      </c>
      <c r="M65" s="17">
        <f t="shared" si="16"/>
        <v>36.016666662180796</v>
      </c>
      <c r="N65" s="17"/>
      <c r="O65" s="17"/>
      <c r="P65" s="62"/>
      <c r="Q65" s="62"/>
      <c r="S65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11:35:16-0600',mode:absolute,to:'2016-05-01 12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T65" s="70" t="str">
        <f t="shared" si="12"/>
        <v>N</v>
      </c>
      <c r="U65" s="70">
        <f t="shared" si="13"/>
        <v>0.12959999999999999</v>
      </c>
      <c r="V65" s="70">
        <f t="shared" si="14"/>
        <v>23.332699999999999</v>
      </c>
      <c r="W65" s="70">
        <f t="shared" si="15"/>
        <v>23.203099999999999</v>
      </c>
      <c r="X65" s="71" t="e">
        <f>VLOOKUP(A65,Enforcements!$C$3:$J$19,8,0)</f>
        <v>#N/A</v>
      </c>
      <c r="Y65" s="71" t="e">
        <f>VLOOKUP(A65,Enforcements!$C$3:$J$19,3,0)</f>
        <v>#N/A</v>
      </c>
    </row>
    <row r="66" spans="1:25" s="2" customFormat="1" x14ac:dyDescent="0.25">
      <c r="A66" s="15" t="s">
        <v>245</v>
      </c>
      <c r="B66" s="15">
        <v>4040</v>
      </c>
      <c r="C66" s="15" t="s">
        <v>56</v>
      </c>
      <c r="D66" s="15" t="s">
        <v>248</v>
      </c>
      <c r="E66" s="37">
        <v>42491.483518518522</v>
      </c>
      <c r="F66" s="37">
        <v>42491.484652777777</v>
      </c>
      <c r="G66" s="45">
        <v>1</v>
      </c>
      <c r="H66" s="37" t="s">
        <v>247</v>
      </c>
      <c r="I66" s="37">
        <v>42491.513969907406</v>
      </c>
      <c r="J66" s="15">
        <v>0</v>
      </c>
      <c r="K66" s="15" t="str">
        <f t="shared" si="9"/>
        <v>4039/4040</v>
      </c>
      <c r="L66" s="16">
        <f t="shared" si="10"/>
        <v>2.9317129628907423E-2</v>
      </c>
      <c r="M66" s="17">
        <f t="shared" si="16"/>
        <v>42.21666666562669</v>
      </c>
      <c r="N66" s="17"/>
      <c r="O66" s="17"/>
      <c r="P66" s="62"/>
      <c r="Q66" s="62"/>
      <c r="S66" s="70" t="str">
        <f t="shared" si="11"/>
        <v>https://search-rtdc-monitor-bjffxe2xuh6vdkpspy63sjmuny.us-east-1.es.amazonaws.com/_plugin/kibana/#/discover/Steve-Slow-Train-Analysis-(2080s-and-2083s)?_g=(refreshInterval:(display:Off,section:0,value:0),time:(from:'2016-05-01 11:35:16-0600',mode:absolute,to:'2016-05-01 12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T66" s="70" t="str">
        <f t="shared" si="12"/>
        <v>N</v>
      </c>
      <c r="U66" s="70">
        <f t="shared" si="13"/>
        <v>0.1162</v>
      </c>
      <c r="V66" s="70">
        <f t="shared" si="14"/>
        <v>23.332699999999999</v>
      </c>
      <c r="W66" s="70">
        <f t="shared" si="15"/>
        <v>23.2165</v>
      </c>
      <c r="X66" s="71" t="e">
        <f>VLOOKUP(A66,Enforcements!$C$3:$J$19,8,0)</f>
        <v>#N/A</v>
      </c>
      <c r="Y66" s="71" t="e">
        <f>VLOOKUP(A66,Enforcements!$C$3:$J$19,3,0)</f>
        <v>#N/A</v>
      </c>
    </row>
    <row r="67" spans="1:25" s="2" customFormat="1" x14ac:dyDescent="0.25">
      <c r="A67" s="15" t="s">
        <v>232</v>
      </c>
      <c r="B67" s="15">
        <v>4039</v>
      </c>
      <c r="C67" s="15" t="s">
        <v>56</v>
      </c>
      <c r="D67" s="15" t="s">
        <v>233</v>
      </c>
      <c r="E67" s="37">
        <v>42491.515740740739</v>
      </c>
      <c r="F67" s="37">
        <v>42491.516724537039</v>
      </c>
      <c r="G67" s="45">
        <v>1</v>
      </c>
      <c r="H67" s="37" t="s">
        <v>234</v>
      </c>
      <c r="I67" s="37">
        <v>42491.546354166669</v>
      </c>
      <c r="J67" s="15">
        <v>0</v>
      </c>
      <c r="K67" s="15" t="str">
        <f t="shared" ref="K67:K98" si="17">IF(ISEVEN(B67),(B67-1)&amp;"/"&amp;B67,B67&amp;"/"&amp;(B67+1))</f>
        <v>4039/4040</v>
      </c>
      <c r="L67" s="16">
        <f t="shared" ref="L67:L98" si="18">I67-F67</f>
        <v>2.9629629629198462E-2</v>
      </c>
      <c r="M67" s="17">
        <f t="shared" si="16"/>
        <v>42.666666666045785</v>
      </c>
      <c r="N67" s="17"/>
      <c r="O67" s="17"/>
      <c r="P67" s="62"/>
      <c r="Q67" s="62"/>
      <c r="S67" s="70" t="str">
        <f t="shared" ref="S67:S98" si="19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https://search-rtdc-monitor-bjffxe2xuh6vdkpspy63sjmuny.us-east-1.es.amazonaws.com/_plugin/kibana/#/discover/Steve-Slow-Train-Analysis-(2080s-and-2083s)?_g=(refreshInterval:(display:Off,section:0,value:0),time:(from:'2016-05-01 12:21:40-0600',mode:absolute,to:'2016-05-01 13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T67" s="70" t="str">
        <f t="shared" ref="T67:T98" si="20">IF(W67&lt;23,"Y","N")</f>
        <v>N</v>
      </c>
      <c r="U67" s="70">
        <f t="shared" ref="U67:U98" si="21">RIGHT(D67,LEN(D67)-4)/10000</f>
        <v>23.300799999999999</v>
      </c>
      <c r="V67" s="70">
        <f t="shared" ref="V67:V98" si="22">RIGHT(H67,LEN(H67)-4)/10000</f>
        <v>1.34E-2</v>
      </c>
      <c r="W67" s="70">
        <f t="shared" ref="W67:W98" si="23">ABS(V67-U67)</f>
        <v>23.287399999999998</v>
      </c>
      <c r="X67" s="71" t="e">
        <f>VLOOKUP(A67,Enforcements!$C$3:$J$19,8,0)</f>
        <v>#N/A</v>
      </c>
      <c r="Y67" s="71" t="e">
        <f>VLOOKUP(A67,Enforcements!$C$3:$J$19,3,0)</f>
        <v>#N/A</v>
      </c>
    </row>
    <row r="68" spans="1:25" s="2" customFormat="1" x14ac:dyDescent="0.25">
      <c r="A68" s="15" t="s">
        <v>241</v>
      </c>
      <c r="B68" s="15">
        <v>4007</v>
      </c>
      <c r="C68" s="15" t="s">
        <v>56</v>
      </c>
      <c r="D68" s="15" t="s">
        <v>172</v>
      </c>
      <c r="E68" s="37">
        <v>42491.489305555559</v>
      </c>
      <c r="F68" s="37">
        <v>42491.490694444445</v>
      </c>
      <c r="G68" s="45">
        <v>1</v>
      </c>
      <c r="H68" s="37" t="s">
        <v>242</v>
      </c>
      <c r="I68" s="37">
        <v>42491.523877314816</v>
      </c>
      <c r="J68" s="15">
        <v>0</v>
      </c>
      <c r="K68" s="15" t="str">
        <f t="shared" si="17"/>
        <v>4007/4008</v>
      </c>
      <c r="L68" s="16">
        <f t="shared" si="18"/>
        <v>3.3182870371092577E-2</v>
      </c>
      <c r="M68" s="17">
        <f t="shared" si="16"/>
        <v>47.78333333437331</v>
      </c>
      <c r="N68" s="17"/>
      <c r="O68" s="17"/>
      <c r="P68" s="62"/>
      <c r="Q68" s="62"/>
      <c r="S68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11:43:36-0600',mode:absolute,to:'2016-05-01 12:35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T68" s="70" t="str">
        <f t="shared" si="20"/>
        <v>N</v>
      </c>
      <c r="U68" s="70">
        <f t="shared" si="21"/>
        <v>4.6199999999999998E-2</v>
      </c>
      <c r="V68" s="70">
        <f t="shared" si="22"/>
        <v>23.3293</v>
      </c>
      <c r="W68" s="70">
        <f t="shared" si="23"/>
        <v>23.283100000000001</v>
      </c>
      <c r="X68" s="71" t="e">
        <f>VLOOKUP(A68,Enforcements!$C$3:$J$19,8,0)</f>
        <v>#N/A</v>
      </c>
      <c r="Y68" s="71" t="e">
        <f>VLOOKUP(A68,Enforcements!$C$3:$J$19,3,0)</f>
        <v>#N/A</v>
      </c>
    </row>
    <row r="69" spans="1:25" s="2" customFormat="1" x14ac:dyDescent="0.25">
      <c r="A69" s="15" t="s">
        <v>102</v>
      </c>
      <c r="B69" s="15">
        <v>4008</v>
      </c>
      <c r="C69" s="15" t="s">
        <v>56</v>
      </c>
      <c r="D69" s="15" t="s">
        <v>228</v>
      </c>
      <c r="E69" s="37">
        <v>42491.526064814818</v>
      </c>
      <c r="F69" s="37">
        <v>42491.527974537035</v>
      </c>
      <c r="G69" s="45">
        <v>2</v>
      </c>
      <c r="H69" s="37" t="s">
        <v>229</v>
      </c>
      <c r="I69" s="37">
        <v>42491.554664351854</v>
      </c>
      <c r="J69" s="15">
        <v>1</v>
      </c>
      <c r="K69" s="15" t="str">
        <f t="shared" si="17"/>
        <v>4007/4008</v>
      </c>
      <c r="L69" s="16">
        <f t="shared" si="18"/>
        <v>2.6689814818382729E-2</v>
      </c>
      <c r="M69" s="17">
        <f t="shared" si="16"/>
        <v>38.43333333847113</v>
      </c>
      <c r="N69" s="17"/>
      <c r="O69" s="17"/>
      <c r="P69" s="62"/>
      <c r="Q69" s="62"/>
      <c r="S69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12:36:32-0600',mode:absolute,to:'2016-05-01 13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T69" s="70" t="str">
        <f t="shared" si="20"/>
        <v>N</v>
      </c>
      <c r="U69" s="70">
        <f t="shared" si="21"/>
        <v>23.297499999999999</v>
      </c>
      <c r="V69" s="70">
        <f t="shared" si="22"/>
        <v>1.41E-2</v>
      </c>
      <c r="W69" s="70">
        <f t="shared" si="23"/>
        <v>23.2834</v>
      </c>
      <c r="X69" s="71" t="e">
        <f>VLOOKUP(A69,Enforcements!$C$3:$J$19,8,0)</f>
        <v>#N/A</v>
      </c>
      <c r="Y69" s="71" t="e">
        <f>VLOOKUP(A69,Enforcements!$C$3:$J$19,3,0)</f>
        <v>#N/A</v>
      </c>
    </row>
    <row r="70" spans="1:25" s="2" customFormat="1" x14ac:dyDescent="0.25">
      <c r="A70" s="15" t="s">
        <v>100</v>
      </c>
      <c r="B70" s="15">
        <v>4020</v>
      </c>
      <c r="C70" s="15" t="s">
        <v>56</v>
      </c>
      <c r="D70" s="15" t="s">
        <v>239</v>
      </c>
      <c r="E70" s="37">
        <v>42491.497777777775</v>
      </c>
      <c r="F70" s="37">
        <v>42491.498981481483</v>
      </c>
      <c r="G70" s="45">
        <v>1</v>
      </c>
      <c r="H70" s="37" t="s">
        <v>240</v>
      </c>
      <c r="I70" s="37">
        <v>42491.527939814812</v>
      </c>
      <c r="J70" s="15">
        <v>1</v>
      </c>
      <c r="K70" s="15" t="str">
        <f t="shared" si="17"/>
        <v>4019/4020</v>
      </c>
      <c r="L70" s="16">
        <f t="shared" si="18"/>
        <v>2.8958333328773733E-2</v>
      </c>
      <c r="M70" s="17">
        <f t="shared" si="16"/>
        <v>41.699999993434176</v>
      </c>
      <c r="N70" s="17"/>
      <c r="O70" s="17"/>
      <c r="P70" s="62"/>
      <c r="Q70" s="62"/>
      <c r="S70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11:55:48-0600',mode:absolute,to:'2016-05-01 12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70" s="70" t="str">
        <f t="shared" si="20"/>
        <v>N</v>
      </c>
      <c r="U70" s="70">
        <f t="shared" si="21"/>
        <v>0.1288</v>
      </c>
      <c r="V70" s="70">
        <f t="shared" si="22"/>
        <v>23.327000000000002</v>
      </c>
      <c r="W70" s="70">
        <f t="shared" si="23"/>
        <v>23.198200000000003</v>
      </c>
      <c r="X70" s="71" t="e">
        <f>VLOOKUP(A70,Enforcements!$C$3:$J$19,8,0)</f>
        <v>#N/A</v>
      </c>
      <c r="Y70" s="71" t="e">
        <f>VLOOKUP(A70,Enforcements!$C$3:$J$19,3,0)</f>
        <v>#N/A</v>
      </c>
    </row>
    <row r="71" spans="1:25" s="2" customFormat="1" x14ac:dyDescent="0.25">
      <c r="A71" s="15" t="s">
        <v>223</v>
      </c>
      <c r="B71" s="15">
        <v>4019</v>
      </c>
      <c r="C71" s="15" t="s">
        <v>56</v>
      </c>
      <c r="D71" s="15" t="s">
        <v>224</v>
      </c>
      <c r="E71" s="37">
        <v>42491.534247685187</v>
      </c>
      <c r="F71" s="37">
        <v>42491.53534722222</v>
      </c>
      <c r="G71" s="45">
        <v>1</v>
      </c>
      <c r="H71" s="37" t="s">
        <v>225</v>
      </c>
      <c r="I71" s="37">
        <v>42491.565995370373</v>
      </c>
      <c r="J71" s="15">
        <v>0</v>
      </c>
      <c r="K71" s="15" t="str">
        <f t="shared" si="17"/>
        <v>4019/4020</v>
      </c>
      <c r="L71" s="16">
        <f t="shared" si="18"/>
        <v>3.0648148152977228E-2</v>
      </c>
      <c r="M71" s="17">
        <f t="shared" si="16"/>
        <v>44.133333340287209</v>
      </c>
      <c r="N71" s="17"/>
      <c r="O71" s="17"/>
      <c r="P71" s="62"/>
      <c r="Q71" s="62"/>
      <c r="S71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12:48:19-0600',mode:absolute,to:'2016-05-01 13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T71" s="70" t="str">
        <f t="shared" si="20"/>
        <v>N</v>
      </c>
      <c r="U71" s="70">
        <f t="shared" si="21"/>
        <v>23.296199999999999</v>
      </c>
      <c r="V71" s="70">
        <f t="shared" si="22"/>
        <v>1.38E-2</v>
      </c>
      <c r="W71" s="70">
        <f t="shared" si="23"/>
        <v>23.282399999999999</v>
      </c>
      <c r="X71" s="71" t="e">
        <f>VLOOKUP(A71,Enforcements!$C$3:$J$19,8,0)</f>
        <v>#N/A</v>
      </c>
      <c r="Y71" s="71" t="e">
        <f>VLOOKUP(A71,Enforcements!$C$3:$J$19,3,0)</f>
        <v>#N/A</v>
      </c>
    </row>
    <row r="72" spans="1:25" s="2" customFormat="1" x14ac:dyDescent="0.25">
      <c r="A72" s="15" t="s">
        <v>235</v>
      </c>
      <c r="B72" s="15">
        <v>4044</v>
      </c>
      <c r="C72" s="15" t="s">
        <v>56</v>
      </c>
      <c r="D72" s="15" t="s">
        <v>236</v>
      </c>
      <c r="E72" s="37">
        <v>42491.506874999999</v>
      </c>
      <c r="F72" s="37">
        <v>42491.511053240742</v>
      </c>
      <c r="G72" s="45">
        <v>6</v>
      </c>
      <c r="H72" s="37" t="s">
        <v>183</v>
      </c>
      <c r="I72" s="37">
        <v>42491.535787037035</v>
      </c>
      <c r="J72" s="15">
        <v>0</v>
      </c>
      <c r="K72" s="15" t="str">
        <f t="shared" si="17"/>
        <v>4043/4044</v>
      </c>
      <c r="L72" s="16">
        <f t="shared" si="18"/>
        <v>2.4733796293730848E-2</v>
      </c>
      <c r="M72" s="17">
        <f t="shared" si="16"/>
        <v>35.61666666297242</v>
      </c>
      <c r="N72" s="17"/>
      <c r="O72" s="17"/>
      <c r="P72" s="62"/>
      <c r="Q72" s="62"/>
      <c r="S72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12:08:54-0600',mode:absolute,to:'2016-05-01 12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T72" s="70" t="str">
        <f t="shared" si="20"/>
        <v>N</v>
      </c>
      <c r="U72" s="70">
        <f t="shared" si="21"/>
        <v>4.4900000000000002E-2</v>
      </c>
      <c r="V72" s="70">
        <f t="shared" si="22"/>
        <v>23.327200000000001</v>
      </c>
      <c r="W72" s="70">
        <f t="shared" si="23"/>
        <v>23.282300000000003</v>
      </c>
      <c r="X72" s="71" t="e">
        <f>VLOOKUP(A72,Enforcements!$C$3:$J$19,8,0)</f>
        <v>#N/A</v>
      </c>
      <c r="Y72" s="71" t="e">
        <f>VLOOKUP(A72,Enforcements!$C$3:$J$19,3,0)</f>
        <v>#N/A</v>
      </c>
    </row>
    <row r="73" spans="1:25" s="2" customFormat="1" x14ac:dyDescent="0.25">
      <c r="A73" s="15" t="s">
        <v>105</v>
      </c>
      <c r="B73" s="15">
        <v>4043</v>
      </c>
      <c r="C73" s="15" t="s">
        <v>56</v>
      </c>
      <c r="D73" s="15" t="s">
        <v>220</v>
      </c>
      <c r="E73" s="37">
        <v>42491.544259259259</v>
      </c>
      <c r="F73" s="37">
        <v>42491.545358796298</v>
      </c>
      <c r="G73" s="45">
        <v>1</v>
      </c>
      <c r="H73" s="37" t="s">
        <v>221</v>
      </c>
      <c r="I73" s="37">
        <v>42491.57775462963</v>
      </c>
      <c r="J73" s="15">
        <v>0</v>
      </c>
      <c r="K73" s="15" t="str">
        <f t="shared" si="17"/>
        <v>4043/4044</v>
      </c>
      <c r="L73" s="16">
        <f t="shared" si="18"/>
        <v>3.2395833331975155E-2</v>
      </c>
      <c r="M73" s="17">
        <f t="shared" si="16"/>
        <v>46.649999998044223</v>
      </c>
      <c r="N73" s="17"/>
      <c r="O73" s="17"/>
      <c r="P73" s="62"/>
      <c r="Q73" s="62"/>
      <c r="S73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13:02:44-0600',mode:absolute,to:'2016-05-01 13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T73" s="70" t="str">
        <f t="shared" si="20"/>
        <v>N</v>
      </c>
      <c r="U73" s="70">
        <f t="shared" si="21"/>
        <v>23.296500000000002</v>
      </c>
      <c r="V73" s="70">
        <f t="shared" si="22"/>
        <v>1.2500000000000001E-2</v>
      </c>
      <c r="W73" s="70">
        <f t="shared" si="23"/>
        <v>23.284000000000002</v>
      </c>
      <c r="X73" s="71" t="e">
        <f>VLOOKUP(A73,Enforcements!$C$3:$J$19,8,0)</f>
        <v>#N/A</v>
      </c>
      <c r="Y73" s="71" t="e">
        <f>VLOOKUP(A73,Enforcements!$C$3:$J$19,3,0)</f>
        <v>#N/A</v>
      </c>
    </row>
    <row r="74" spans="1:25" s="2" customFormat="1" x14ac:dyDescent="0.25">
      <c r="A74" s="15" t="s">
        <v>230</v>
      </c>
      <c r="B74" s="15">
        <v>4016</v>
      </c>
      <c r="C74" s="15" t="s">
        <v>56</v>
      </c>
      <c r="D74" s="15" t="s">
        <v>146</v>
      </c>
      <c r="E74" s="37">
        <v>42491.517534722225</v>
      </c>
      <c r="F74" s="37">
        <v>42491.518252314818</v>
      </c>
      <c r="G74" s="45">
        <v>1</v>
      </c>
      <c r="H74" s="37" t="s">
        <v>231</v>
      </c>
      <c r="I74" s="37">
        <v>42491.547881944447</v>
      </c>
      <c r="J74" s="15">
        <v>0</v>
      </c>
      <c r="K74" s="15" t="str">
        <f t="shared" si="17"/>
        <v>4015/4016</v>
      </c>
      <c r="L74" s="16">
        <f t="shared" si="18"/>
        <v>2.9629629629198462E-2</v>
      </c>
      <c r="M74" s="17">
        <f t="shared" si="16"/>
        <v>42.666666666045785</v>
      </c>
      <c r="N74" s="17"/>
      <c r="O74" s="17"/>
      <c r="P74" s="62"/>
      <c r="Q74" s="62"/>
      <c r="S74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12:24:15-0600',mode:absolute,to:'2016-05-01 13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T74" s="70" t="str">
        <f t="shared" si="20"/>
        <v>N</v>
      </c>
      <c r="U74" s="70">
        <f t="shared" si="21"/>
        <v>4.5100000000000001E-2</v>
      </c>
      <c r="V74" s="70">
        <f t="shared" si="22"/>
        <v>23.331199999999999</v>
      </c>
      <c r="W74" s="70">
        <f t="shared" si="23"/>
        <v>23.286099999999998</v>
      </c>
      <c r="X74" s="71" t="e">
        <f>VLOOKUP(A74,Enforcements!$C$3:$J$19,8,0)</f>
        <v>#N/A</v>
      </c>
      <c r="Y74" s="71" t="e">
        <f>VLOOKUP(A74,Enforcements!$C$3:$J$19,3,0)</f>
        <v>#N/A</v>
      </c>
    </row>
    <row r="75" spans="1:25" s="2" customFormat="1" x14ac:dyDescent="0.25">
      <c r="A75" s="15" t="s">
        <v>217</v>
      </c>
      <c r="B75" s="15">
        <v>4015</v>
      </c>
      <c r="C75" s="15" t="s">
        <v>56</v>
      </c>
      <c r="D75" s="15" t="s">
        <v>189</v>
      </c>
      <c r="E75" s="37">
        <v>42491.553796296299</v>
      </c>
      <c r="F75" s="37">
        <v>42491.554490740738</v>
      </c>
      <c r="G75" s="45">
        <v>0</v>
      </c>
      <c r="H75" s="37" t="s">
        <v>161</v>
      </c>
      <c r="I75" s="37">
        <v>42491.58902777778</v>
      </c>
      <c r="J75" s="15">
        <v>0</v>
      </c>
      <c r="K75" s="15" t="str">
        <f t="shared" si="17"/>
        <v>4015/4016</v>
      </c>
      <c r="L75" s="16">
        <f t="shared" si="18"/>
        <v>3.4537037041445728E-2</v>
      </c>
      <c r="M75" s="17">
        <f t="shared" si="16"/>
        <v>49.733333339681849</v>
      </c>
      <c r="N75" s="17"/>
      <c r="O75" s="17"/>
      <c r="P75" s="62"/>
      <c r="Q75" s="62"/>
      <c r="S75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13:16:28-0600',mode:absolute,to:'2016-05-01 14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T75" s="70" t="str">
        <f t="shared" si="20"/>
        <v>N</v>
      </c>
      <c r="U75" s="70">
        <f t="shared" si="21"/>
        <v>23.299600000000002</v>
      </c>
      <c r="V75" s="70">
        <f t="shared" si="22"/>
        <v>1.43E-2</v>
      </c>
      <c r="W75" s="70">
        <f t="shared" si="23"/>
        <v>23.285300000000003</v>
      </c>
      <c r="X75" s="71" t="e">
        <f>VLOOKUP(A75,Enforcements!$C$3:$J$19,8,0)</f>
        <v>#N/A</v>
      </c>
      <c r="Y75" s="71" t="e">
        <f>VLOOKUP(A75,Enforcements!$C$3:$J$19,3,0)</f>
        <v>#N/A</v>
      </c>
    </row>
    <row r="76" spans="1:25" s="2" customFormat="1" x14ac:dyDescent="0.25">
      <c r="A76" s="15" t="s">
        <v>101</v>
      </c>
      <c r="B76" s="15">
        <v>4027</v>
      </c>
      <c r="C76" s="15" t="s">
        <v>56</v>
      </c>
      <c r="D76" s="15" t="s">
        <v>226</v>
      </c>
      <c r="E76" s="37">
        <v>42491.529050925928</v>
      </c>
      <c r="F76" s="37">
        <v>42491.530497685184</v>
      </c>
      <c r="G76" s="45">
        <v>2</v>
      </c>
      <c r="H76" s="37" t="s">
        <v>227</v>
      </c>
      <c r="I76" s="37">
        <v>42491.558240740742</v>
      </c>
      <c r="J76" s="15">
        <v>2</v>
      </c>
      <c r="K76" s="15" t="str">
        <f t="shared" si="17"/>
        <v>4027/4028</v>
      </c>
      <c r="L76" s="16">
        <f t="shared" si="18"/>
        <v>2.7743055557948537E-2</v>
      </c>
      <c r="M76" s="17">
        <f t="shared" si="16"/>
        <v>39.950000003445894</v>
      </c>
      <c r="N76" s="17"/>
      <c r="O76" s="17"/>
      <c r="P76" s="62"/>
      <c r="Q76" s="62"/>
      <c r="S76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12:40:50-0600',mode:absolute,to:'2016-05-01 13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T76" s="70" t="str">
        <f t="shared" si="20"/>
        <v>N</v>
      </c>
      <c r="U76" s="70">
        <f t="shared" si="21"/>
        <v>0.1201</v>
      </c>
      <c r="V76" s="70">
        <f t="shared" si="22"/>
        <v>23.329899999999999</v>
      </c>
      <c r="W76" s="70">
        <f t="shared" si="23"/>
        <v>23.209799999999998</v>
      </c>
      <c r="X76" s="71">
        <f>VLOOKUP(A76,Enforcements!$C$3:$J$19,8,0)</f>
        <v>2096</v>
      </c>
      <c r="Y76" s="71" t="str">
        <f>VLOOKUP(A76,Enforcements!$C$3:$J$19,3,0)</f>
        <v>PERMANENT SPEED RESTRICTION</v>
      </c>
    </row>
    <row r="77" spans="1:25" s="2" customFormat="1" x14ac:dyDescent="0.25">
      <c r="A77" s="15" t="s">
        <v>106</v>
      </c>
      <c r="B77" s="15">
        <v>4028</v>
      </c>
      <c r="C77" s="15" t="s">
        <v>56</v>
      </c>
      <c r="D77" s="15" t="s">
        <v>213</v>
      </c>
      <c r="E77" s="37">
        <v>42491.564340277779</v>
      </c>
      <c r="F77" s="37">
        <v>42491.565347222226</v>
      </c>
      <c r="G77" s="45">
        <v>1</v>
      </c>
      <c r="H77" s="37" t="s">
        <v>214</v>
      </c>
      <c r="I77" s="37">
        <v>42491.596099537041</v>
      </c>
      <c r="J77" s="15">
        <v>1</v>
      </c>
      <c r="K77" s="15" t="str">
        <f t="shared" si="17"/>
        <v>4027/4028</v>
      </c>
      <c r="L77" s="16">
        <f t="shared" si="18"/>
        <v>3.0752314814890269E-2</v>
      </c>
      <c r="M77" s="17">
        <f t="shared" si="16"/>
        <v>44.283333333441988</v>
      </c>
      <c r="N77" s="17"/>
      <c r="O77" s="17"/>
      <c r="P77" s="62"/>
      <c r="Q77" s="62"/>
      <c r="S77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13:31:39-0600',mode:absolute,to:'2016-05-01 14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T77" s="70" t="str">
        <f t="shared" si="20"/>
        <v>N</v>
      </c>
      <c r="U77" s="70">
        <f t="shared" si="21"/>
        <v>23.298200000000001</v>
      </c>
      <c r="V77" s="70">
        <f t="shared" si="22"/>
        <v>1.3599999999999999E-2</v>
      </c>
      <c r="W77" s="70">
        <f t="shared" si="23"/>
        <v>23.284600000000001</v>
      </c>
      <c r="X77" s="71" t="e">
        <f>VLOOKUP(A77,Enforcements!$C$3:$J$19,8,0)</f>
        <v>#N/A</v>
      </c>
      <c r="Y77" s="71" t="e">
        <f>VLOOKUP(A77,Enforcements!$C$3:$J$19,3,0)</f>
        <v>#N/A</v>
      </c>
    </row>
    <row r="78" spans="1:25" s="2" customFormat="1" x14ac:dyDescent="0.25">
      <c r="A78" s="15" t="s">
        <v>103</v>
      </c>
      <c r="B78" s="15">
        <v>4018</v>
      </c>
      <c r="C78" s="15" t="s">
        <v>56</v>
      </c>
      <c r="D78" s="15" t="s">
        <v>182</v>
      </c>
      <c r="E78" s="37">
        <v>42491.542407407411</v>
      </c>
      <c r="F78" s="37">
        <v>42491.543217592596</v>
      </c>
      <c r="G78" s="45">
        <v>1</v>
      </c>
      <c r="H78" s="37" t="s">
        <v>222</v>
      </c>
      <c r="I78" s="37">
        <v>42491.570416666669</v>
      </c>
      <c r="J78" s="15">
        <v>1</v>
      </c>
      <c r="K78" s="15" t="str">
        <f t="shared" si="17"/>
        <v>4017/4018</v>
      </c>
      <c r="L78" s="16">
        <f t="shared" si="18"/>
        <v>2.7199074072996154E-2</v>
      </c>
      <c r="M78" s="17">
        <f t="shared" si="16"/>
        <v>39.166666665114462</v>
      </c>
      <c r="N78" s="17"/>
      <c r="O78" s="17"/>
      <c r="P78" s="62"/>
      <c r="Q78" s="62"/>
      <c r="S78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13:00:04-0600',mode:absolute,to:'2016-05-01 13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78" s="70" t="str">
        <f t="shared" si="20"/>
        <v>N</v>
      </c>
      <c r="U78" s="70">
        <f t="shared" si="21"/>
        <v>4.5699999999999998E-2</v>
      </c>
      <c r="V78" s="70">
        <f t="shared" si="22"/>
        <v>23.329499999999999</v>
      </c>
      <c r="W78" s="70">
        <f t="shared" si="23"/>
        <v>23.283799999999999</v>
      </c>
      <c r="X78" s="71" t="e">
        <f>VLOOKUP(A78,Enforcements!$C$3:$J$19,8,0)</f>
        <v>#N/A</v>
      </c>
      <c r="Y78" s="71" t="e">
        <f>VLOOKUP(A78,Enforcements!$C$3:$J$19,3,0)</f>
        <v>#N/A</v>
      </c>
    </row>
    <row r="79" spans="1:25" s="2" customFormat="1" x14ac:dyDescent="0.25">
      <c r="A79" s="15" t="s">
        <v>210</v>
      </c>
      <c r="B79" s="15">
        <v>4017</v>
      </c>
      <c r="C79" s="15" t="s">
        <v>56</v>
      </c>
      <c r="D79" s="15" t="s">
        <v>211</v>
      </c>
      <c r="E79" s="37">
        <v>42491.571944444448</v>
      </c>
      <c r="F79" s="37">
        <v>42491.573391203703</v>
      </c>
      <c r="G79" s="45">
        <v>2</v>
      </c>
      <c r="H79" s="37" t="s">
        <v>171</v>
      </c>
      <c r="I79" s="37">
        <v>42491.607662037037</v>
      </c>
      <c r="J79" s="15">
        <v>0</v>
      </c>
      <c r="K79" s="15" t="str">
        <f t="shared" si="17"/>
        <v>4017/4018</v>
      </c>
      <c r="L79" s="16">
        <f t="shared" si="18"/>
        <v>3.4270833333721384E-2</v>
      </c>
      <c r="M79" s="17">
        <f t="shared" si="16"/>
        <v>49.350000000558794</v>
      </c>
      <c r="N79" s="17"/>
      <c r="O79" s="17"/>
      <c r="P79" s="62"/>
      <c r="Q79" s="62"/>
      <c r="S79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13:42:36-0600',mode:absolute,to:'2016-05-01 14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T79" s="70" t="str">
        <f t="shared" si="20"/>
        <v>N</v>
      </c>
      <c r="U79" s="70">
        <f t="shared" si="21"/>
        <v>23.299299999999999</v>
      </c>
      <c r="V79" s="70">
        <f t="shared" si="22"/>
        <v>1.49E-2</v>
      </c>
      <c r="W79" s="70">
        <f t="shared" si="23"/>
        <v>23.284399999999998</v>
      </c>
      <c r="X79" s="71" t="e">
        <f>VLOOKUP(A79,Enforcements!$C$3:$J$19,8,0)</f>
        <v>#N/A</v>
      </c>
      <c r="Y79" s="71" t="e">
        <f>VLOOKUP(A79,Enforcements!$C$3:$J$19,3,0)</f>
        <v>#N/A</v>
      </c>
    </row>
    <row r="80" spans="1:25" s="2" customFormat="1" x14ac:dyDescent="0.25">
      <c r="A80" s="15" t="s">
        <v>218</v>
      </c>
      <c r="B80" s="15">
        <v>4040</v>
      </c>
      <c r="C80" s="15" t="s">
        <v>56</v>
      </c>
      <c r="D80" s="15" t="s">
        <v>186</v>
      </c>
      <c r="E80" s="37">
        <v>42491.550543981481</v>
      </c>
      <c r="F80" s="37">
        <v>42491.551261574074</v>
      </c>
      <c r="G80" s="45">
        <v>1</v>
      </c>
      <c r="H80" s="37" t="s">
        <v>219</v>
      </c>
      <c r="I80" s="37">
        <v>42491.577453703707</v>
      </c>
      <c r="J80" s="15">
        <v>0</v>
      </c>
      <c r="K80" s="15" t="str">
        <f t="shared" si="17"/>
        <v>4039/4040</v>
      </c>
      <c r="L80" s="16">
        <f t="shared" si="18"/>
        <v>2.6192129633272998E-2</v>
      </c>
      <c r="M80" s="17">
        <f t="shared" si="16"/>
        <v>37.716666671913117</v>
      </c>
      <c r="N80" s="17"/>
      <c r="O80" s="17"/>
      <c r="P80" s="62"/>
      <c r="Q80" s="62"/>
      <c r="S80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13:11:47-0600',mode:absolute,to:'2016-05-01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T80" s="70" t="str">
        <f t="shared" si="20"/>
        <v>N</v>
      </c>
      <c r="U80" s="70">
        <f t="shared" si="21"/>
        <v>4.3799999999999999E-2</v>
      </c>
      <c r="V80" s="70">
        <f t="shared" si="22"/>
        <v>23.335999999999999</v>
      </c>
      <c r="W80" s="70">
        <f t="shared" si="23"/>
        <v>23.292199999999998</v>
      </c>
      <c r="X80" s="71" t="e">
        <f>VLOOKUP(A80,Enforcements!$C$3:$J$19,8,0)</f>
        <v>#N/A</v>
      </c>
      <c r="Y80" s="71" t="e">
        <f>VLOOKUP(A80,Enforcements!$C$3:$J$19,3,0)</f>
        <v>#N/A</v>
      </c>
    </row>
    <row r="81" spans="1:25" s="2" customFormat="1" x14ac:dyDescent="0.25">
      <c r="A81" s="15" t="s">
        <v>205</v>
      </c>
      <c r="B81" s="15">
        <v>4039</v>
      </c>
      <c r="C81" s="15" t="s">
        <v>56</v>
      </c>
      <c r="D81" s="15" t="s">
        <v>206</v>
      </c>
      <c r="E81" s="37">
        <v>42491.58079861111</v>
      </c>
      <c r="F81" s="37">
        <v>42491.591354166667</v>
      </c>
      <c r="G81" s="45">
        <v>1</v>
      </c>
      <c r="H81" s="37" t="s">
        <v>207</v>
      </c>
      <c r="I81" s="37">
        <v>42491.617094907408</v>
      </c>
      <c r="J81" s="15">
        <v>0</v>
      </c>
      <c r="K81" s="15" t="str">
        <f t="shared" si="17"/>
        <v>4039/4040</v>
      </c>
      <c r="L81" s="16">
        <f t="shared" si="18"/>
        <v>2.5740740740729962E-2</v>
      </c>
      <c r="M81" s="17">
        <f t="shared" si="16"/>
        <v>37.066666666651145</v>
      </c>
      <c r="N81" s="17"/>
      <c r="O81" s="17"/>
      <c r="P81" s="62"/>
      <c r="Q81" s="62"/>
      <c r="S81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13:55:21-0600',mode:absolute,to:'2016-05-01 14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T81" s="70" t="str">
        <f t="shared" si="20"/>
        <v>N</v>
      </c>
      <c r="U81" s="70">
        <f t="shared" si="21"/>
        <v>23.304600000000001</v>
      </c>
      <c r="V81" s="70">
        <f t="shared" si="22"/>
        <v>1.2999999999999999E-2</v>
      </c>
      <c r="W81" s="70">
        <f t="shared" si="23"/>
        <v>23.291599999999999</v>
      </c>
      <c r="X81" s="71" t="e">
        <f>VLOOKUP(A81,Enforcements!$C$3:$J$19,8,0)</f>
        <v>#N/A</v>
      </c>
      <c r="Y81" s="71" t="e">
        <f>VLOOKUP(A81,Enforcements!$C$3:$J$19,3,0)</f>
        <v>#N/A</v>
      </c>
    </row>
    <row r="82" spans="1:25" s="2" customFormat="1" x14ac:dyDescent="0.25">
      <c r="A82" s="15" t="s">
        <v>215</v>
      </c>
      <c r="B82" s="15">
        <v>4007</v>
      </c>
      <c r="C82" s="15" t="s">
        <v>56</v>
      </c>
      <c r="D82" s="15" t="s">
        <v>146</v>
      </c>
      <c r="E82" s="37">
        <v>42491.557222222225</v>
      </c>
      <c r="F82" s="37">
        <v>42491.558506944442</v>
      </c>
      <c r="G82" s="45">
        <v>1</v>
      </c>
      <c r="H82" s="37" t="s">
        <v>216</v>
      </c>
      <c r="I82" s="37">
        <v>42491.588287037041</v>
      </c>
      <c r="J82" s="15">
        <v>0</v>
      </c>
      <c r="K82" s="15" t="str">
        <f t="shared" si="17"/>
        <v>4007/4008</v>
      </c>
      <c r="L82" s="16">
        <f t="shared" si="18"/>
        <v>2.9780092598230112E-2</v>
      </c>
      <c r="M82" s="17">
        <f t="shared" si="16"/>
        <v>42.883333341451362</v>
      </c>
      <c r="N82" s="17"/>
      <c r="O82" s="17"/>
      <c r="P82" s="62"/>
      <c r="Q82" s="62"/>
      <c r="S82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13:21:24-0600',mode:absolute,to:'2016-05-01 14:08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T82" s="70" t="str">
        <f t="shared" si="20"/>
        <v>N</v>
      </c>
      <c r="U82" s="70">
        <f t="shared" si="21"/>
        <v>4.5100000000000001E-2</v>
      </c>
      <c r="V82" s="70">
        <f t="shared" si="22"/>
        <v>23.331</v>
      </c>
      <c r="W82" s="70">
        <f t="shared" si="23"/>
        <v>23.285899999999998</v>
      </c>
      <c r="X82" s="71" t="e">
        <f>VLOOKUP(A82,Enforcements!$C$3:$J$19,8,0)</f>
        <v>#N/A</v>
      </c>
      <c r="Y82" s="71" t="e">
        <f>VLOOKUP(A82,Enforcements!$C$3:$J$19,3,0)</f>
        <v>#N/A</v>
      </c>
    </row>
    <row r="83" spans="1:25" s="2" customFormat="1" x14ac:dyDescent="0.25">
      <c r="A83" s="15" t="s">
        <v>202</v>
      </c>
      <c r="B83" s="15">
        <v>4008</v>
      </c>
      <c r="C83" s="15" t="s">
        <v>56</v>
      </c>
      <c r="D83" s="15" t="s">
        <v>153</v>
      </c>
      <c r="E83" s="37">
        <v>42491.592789351853</v>
      </c>
      <c r="F83" s="37">
        <v>42491.593761574077</v>
      </c>
      <c r="G83" s="45">
        <v>1</v>
      </c>
      <c r="H83" s="37" t="s">
        <v>203</v>
      </c>
      <c r="I83" s="37">
        <v>42491.626863425925</v>
      </c>
      <c r="J83" s="15">
        <v>0</v>
      </c>
      <c r="K83" s="15" t="str">
        <f t="shared" si="17"/>
        <v>4007/4008</v>
      </c>
      <c r="L83" s="16">
        <f t="shared" si="18"/>
        <v>3.3101851848186925E-2</v>
      </c>
      <c r="M83" s="17">
        <f t="shared" si="16"/>
        <v>47.666666661389172</v>
      </c>
      <c r="N83" s="17"/>
      <c r="O83" s="17"/>
      <c r="P83" s="62"/>
      <c r="Q83" s="62"/>
      <c r="S83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14:12:37-0600',mode:absolute,to:'2016-05-01 15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T83" s="70" t="str">
        <f t="shared" si="20"/>
        <v>N</v>
      </c>
      <c r="U83" s="70">
        <f t="shared" si="21"/>
        <v>23.298500000000001</v>
      </c>
      <c r="V83" s="70">
        <f t="shared" si="22"/>
        <v>1.67E-2</v>
      </c>
      <c r="W83" s="70">
        <f t="shared" si="23"/>
        <v>23.2818</v>
      </c>
      <c r="X83" s="71" t="e">
        <f>VLOOKUP(A83,Enforcements!$C$3:$J$19,8,0)</f>
        <v>#N/A</v>
      </c>
      <c r="Y83" s="71" t="e">
        <f>VLOOKUP(A83,Enforcements!$C$3:$J$19,3,0)</f>
        <v>#N/A</v>
      </c>
    </row>
    <row r="84" spans="1:25" s="2" customFormat="1" x14ac:dyDescent="0.25">
      <c r="A84" s="15" t="s">
        <v>107</v>
      </c>
      <c r="B84" s="15">
        <v>4020</v>
      </c>
      <c r="C84" s="15" t="s">
        <v>56</v>
      </c>
      <c r="D84" s="15" t="s">
        <v>212</v>
      </c>
      <c r="E84" s="37">
        <v>42491.568402777775</v>
      </c>
      <c r="F84" s="37">
        <v>42491.569479166668</v>
      </c>
      <c r="G84" s="45">
        <v>1</v>
      </c>
      <c r="H84" s="37" t="s">
        <v>69</v>
      </c>
      <c r="I84" s="37">
        <v>42491.597696759258</v>
      </c>
      <c r="J84" s="15">
        <v>1</v>
      </c>
      <c r="K84" s="15" t="str">
        <f t="shared" si="17"/>
        <v>4019/4020</v>
      </c>
      <c r="L84" s="16">
        <f t="shared" si="18"/>
        <v>2.8217592589498963E-2</v>
      </c>
      <c r="M84" s="17">
        <f t="shared" si="16"/>
        <v>40.633333328878507</v>
      </c>
      <c r="N84" s="17"/>
      <c r="O84" s="17"/>
      <c r="P84" s="62"/>
      <c r="Q84" s="62"/>
      <c r="S84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13:37:30-0600',mode:absolute,to:'2016-05-01 14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84" s="70" t="str">
        <f t="shared" si="20"/>
        <v>N</v>
      </c>
      <c r="U84" s="70">
        <f t="shared" si="21"/>
        <v>4.4699999999999997E-2</v>
      </c>
      <c r="V84" s="70">
        <f t="shared" si="22"/>
        <v>23.3309</v>
      </c>
      <c r="W84" s="70">
        <f t="shared" si="23"/>
        <v>23.286200000000001</v>
      </c>
      <c r="X84" s="71" t="e">
        <f>VLOOKUP(A84,Enforcements!$C$3:$J$19,8,0)</f>
        <v>#N/A</v>
      </c>
      <c r="Y84" s="71" t="e">
        <f>VLOOKUP(A84,Enforcements!$C$3:$J$19,3,0)</f>
        <v>#N/A</v>
      </c>
    </row>
    <row r="85" spans="1:25" s="2" customFormat="1" x14ac:dyDescent="0.25">
      <c r="A85" s="15" t="s">
        <v>110</v>
      </c>
      <c r="B85" s="15">
        <v>4019</v>
      </c>
      <c r="C85" s="15" t="s">
        <v>56</v>
      </c>
      <c r="D85" s="15" t="s">
        <v>199</v>
      </c>
      <c r="E85" s="37">
        <v>42491.606944444444</v>
      </c>
      <c r="F85" s="37">
        <v>42491.607870370368</v>
      </c>
      <c r="G85" s="45">
        <v>1</v>
      </c>
      <c r="H85" s="37" t="s">
        <v>200</v>
      </c>
      <c r="I85" s="37">
        <v>42491.638124999998</v>
      </c>
      <c r="J85" s="15">
        <v>1</v>
      </c>
      <c r="K85" s="15" t="str">
        <f t="shared" si="17"/>
        <v>4019/4020</v>
      </c>
      <c r="L85" s="16">
        <f t="shared" si="18"/>
        <v>3.0254629629780538E-2</v>
      </c>
      <c r="M85" s="17">
        <f t="shared" ref="M85:M109" si="24">$L85*24*60</f>
        <v>43.566666666883975</v>
      </c>
      <c r="N85" s="17"/>
      <c r="O85" s="17"/>
      <c r="P85" s="62"/>
      <c r="Q85" s="62"/>
      <c r="S85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14:33:00-0600',mode:absolute,to:'2016-05-01 15:19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T85" s="70" t="str">
        <f t="shared" si="20"/>
        <v>N</v>
      </c>
      <c r="U85" s="70">
        <f t="shared" si="21"/>
        <v>23.3001</v>
      </c>
      <c r="V85" s="70">
        <f t="shared" si="22"/>
        <v>1.3899999999999999E-2</v>
      </c>
      <c r="W85" s="70">
        <f t="shared" si="23"/>
        <v>23.286200000000001</v>
      </c>
      <c r="X85" s="71" t="e">
        <f>VLOOKUP(A85,Enforcements!$C$3:$J$19,8,0)</f>
        <v>#N/A</v>
      </c>
      <c r="Y85" s="71" t="e">
        <f>VLOOKUP(A85,Enforcements!$C$3:$J$19,3,0)</f>
        <v>#N/A</v>
      </c>
    </row>
    <row r="86" spans="1:25" s="2" customFormat="1" x14ac:dyDescent="0.25">
      <c r="A86" s="15" t="s">
        <v>208</v>
      </c>
      <c r="B86" s="15">
        <v>4044</v>
      </c>
      <c r="C86" s="15" t="s">
        <v>56</v>
      </c>
      <c r="D86" s="15" t="s">
        <v>175</v>
      </c>
      <c r="E86" s="37">
        <v>42491.580543981479</v>
      </c>
      <c r="F86" s="37">
        <v>42491.581469907411</v>
      </c>
      <c r="G86" s="45">
        <v>1</v>
      </c>
      <c r="H86" s="37" t="s">
        <v>209</v>
      </c>
      <c r="I86" s="37">
        <v>42491.608680555553</v>
      </c>
      <c r="J86" s="15">
        <v>0</v>
      </c>
      <c r="K86" s="15" t="str">
        <f t="shared" si="17"/>
        <v>4043/4044</v>
      </c>
      <c r="L86" s="16">
        <f t="shared" si="18"/>
        <v>2.7210648142499849E-2</v>
      </c>
      <c r="M86" s="17">
        <f t="shared" si="24"/>
        <v>39.183333325199783</v>
      </c>
      <c r="N86" s="17"/>
      <c r="O86" s="17"/>
      <c r="P86" s="62"/>
      <c r="Q86" s="62"/>
      <c r="S86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13:54:59-0600',mode:absolute,to:'2016-05-01 14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T86" s="70" t="str">
        <f t="shared" si="20"/>
        <v>N</v>
      </c>
      <c r="U86" s="70">
        <f t="shared" si="21"/>
        <v>4.3999999999999997E-2</v>
      </c>
      <c r="V86" s="70">
        <f t="shared" si="22"/>
        <v>23.334900000000001</v>
      </c>
      <c r="W86" s="70">
        <f t="shared" si="23"/>
        <v>23.290900000000001</v>
      </c>
      <c r="X86" s="71" t="e">
        <f>VLOOKUP(A86,Enforcements!$C$3:$J$19,8,0)</f>
        <v>#N/A</v>
      </c>
      <c r="Y86" s="71" t="e">
        <f>VLOOKUP(A86,Enforcements!$C$3:$J$19,3,0)</f>
        <v>#N/A</v>
      </c>
    </row>
    <row r="87" spans="1:25" s="2" customFormat="1" x14ac:dyDescent="0.25">
      <c r="A87" s="15" t="s">
        <v>109</v>
      </c>
      <c r="B87" s="15">
        <v>4043</v>
      </c>
      <c r="C87" s="15" t="s">
        <v>56</v>
      </c>
      <c r="D87" s="15" t="s">
        <v>195</v>
      </c>
      <c r="E87" s="37">
        <v>42491.619409722225</v>
      </c>
      <c r="F87" s="37">
        <v>42491.620972222219</v>
      </c>
      <c r="G87" s="45">
        <v>2</v>
      </c>
      <c r="H87" s="37" t="s">
        <v>196</v>
      </c>
      <c r="I87" s="37">
        <v>42491.650231481479</v>
      </c>
      <c r="J87" s="15">
        <v>3</v>
      </c>
      <c r="K87" s="15" t="str">
        <f t="shared" si="17"/>
        <v>4043/4044</v>
      </c>
      <c r="L87" s="16">
        <f t="shared" si="18"/>
        <v>2.9259259259561077E-2</v>
      </c>
      <c r="M87" s="17">
        <f t="shared" si="24"/>
        <v>42.133333333767951</v>
      </c>
      <c r="N87" s="17"/>
      <c r="O87" s="17"/>
      <c r="P87" s="28" t="s">
        <v>397</v>
      </c>
      <c r="Q87" s="28" t="s">
        <v>344</v>
      </c>
      <c r="S87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14:50:57-0600',mode:absolute,to:'2016-05-01 15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T87" s="70" t="str">
        <f t="shared" si="20"/>
        <v>N</v>
      </c>
      <c r="U87" s="70">
        <f t="shared" si="21"/>
        <v>23.302700000000002</v>
      </c>
      <c r="V87" s="70">
        <f t="shared" si="22"/>
        <v>1.5599999999999999E-2</v>
      </c>
      <c r="W87" s="70">
        <f t="shared" si="23"/>
        <v>23.287100000000002</v>
      </c>
      <c r="X87" s="71">
        <f>VLOOKUP(A87,Enforcements!$C$3:$J$19,8,0)</f>
        <v>191108</v>
      </c>
      <c r="Y87" s="71" t="str">
        <f>VLOOKUP(A87,Enforcements!$C$3:$J$19,3,0)</f>
        <v>PERMANENT SPEED RESTRICTION</v>
      </c>
    </row>
    <row r="88" spans="1:25" s="2" customFormat="1" x14ac:dyDescent="0.25">
      <c r="A88" s="15" t="s">
        <v>204</v>
      </c>
      <c r="B88" s="15">
        <v>4016</v>
      </c>
      <c r="C88" s="15" t="s">
        <v>56</v>
      </c>
      <c r="D88" s="15" t="s">
        <v>167</v>
      </c>
      <c r="E88" s="37">
        <v>42491.590798611112</v>
      </c>
      <c r="F88" s="37">
        <v>42491.59175925926</v>
      </c>
      <c r="G88" s="45">
        <v>1</v>
      </c>
      <c r="H88" s="37" t="s">
        <v>192</v>
      </c>
      <c r="I88" s="37">
        <v>42491.618958333333</v>
      </c>
      <c r="J88" s="15">
        <v>0</v>
      </c>
      <c r="K88" s="15" t="str">
        <f t="shared" si="17"/>
        <v>4015/4016</v>
      </c>
      <c r="L88" s="16">
        <f t="shared" si="18"/>
        <v>2.7199074072996154E-2</v>
      </c>
      <c r="M88" s="17">
        <f t="shared" si="24"/>
        <v>39.166666665114462</v>
      </c>
      <c r="N88" s="17"/>
      <c r="O88" s="17"/>
      <c r="P88" s="62"/>
      <c r="Q88" s="62"/>
      <c r="S88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14:09:45-0600',mode:absolute,to:'2016-05-01 14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T88" s="70" t="str">
        <f t="shared" si="20"/>
        <v>N</v>
      </c>
      <c r="U88" s="70">
        <f t="shared" si="21"/>
        <v>4.58E-2</v>
      </c>
      <c r="V88" s="70">
        <f t="shared" si="22"/>
        <v>23.330100000000002</v>
      </c>
      <c r="W88" s="70">
        <f t="shared" si="23"/>
        <v>23.284300000000002</v>
      </c>
      <c r="X88" s="71" t="e">
        <f>VLOOKUP(A88,Enforcements!$C$3:$J$19,8,0)</f>
        <v>#N/A</v>
      </c>
      <c r="Y88" s="71" t="e">
        <f>VLOOKUP(A88,Enforcements!$C$3:$J$19,3,0)</f>
        <v>#N/A</v>
      </c>
    </row>
    <row r="89" spans="1:25" s="2" customFormat="1" x14ac:dyDescent="0.25">
      <c r="A89" s="15" t="s">
        <v>116</v>
      </c>
      <c r="B89" s="15">
        <v>4015</v>
      </c>
      <c r="C89" s="15" t="s">
        <v>56</v>
      </c>
      <c r="D89" s="15" t="s">
        <v>193</v>
      </c>
      <c r="E89" s="37">
        <v>42491.624722222223</v>
      </c>
      <c r="F89" s="37">
        <v>42491.625648148147</v>
      </c>
      <c r="G89" s="45">
        <v>1</v>
      </c>
      <c r="H89" s="37" t="s">
        <v>194</v>
      </c>
      <c r="I89" s="37">
        <v>42491.660150462965</v>
      </c>
      <c r="J89" s="15">
        <v>1</v>
      </c>
      <c r="K89" s="15" t="str">
        <f t="shared" si="17"/>
        <v>4015/4016</v>
      </c>
      <c r="L89" s="16">
        <f t="shared" si="18"/>
        <v>3.4502314818382729E-2</v>
      </c>
      <c r="M89" s="17">
        <f t="shared" si="24"/>
        <v>49.68333333847113</v>
      </c>
      <c r="N89" s="17"/>
      <c r="O89" s="17"/>
      <c r="P89" s="62"/>
      <c r="Q89" s="62"/>
      <c r="S89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14:58:36-0600',mode:absolute,to:'2016-05-01 15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T89" s="70" t="str">
        <f t="shared" si="20"/>
        <v>N</v>
      </c>
      <c r="U89" s="70">
        <f t="shared" si="21"/>
        <v>23.298400000000001</v>
      </c>
      <c r="V89" s="70">
        <f t="shared" si="22"/>
        <v>8.8099999999999998E-2</v>
      </c>
      <c r="W89" s="70">
        <f t="shared" si="23"/>
        <v>23.2103</v>
      </c>
      <c r="X89" s="71" t="e">
        <f>VLOOKUP(A89,Enforcements!$C$3:$J$19,8,0)</f>
        <v>#N/A</v>
      </c>
      <c r="Y89" s="71" t="e">
        <f>VLOOKUP(A89,Enforcements!$C$3:$J$19,3,0)</f>
        <v>#N/A</v>
      </c>
    </row>
    <row r="90" spans="1:25" s="2" customFormat="1" x14ac:dyDescent="0.25">
      <c r="A90" s="15" t="s">
        <v>108</v>
      </c>
      <c r="B90" s="15">
        <v>4027</v>
      </c>
      <c r="C90" s="15" t="s">
        <v>56</v>
      </c>
      <c r="D90" s="15" t="s">
        <v>186</v>
      </c>
      <c r="E90" s="37">
        <v>42491.598460648151</v>
      </c>
      <c r="F90" s="37">
        <v>42491.599722222221</v>
      </c>
      <c r="G90" s="45">
        <v>1</v>
      </c>
      <c r="H90" s="37" t="s">
        <v>201</v>
      </c>
      <c r="I90" s="37">
        <v>42491.63008101852</v>
      </c>
      <c r="J90" s="15">
        <v>1</v>
      </c>
      <c r="K90" s="15" t="str">
        <f t="shared" si="17"/>
        <v>4027/4028</v>
      </c>
      <c r="L90" s="16">
        <f t="shared" si="18"/>
        <v>3.0358796298969537E-2</v>
      </c>
      <c r="M90" s="17">
        <f t="shared" si="24"/>
        <v>43.716666670516133</v>
      </c>
      <c r="N90" s="17"/>
      <c r="O90" s="17"/>
      <c r="P90" s="62"/>
      <c r="Q90" s="62"/>
      <c r="S90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14:20:47-0600',mode:absolute,to:'2016-05-01 15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T90" s="70" t="str">
        <f t="shared" si="20"/>
        <v>N</v>
      </c>
      <c r="U90" s="70">
        <f t="shared" si="21"/>
        <v>4.3799999999999999E-2</v>
      </c>
      <c r="V90" s="70">
        <f t="shared" si="22"/>
        <v>23.33</v>
      </c>
      <c r="W90" s="70">
        <f t="shared" si="23"/>
        <v>23.286199999999997</v>
      </c>
      <c r="X90" s="71">
        <f>VLOOKUP(A90,Enforcements!$C$3:$J$19,8,0)</f>
        <v>20338</v>
      </c>
      <c r="Y90" s="71" t="str">
        <f>VLOOKUP(A90,Enforcements!$C$3:$J$19,3,0)</f>
        <v>PERMANENT SPEED RESTRICTION</v>
      </c>
    </row>
    <row r="91" spans="1:25" s="2" customFormat="1" x14ac:dyDescent="0.25">
      <c r="A91" s="15" t="s">
        <v>188</v>
      </c>
      <c r="B91" s="15">
        <v>4028</v>
      </c>
      <c r="C91" s="15" t="s">
        <v>56</v>
      </c>
      <c r="D91" s="15" t="s">
        <v>189</v>
      </c>
      <c r="E91" s="37">
        <v>42491.635995370372</v>
      </c>
      <c r="F91" s="37">
        <v>42491.637083333335</v>
      </c>
      <c r="G91" s="45">
        <v>1</v>
      </c>
      <c r="H91" s="37" t="s">
        <v>171</v>
      </c>
      <c r="I91" s="37">
        <v>42491.669282407405</v>
      </c>
      <c r="J91" s="15">
        <v>0</v>
      </c>
      <c r="K91" s="15" t="str">
        <f t="shared" si="17"/>
        <v>4027/4028</v>
      </c>
      <c r="L91" s="16">
        <f t="shared" si="18"/>
        <v>3.219907407037681E-2</v>
      </c>
      <c r="M91" s="17">
        <f t="shared" si="24"/>
        <v>46.366666661342606</v>
      </c>
      <c r="N91" s="17"/>
      <c r="O91" s="17"/>
      <c r="P91" s="62"/>
      <c r="Q91" s="62"/>
      <c r="S91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15:14:50-0600',mode:absolute,to:'2016-05-01 16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T91" s="70" t="str">
        <f t="shared" si="20"/>
        <v>N</v>
      </c>
      <c r="U91" s="70">
        <f t="shared" si="21"/>
        <v>23.299600000000002</v>
      </c>
      <c r="V91" s="70">
        <f t="shared" si="22"/>
        <v>1.49E-2</v>
      </c>
      <c r="W91" s="70">
        <f t="shared" si="23"/>
        <v>23.284700000000001</v>
      </c>
      <c r="X91" s="71" t="e">
        <f>VLOOKUP(A91,Enforcements!$C$3:$J$19,8,0)</f>
        <v>#N/A</v>
      </c>
      <c r="Y91" s="71" t="e">
        <f>VLOOKUP(A91,Enforcements!$C$3:$J$19,3,0)</f>
        <v>#N/A</v>
      </c>
    </row>
    <row r="92" spans="1:25" s="2" customFormat="1" x14ac:dyDescent="0.25">
      <c r="A92" s="15" t="s">
        <v>111</v>
      </c>
      <c r="B92" s="15">
        <v>4018</v>
      </c>
      <c r="C92" s="15" t="s">
        <v>56</v>
      </c>
      <c r="D92" s="15" t="s">
        <v>146</v>
      </c>
      <c r="E92" s="37">
        <v>42491.613819444443</v>
      </c>
      <c r="F92" s="37">
        <v>42491.61478009259</v>
      </c>
      <c r="G92" s="45">
        <v>1</v>
      </c>
      <c r="H92" s="37" t="s">
        <v>176</v>
      </c>
      <c r="I92" s="37">
        <v>42491.639791666668</v>
      </c>
      <c r="J92" s="15">
        <v>1</v>
      </c>
      <c r="K92" s="15" t="str">
        <f t="shared" si="17"/>
        <v>4017/4018</v>
      </c>
      <c r="L92" s="16">
        <f t="shared" si="18"/>
        <v>2.5011574078234844E-2</v>
      </c>
      <c r="M92" s="17">
        <f t="shared" si="24"/>
        <v>36.016666672658175</v>
      </c>
      <c r="N92" s="17"/>
      <c r="O92" s="17"/>
      <c r="P92" s="62"/>
      <c r="Q92" s="62"/>
      <c r="S92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14:42:54-0600',mode:absolute,to:'2016-05-01 15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92" s="70" t="str">
        <f t="shared" si="20"/>
        <v>N</v>
      </c>
      <c r="U92" s="70">
        <f t="shared" si="21"/>
        <v>4.5100000000000001E-2</v>
      </c>
      <c r="V92" s="70">
        <f t="shared" si="22"/>
        <v>23.330500000000001</v>
      </c>
      <c r="W92" s="70">
        <f t="shared" si="23"/>
        <v>23.285399999999999</v>
      </c>
      <c r="X92" s="71" t="e">
        <f>VLOOKUP(A92,Enforcements!$C$3:$J$19,8,0)</f>
        <v>#N/A</v>
      </c>
      <c r="Y92" s="71" t="e">
        <f>VLOOKUP(A92,Enforcements!$C$3:$J$19,3,0)</f>
        <v>#N/A</v>
      </c>
    </row>
    <row r="93" spans="1:25" s="2" customFormat="1" x14ac:dyDescent="0.25">
      <c r="A93" s="15" t="s">
        <v>184</v>
      </c>
      <c r="B93" s="15">
        <v>4017</v>
      </c>
      <c r="C93" s="15" t="s">
        <v>56</v>
      </c>
      <c r="D93" s="15" t="s">
        <v>185</v>
      </c>
      <c r="E93" s="37">
        <v>42491.641203703701</v>
      </c>
      <c r="F93" s="37">
        <v>42491.653680555559</v>
      </c>
      <c r="G93" s="45">
        <v>1</v>
      </c>
      <c r="H93" s="37" t="s">
        <v>171</v>
      </c>
      <c r="I93" s="37">
        <v>42491.680335648147</v>
      </c>
      <c r="J93" s="15">
        <v>0</v>
      </c>
      <c r="K93" s="15" t="str">
        <f t="shared" si="17"/>
        <v>4017/4018</v>
      </c>
      <c r="L93" s="16">
        <f t="shared" si="18"/>
        <v>2.6655092588043772E-2</v>
      </c>
      <c r="M93" s="17">
        <f t="shared" si="24"/>
        <v>38.383333326783031</v>
      </c>
      <c r="N93" s="17"/>
      <c r="O93" s="17"/>
      <c r="P93" s="62"/>
      <c r="Q93" s="62"/>
      <c r="S93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15:22:20-0600',mode:absolute,to:'2016-05-01 16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T93" s="70" t="str">
        <f t="shared" si="20"/>
        <v>N</v>
      </c>
      <c r="U93" s="70">
        <f t="shared" si="21"/>
        <v>23.297799999999999</v>
      </c>
      <c r="V93" s="70">
        <f t="shared" si="22"/>
        <v>1.49E-2</v>
      </c>
      <c r="W93" s="70">
        <f t="shared" si="23"/>
        <v>23.282899999999998</v>
      </c>
      <c r="X93" s="71" t="e">
        <f>VLOOKUP(A93,Enforcements!$C$3:$J$19,8,0)</f>
        <v>#N/A</v>
      </c>
      <c r="Y93" s="71" t="e">
        <f>VLOOKUP(A93,Enforcements!$C$3:$J$19,3,0)</f>
        <v>#N/A</v>
      </c>
    </row>
    <row r="94" spans="1:25" s="2" customFormat="1" x14ac:dyDescent="0.25">
      <c r="A94" s="15" t="s">
        <v>197</v>
      </c>
      <c r="B94" s="15">
        <v>4040</v>
      </c>
      <c r="C94" s="15" t="s">
        <v>56</v>
      </c>
      <c r="D94" s="15" t="s">
        <v>191</v>
      </c>
      <c r="E94" s="37">
        <v>42491.619745370372</v>
      </c>
      <c r="F94" s="37">
        <v>42491.620740740742</v>
      </c>
      <c r="G94" s="45">
        <v>1</v>
      </c>
      <c r="H94" s="37" t="s">
        <v>198</v>
      </c>
      <c r="I94" s="37">
        <v>42491.649930555555</v>
      </c>
      <c r="J94" s="15">
        <v>0</v>
      </c>
      <c r="K94" s="15" t="str">
        <f t="shared" si="17"/>
        <v>4039/4040</v>
      </c>
      <c r="L94" s="16">
        <f t="shared" si="18"/>
        <v>2.9189814813435078E-2</v>
      </c>
      <c r="M94" s="17">
        <f t="shared" si="24"/>
        <v>42.033333331346512</v>
      </c>
      <c r="N94" s="17"/>
      <c r="O94" s="17"/>
      <c r="P94" s="62"/>
      <c r="Q94" s="62"/>
      <c r="S94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14:51:26-0600',mode:absolute,to:'2016-05-01 15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T94" s="70" t="str">
        <f t="shared" si="20"/>
        <v>N</v>
      </c>
      <c r="U94" s="70">
        <f t="shared" si="21"/>
        <v>4.6699999999999998E-2</v>
      </c>
      <c r="V94" s="70">
        <f t="shared" si="22"/>
        <v>23.334700000000002</v>
      </c>
      <c r="W94" s="70">
        <f t="shared" si="23"/>
        <v>23.288</v>
      </c>
      <c r="X94" s="71" t="e">
        <f>VLOOKUP(A94,Enforcements!$C$3:$J$19,8,0)</f>
        <v>#N/A</v>
      </c>
      <c r="Y94" s="71" t="e">
        <f>VLOOKUP(A94,Enforcements!$C$3:$J$19,3,0)</f>
        <v>#N/A</v>
      </c>
    </row>
    <row r="95" spans="1:25" s="2" customFormat="1" x14ac:dyDescent="0.25">
      <c r="A95" s="15" t="s">
        <v>119</v>
      </c>
      <c r="B95" s="15">
        <v>4039</v>
      </c>
      <c r="C95" s="15" t="s">
        <v>56</v>
      </c>
      <c r="D95" s="15" t="s">
        <v>180</v>
      </c>
      <c r="E95" s="37">
        <v>42491.654004629629</v>
      </c>
      <c r="F95" s="37">
        <v>42491.664097222223</v>
      </c>
      <c r="G95" s="45">
        <v>1</v>
      </c>
      <c r="H95" s="37" t="s">
        <v>181</v>
      </c>
      <c r="I95" s="37">
        <v>42491.690381944441</v>
      </c>
      <c r="J95" s="15">
        <v>1</v>
      </c>
      <c r="K95" s="15" t="str">
        <f t="shared" si="17"/>
        <v>4039/4040</v>
      </c>
      <c r="L95" s="16">
        <f t="shared" si="18"/>
        <v>2.6284722218406387E-2</v>
      </c>
      <c r="M95" s="17">
        <f t="shared" si="24"/>
        <v>37.849999994505197</v>
      </c>
      <c r="N95" s="17"/>
      <c r="O95" s="17"/>
      <c r="P95" s="62"/>
      <c r="Q95" s="62"/>
      <c r="S95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15:40:46-0600',mode:absolute,to:'2016-05-01 16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T95" s="70" t="str">
        <f t="shared" si="20"/>
        <v>N</v>
      </c>
      <c r="U95" s="70">
        <f t="shared" si="21"/>
        <v>23.304200000000002</v>
      </c>
      <c r="V95" s="70">
        <f t="shared" si="22"/>
        <v>1.5800000000000002E-2</v>
      </c>
      <c r="W95" s="70">
        <f t="shared" si="23"/>
        <v>23.288400000000003</v>
      </c>
      <c r="X95" s="71" t="e">
        <f>VLOOKUP(A95,Enforcements!$C$3:$J$19,8,0)</f>
        <v>#N/A</v>
      </c>
      <c r="Y95" s="71" t="e">
        <f>VLOOKUP(A95,Enforcements!$C$3:$J$19,3,0)</f>
        <v>#N/A</v>
      </c>
    </row>
    <row r="96" spans="1:25" s="2" customFormat="1" x14ac:dyDescent="0.25">
      <c r="A96" s="15" t="s">
        <v>190</v>
      </c>
      <c r="B96" s="15">
        <v>4007</v>
      </c>
      <c r="C96" s="15" t="s">
        <v>56</v>
      </c>
      <c r="D96" s="15" t="s">
        <v>191</v>
      </c>
      <c r="E96" s="37">
        <v>42491.628703703704</v>
      </c>
      <c r="F96" s="37">
        <v>42491.629675925928</v>
      </c>
      <c r="G96" s="45">
        <v>1</v>
      </c>
      <c r="H96" s="37" t="s">
        <v>192</v>
      </c>
      <c r="I96" s="37">
        <v>42491.659988425927</v>
      </c>
      <c r="J96" s="15">
        <v>0</v>
      </c>
      <c r="K96" s="15" t="str">
        <f t="shared" si="17"/>
        <v>4007/4008</v>
      </c>
      <c r="L96" s="16">
        <f t="shared" si="18"/>
        <v>3.0312499999126885E-2</v>
      </c>
      <c r="M96" s="17">
        <f t="shared" si="24"/>
        <v>43.649999998742715</v>
      </c>
      <c r="N96" s="17"/>
      <c r="O96" s="17"/>
      <c r="P96" s="62"/>
      <c r="Q96" s="62"/>
      <c r="S96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15:04:20-0600',mode:absolute,to:'2016-05-01 15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T96" s="70" t="str">
        <f t="shared" si="20"/>
        <v>N</v>
      </c>
      <c r="U96" s="70">
        <f t="shared" si="21"/>
        <v>4.6699999999999998E-2</v>
      </c>
      <c r="V96" s="70">
        <f t="shared" si="22"/>
        <v>23.330100000000002</v>
      </c>
      <c r="W96" s="70">
        <f t="shared" si="23"/>
        <v>23.2834</v>
      </c>
      <c r="X96" s="71" t="e">
        <f>VLOOKUP(A96,Enforcements!$C$3:$J$19,8,0)</f>
        <v>#N/A</v>
      </c>
      <c r="Y96" s="71" t="e">
        <f>VLOOKUP(A96,Enforcements!$C$3:$J$19,3,0)</f>
        <v>#N/A</v>
      </c>
    </row>
    <row r="97" spans="1:25" s="2" customFormat="1" x14ac:dyDescent="0.25">
      <c r="A97" s="15" t="s">
        <v>177</v>
      </c>
      <c r="B97" s="15">
        <v>4008</v>
      </c>
      <c r="C97" s="15" t="s">
        <v>56</v>
      </c>
      <c r="D97" s="15" t="s">
        <v>160</v>
      </c>
      <c r="E97" s="37">
        <v>42491.664722222224</v>
      </c>
      <c r="F97" s="37">
        <v>42491.665879629632</v>
      </c>
      <c r="G97" s="45">
        <v>1</v>
      </c>
      <c r="H97" s="37" t="s">
        <v>171</v>
      </c>
      <c r="I97" s="37">
        <v>42491.699583333335</v>
      </c>
      <c r="J97" s="15">
        <v>0</v>
      </c>
      <c r="K97" s="15" t="str">
        <f t="shared" si="17"/>
        <v>4007/4008</v>
      </c>
      <c r="L97" s="16">
        <f t="shared" si="18"/>
        <v>3.3703703702485655E-2</v>
      </c>
      <c r="M97" s="17">
        <f t="shared" si="24"/>
        <v>48.533333331579342</v>
      </c>
      <c r="N97" s="17"/>
      <c r="O97" s="17"/>
      <c r="P97" s="62"/>
      <c r="Q97" s="62"/>
      <c r="S97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15:56:12-0600',mode:absolute,to:'2016-05-01 16:48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T97" s="70" t="str">
        <f t="shared" si="20"/>
        <v>N</v>
      </c>
      <c r="U97" s="70">
        <f t="shared" si="21"/>
        <v>23.297999999999998</v>
      </c>
      <c r="V97" s="70">
        <f t="shared" si="22"/>
        <v>1.49E-2</v>
      </c>
      <c r="W97" s="70">
        <f t="shared" si="23"/>
        <v>23.283099999999997</v>
      </c>
      <c r="X97" s="71" t="e">
        <f>VLOOKUP(A97,Enforcements!$C$3:$J$19,8,0)</f>
        <v>#N/A</v>
      </c>
      <c r="Y97" s="71" t="e">
        <f>VLOOKUP(A97,Enforcements!$C$3:$J$19,3,0)</f>
        <v>#N/A</v>
      </c>
    </row>
    <row r="98" spans="1:25" s="2" customFormat="1" x14ac:dyDescent="0.25">
      <c r="A98" s="15" t="s">
        <v>112</v>
      </c>
      <c r="B98" s="15">
        <v>4020</v>
      </c>
      <c r="C98" s="15" t="s">
        <v>56</v>
      </c>
      <c r="D98" s="15" t="s">
        <v>186</v>
      </c>
      <c r="E98" s="37">
        <v>42491.640474537038</v>
      </c>
      <c r="F98" s="37">
        <v>42491.64135416667</v>
      </c>
      <c r="G98" s="45">
        <v>1</v>
      </c>
      <c r="H98" s="37" t="s">
        <v>187</v>
      </c>
      <c r="I98" s="37">
        <v>42491.672500000001</v>
      </c>
      <c r="J98" s="15">
        <v>1</v>
      </c>
      <c r="K98" s="15" t="str">
        <f t="shared" si="17"/>
        <v>4019/4020</v>
      </c>
      <c r="L98" s="16">
        <f t="shared" si="18"/>
        <v>3.1145833330811001E-2</v>
      </c>
      <c r="M98" s="17">
        <f t="shared" si="24"/>
        <v>44.849999996367842</v>
      </c>
      <c r="N98" s="17"/>
      <c r="O98" s="17"/>
      <c r="P98" s="62"/>
      <c r="Q98" s="62"/>
      <c r="S98" s="70" t="str">
        <f t="shared" si="19"/>
        <v>https://search-rtdc-monitor-bjffxe2xuh6vdkpspy63sjmuny.us-east-1.es.amazonaws.com/_plugin/kibana/#/discover/Steve-Slow-Train-Analysis-(2080s-and-2083s)?_g=(refreshInterval:(display:Off,section:0,value:0),time:(from:'2016-05-01 15:21:17-0600',mode:absolute,to:'2016-05-01 16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98" s="70" t="str">
        <f t="shared" si="20"/>
        <v>N</v>
      </c>
      <c r="U98" s="70">
        <f t="shared" si="21"/>
        <v>4.3799999999999999E-2</v>
      </c>
      <c r="V98" s="70">
        <f t="shared" si="22"/>
        <v>23.331900000000001</v>
      </c>
      <c r="W98" s="70">
        <f t="shared" si="23"/>
        <v>23.2881</v>
      </c>
      <c r="X98" s="71">
        <f>VLOOKUP(A98,Enforcements!$C$3:$J$19,8,0)</f>
        <v>1692</v>
      </c>
      <c r="Y98" s="71" t="str">
        <f>VLOOKUP(A98,Enforcements!$C$3:$J$19,3,0)</f>
        <v>SWITCH UNKNOWN</v>
      </c>
    </row>
    <row r="99" spans="1:25" s="2" customFormat="1" x14ac:dyDescent="0.25">
      <c r="A99" s="15" t="s">
        <v>129</v>
      </c>
      <c r="B99" s="15">
        <v>4019</v>
      </c>
      <c r="C99" s="15" t="s">
        <v>56</v>
      </c>
      <c r="D99" s="15" t="s">
        <v>72</v>
      </c>
      <c r="E99" s="37">
        <v>42491.679328703707</v>
      </c>
      <c r="F99" s="37">
        <v>42491.680127314816</v>
      </c>
      <c r="G99" s="45">
        <v>1</v>
      </c>
      <c r="H99" s="37" t="s">
        <v>174</v>
      </c>
      <c r="I99" s="37">
        <v>42491.710474537038</v>
      </c>
      <c r="J99" s="15">
        <v>1</v>
      </c>
      <c r="K99" s="15" t="str">
        <f t="shared" ref="K99:K124" si="25">IF(ISEVEN(B99),(B99-1)&amp;"/"&amp;B99,B99&amp;"/"&amp;(B99+1))</f>
        <v>4019/4020</v>
      </c>
      <c r="L99" s="16">
        <f t="shared" ref="L99:L124" si="26">I99-F99</f>
        <v>3.0347222222189885E-2</v>
      </c>
      <c r="M99" s="17">
        <f t="shared" si="24"/>
        <v>43.699999999953434</v>
      </c>
      <c r="N99" s="17"/>
      <c r="O99" s="17"/>
      <c r="P99" s="62"/>
      <c r="Q99" s="62"/>
      <c r="S99" s="70" t="str">
        <f t="shared" ref="S99:S130" si="27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https://search-rtdc-monitor-bjffxe2xuh6vdkpspy63sjmuny.us-east-1.es.amazonaws.com/_plugin/kibana/#/discover/Steve-Slow-Train-Analysis-(2080s-and-2083s)?_g=(refreshInterval:(display:Off,section:0,value:0),time:(from:'2016-05-01 16:17:14-0600',mode:absolute,to:'2016-05-01 17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T99" s="70" t="str">
        <f t="shared" ref="T99:T124" si="28">IF(W99&lt;23,"Y","N")</f>
        <v>N</v>
      </c>
      <c r="U99" s="70">
        <f t="shared" ref="U99:U130" si="29">RIGHT(D99,LEN(D99)-4)/10000</f>
        <v>23.298100000000002</v>
      </c>
      <c r="V99" s="70">
        <f t="shared" ref="V99:V130" si="30">RIGHT(H99,LEN(H99)-4)/10000</f>
        <v>1.8499999999999999E-2</v>
      </c>
      <c r="W99" s="70">
        <f t="shared" ref="W99:W124" si="31">ABS(V99-U99)</f>
        <v>23.279600000000002</v>
      </c>
      <c r="X99" s="71" t="e">
        <f>VLOOKUP(A99,Enforcements!$C$3:$J$19,8,0)</f>
        <v>#N/A</v>
      </c>
      <c r="Y99" s="71" t="e">
        <f>VLOOKUP(A99,Enforcements!$C$3:$J$19,3,0)</f>
        <v>#N/A</v>
      </c>
    </row>
    <row r="100" spans="1:25" s="2" customFormat="1" x14ac:dyDescent="0.25">
      <c r="A100" s="15" t="s">
        <v>117</v>
      </c>
      <c r="B100" s="15">
        <v>4044</v>
      </c>
      <c r="C100" s="15" t="s">
        <v>56</v>
      </c>
      <c r="D100" s="15" t="s">
        <v>182</v>
      </c>
      <c r="E100" s="37">
        <v>42491.653622685182</v>
      </c>
      <c r="F100" s="37">
        <v>42491.654907407406</v>
      </c>
      <c r="G100" s="45">
        <v>1</v>
      </c>
      <c r="H100" s="37" t="s">
        <v>183</v>
      </c>
      <c r="I100" s="37">
        <v>42491.681168981479</v>
      </c>
      <c r="J100" s="15">
        <v>1</v>
      </c>
      <c r="K100" s="15" t="str">
        <f t="shared" si="25"/>
        <v>4043/4044</v>
      </c>
      <c r="L100" s="16">
        <f t="shared" si="26"/>
        <v>2.626157407212304E-2</v>
      </c>
      <c r="M100" s="17">
        <f t="shared" si="24"/>
        <v>37.816666663857177</v>
      </c>
      <c r="N100" s="17"/>
      <c r="O100" s="17"/>
      <c r="P100" s="62"/>
      <c r="Q100" s="62"/>
      <c r="S100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15:40:13-0600',mode:absolute,to:'2016-05-01 16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T100" s="70" t="str">
        <f t="shared" si="28"/>
        <v>N</v>
      </c>
      <c r="U100" s="70">
        <f t="shared" si="29"/>
        <v>4.5699999999999998E-2</v>
      </c>
      <c r="V100" s="70">
        <f t="shared" si="30"/>
        <v>23.327200000000001</v>
      </c>
      <c r="W100" s="70">
        <f t="shared" si="31"/>
        <v>23.281500000000001</v>
      </c>
      <c r="X100" s="71" t="e">
        <f>VLOOKUP(A100,Enforcements!$C$3:$J$19,8,0)</f>
        <v>#N/A</v>
      </c>
      <c r="Y100" s="71" t="e">
        <f>VLOOKUP(A100,Enforcements!$C$3:$J$19,3,0)</f>
        <v>#N/A</v>
      </c>
    </row>
    <row r="101" spans="1:25" s="2" customFormat="1" x14ac:dyDescent="0.25">
      <c r="A101" s="15" t="s">
        <v>169</v>
      </c>
      <c r="B101" s="15">
        <v>4043</v>
      </c>
      <c r="C101" s="15" t="s">
        <v>56</v>
      </c>
      <c r="D101" s="15" t="s">
        <v>170</v>
      </c>
      <c r="E101" s="37">
        <v>42491.690821759257</v>
      </c>
      <c r="F101" s="37">
        <v>42491.691851851851</v>
      </c>
      <c r="G101" s="45">
        <v>1</v>
      </c>
      <c r="H101" s="37" t="s">
        <v>171</v>
      </c>
      <c r="I101" s="37">
        <v>42491.722349537034</v>
      </c>
      <c r="J101" s="15">
        <v>0</v>
      </c>
      <c r="K101" s="15" t="str">
        <f t="shared" si="25"/>
        <v>4043/4044</v>
      </c>
      <c r="L101" s="16">
        <f t="shared" si="26"/>
        <v>3.0497685183945578E-2</v>
      </c>
      <c r="M101" s="17">
        <f t="shared" si="24"/>
        <v>43.916666664881632</v>
      </c>
      <c r="N101" s="17"/>
      <c r="O101" s="17"/>
      <c r="P101" s="62"/>
      <c r="Q101" s="62"/>
      <c r="S101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16:33:47-0600',mode:absolute,to:'2016-05-01 17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T101" s="70" t="str">
        <f t="shared" si="28"/>
        <v>N</v>
      </c>
      <c r="U101" s="70">
        <f t="shared" si="29"/>
        <v>23.294</v>
      </c>
      <c r="V101" s="70">
        <f t="shared" si="30"/>
        <v>1.49E-2</v>
      </c>
      <c r="W101" s="70">
        <f t="shared" si="31"/>
        <v>23.2791</v>
      </c>
      <c r="X101" s="71" t="e">
        <f>VLOOKUP(A101,Enforcements!$C$3:$J$19,8,0)</f>
        <v>#N/A</v>
      </c>
      <c r="Y101" s="71" t="e">
        <f>VLOOKUP(A101,Enforcements!$C$3:$J$19,3,0)</f>
        <v>#N/A</v>
      </c>
    </row>
    <row r="102" spans="1:25" s="2" customFormat="1" x14ac:dyDescent="0.25">
      <c r="A102" s="15" t="s">
        <v>121</v>
      </c>
      <c r="B102" s="15">
        <v>4029</v>
      </c>
      <c r="C102" s="15" t="s">
        <v>56</v>
      </c>
      <c r="D102" s="15" t="s">
        <v>178</v>
      </c>
      <c r="E102" s="37">
        <v>42491.664756944447</v>
      </c>
      <c r="F102" s="37">
        <v>42491.665763888886</v>
      </c>
      <c r="G102" s="45">
        <v>1</v>
      </c>
      <c r="H102" s="37" t="s">
        <v>179</v>
      </c>
      <c r="I102" s="37">
        <v>42491.691886574074</v>
      </c>
      <c r="J102" s="15">
        <v>2</v>
      </c>
      <c r="K102" s="15" t="str">
        <f t="shared" si="25"/>
        <v>4029/4030</v>
      </c>
      <c r="L102" s="16">
        <f t="shared" si="26"/>
        <v>2.6122685187146999E-2</v>
      </c>
      <c r="M102" s="17">
        <f t="shared" si="24"/>
        <v>37.616666669491678</v>
      </c>
      <c r="N102" s="17"/>
      <c r="O102" s="17"/>
      <c r="P102" s="62"/>
      <c r="Q102" s="62"/>
      <c r="S102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15:56:15-0600',mode:absolute,to:'2016-05-01 16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T102" s="70" t="str">
        <f t="shared" si="28"/>
        <v>N</v>
      </c>
      <c r="U102" s="70">
        <f t="shared" si="29"/>
        <v>4.6600000000000003E-2</v>
      </c>
      <c r="V102" s="70">
        <f t="shared" si="30"/>
        <v>23.330400000000001</v>
      </c>
      <c r="W102" s="70">
        <f t="shared" si="31"/>
        <v>23.283799999999999</v>
      </c>
      <c r="X102" s="71">
        <f>VLOOKUP(A102,Enforcements!$C$3:$J$19,8,0)</f>
        <v>230436</v>
      </c>
      <c r="Y102" s="71" t="str">
        <f>VLOOKUP(A102,Enforcements!$C$3:$J$19,3,0)</f>
        <v>PERMANENT SPEED RESTRICTION</v>
      </c>
    </row>
    <row r="103" spans="1:25" s="2" customFormat="1" x14ac:dyDescent="0.25">
      <c r="A103" s="15" t="s">
        <v>126</v>
      </c>
      <c r="B103" s="15">
        <v>4030</v>
      </c>
      <c r="C103" s="15" t="s">
        <v>56</v>
      </c>
      <c r="D103" s="15" t="s">
        <v>164</v>
      </c>
      <c r="E103" s="37">
        <v>42491.696111111109</v>
      </c>
      <c r="F103" s="37">
        <v>42491.705972222226</v>
      </c>
      <c r="G103" s="45">
        <v>1</v>
      </c>
      <c r="H103" s="37" t="s">
        <v>165</v>
      </c>
      <c r="I103" s="37">
        <v>42491.732511574075</v>
      </c>
      <c r="J103" s="15">
        <v>1</v>
      </c>
      <c r="K103" s="15" t="str">
        <f t="shared" si="25"/>
        <v>4029/4030</v>
      </c>
      <c r="L103" s="16">
        <f t="shared" si="26"/>
        <v>2.6539351849351078E-2</v>
      </c>
      <c r="M103" s="17">
        <f t="shared" si="24"/>
        <v>38.216666663065553</v>
      </c>
      <c r="O103" s="17"/>
      <c r="P103" s="62"/>
      <c r="Q103" s="62"/>
      <c r="S103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16:41:24-0600',mode:absolute,to:'2016-05-01 17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T103" s="70" t="str">
        <f t="shared" si="28"/>
        <v>N</v>
      </c>
      <c r="U103" s="70">
        <f t="shared" si="29"/>
        <v>23.299099999999999</v>
      </c>
      <c r="V103" s="70">
        <f t="shared" si="30"/>
        <v>1.4500000000000001E-2</v>
      </c>
      <c r="W103" s="70">
        <f t="shared" si="31"/>
        <v>23.284599999999998</v>
      </c>
      <c r="X103" s="71">
        <f>VLOOKUP(A103,Enforcements!$C$3:$J$19,8,0)</f>
        <v>232107</v>
      </c>
      <c r="Y103" s="71" t="str">
        <f>VLOOKUP(A103,Enforcements!$C$3:$J$19,3,0)</f>
        <v>PERMANENT SPEED RESTRICTION</v>
      </c>
    </row>
    <row r="104" spans="1:25" s="2" customFormat="1" x14ac:dyDescent="0.25">
      <c r="A104" s="15" t="s">
        <v>122</v>
      </c>
      <c r="B104" s="15">
        <v>4027</v>
      </c>
      <c r="C104" s="15" t="s">
        <v>56</v>
      </c>
      <c r="D104" s="15" t="s">
        <v>175</v>
      </c>
      <c r="E104" s="37">
        <v>42491.672118055554</v>
      </c>
      <c r="F104" s="37">
        <v>42491.673078703701</v>
      </c>
      <c r="G104" s="45">
        <v>1</v>
      </c>
      <c r="H104" s="37" t="s">
        <v>176</v>
      </c>
      <c r="I104" s="37">
        <v>42491.701909722222</v>
      </c>
      <c r="J104" s="15">
        <v>1</v>
      </c>
      <c r="K104" s="15" t="str">
        <f t="shared" si="25"/>
        <v>4027/4028</v>
      </c>
      <c r="L104" s="16">
        <f t="shared" si="26"/>
        <v>2.8831018520577345E-2</v>
      </c>
      <c r="M104" s="17">
        <f t="shared" si="24"/>
        <v>41.516666669631377</v>
      </c>
      <c r="N104" s="17"/>
      <c r="O104" s="17"/>
      <c r="P104" s="62"/>
      <c r="Q104" s="62"/>
      <c r="S104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16:06:51-0600',mode:absolute,to:'2016-05-01 16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T104" s="70" t="str">
        <f t="shared" si="28"/>
        <v>N</v>
      </c>
      <c r="U104" s="70">
        <f t="shared" si="29"/>
        <v>4.3999999999999997E-2</v>
      </c>
      <c r="V104" s="70">
        <f t="shared" si="30"/>
        <v>23.330500000000001</v>
      </c>
      <c r="W104" s="70">
        <f t="shared" si="31"/>
        <v>23.2865</v>
      </c>
      <c r="X104" s="71" t="e">
        <f>VLOOKUP(A104,Enforcements!$C$3:$J$19,8,0)</f>
        <v>#N/A</v>
      </c>
      <c r="Y104" s="71" t="e">
        <f>VLOOKUP(A104,Enforcements!$C$3:$J$19,3,0)</f>
        <v>#N/A</v>
      </c>
    </row>
    <row r="105" spans="1:25" s="2" customFormat="1" x14ac:dyDescent="0.25">
      <c r="A105" s="15" t="s">
        <v>159</v>
      </c>
      <c r="B105" s="15">
        <v>4028</v>
      </c>
      <c r="C105" s="15" t="s">
        <v>56</v>
      </c>
      <c r="D105" s="15" t="s">
        <v>160</v>
      </c>
      <c r="E105" s="37">
        <v>42491.708148148151</v>
      </c>
      <c r="F105" s="37">
        <v>42491.709155092591</v>
      </c>
      <c r="G105" s="45">
        <v>1</v>
      </c>
      <c r="H105" s="37" t="s">
        <v>161</v>
      </c>
      <c r="I105" s="37">
        <v>42491.741886574076</v>
      </c>
      <c r="J105" s="15">
        <v>0</v>
      </c>
      <c r="K105" s="15" t="str">
        <f t="shared" si="25"/>
        <v>4027/4028</v>
      </c>
      <c r="L105" s="16">
        <f t="shared" si="26"/>
        <v>3.2731481485825498E-2</v>
      </c>
      <c r="M105" s="17">
        <f t="shared" si="24"/>
        <v>47.133333339588717</v>
      </c>
      <c r="N105" s="17"/>
      <c r="O105" s="17"/>
      <c r="P105" s="62"/>
      <c r="Q105" s="62"/>
      <c r="S105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16:58:44-0600',mode:absolute,to:'2016-05-01 17:49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T105" s="70" t="str">
        <f t="shared" si="28"/>
        <v>N</v>
      </c>
      <c r="U105" s="70">
        <f t="shared" si="29"/>
        <v>23.297999999999998</v>
      </c>
      <c r="V105" s="70">
        <f t="shared" si="30"/>
        <v>1.43E-2</v>
      </c>
      <c r="W105" s="70">
        <f t="shared" si="31"/>
        <v>23.2837</v>
      </c>
      <c r="X105" s="71" t="e">
        <f>VLOOKUP(A105,Enforcements!$C$3:$J$19,8,0)</f>
        <v>#N/A</v>
      </c>
      <c r="Y105" s="71" t="e">
        <f>VLOOKUP(A105,Enforcements!$C$3:$J$19,3,0)</f>
        <v>#N/A</v>
      </c>
    </row>
    <row r="106" spans="1:25" s="2" customFormat="1" x14ac:dyDescent="0.25">
      <c r="A106" s="15" t="s">
        <v>123</v>
      </c>
      <c r="B106" s="15">
        <v>4018</v>
      </c>
      <c r="C106" s="15" t="s">
        <v>56</v>
      </c>
      <c r="D106" s="15" t="s">
        <v>172</v>
      </c>
      <c r="E106" s="37">
        <v>42491.681898148148</v>
      </c>
      <c r="F106" s="37">
        <v>42491.682997685188</v>
      </c>
      <c r="G106" s="45">
        <v>1</v>
      </c>
      <c r="H106" s="37" t="s">
        <v>173</v>
      </c>
      <c r="I106" s="37">
        <v>42491.715069444443</v>
      </c>
      <c r="J106" s="15">
        <v>1</v>
      </c>
      <c r="K106" s="15" t="str">
        <f t="shared" si="25"/>
        <v>4017/4018</v>
      </c>
      <c r="L106" s="16">
        <f t="shared" si="26"/>
        <v>3.2071759254904464E-2</v>
      </c>
      <c r="M106" s="17">
        <f t="shared" si="24"/>
        <v>46.183333327062428</v>
      </c>
      <c r="N106" s="17"/>
      <c r="O106" s="17"/>
      <c r="P106" s="62"/>
      <c r="Q106" s="62"/>
      <c r="S106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16:20:56-0600',mode:absolute,to:'2016-05-01 17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106" s="70" t="str">
        <f t="shared" si="28"/>
        <v>N</v>
      </c>
      <c r="U106" s="70">
        <f t="shared" si="29"/>
        <v>4.6199999999999998E-2</v>
      </c>
      <c r="V106" s="70">
        <f t="shared" si="30"/>
        <v>23.328499999999998</v>
      </c>
      <c r="W106" s="70">
        <f t="shared" si="31"/>
        <v>23.282299999999999</v>
      </c>
      <c r="X106" s="71">
        <f>VLOOKUP(A106,Enforcements!$C$3:$J$19,8,0)</f>
        <v>127562</v>
      </c>
      <c r="Y106" s="71" t="str">
        <f>VLOOKUP(A106,Enforcements!$C$3:$J$19,3,0)</f>
        <v>GRADE CROSSING</v>
      </c>
    </row>
    <row r="107" spans="1:25" s="2" customFormat="1" x14ac:dyDescent="0.25">
      <c r="A107" s="15" t="s">
        <v>152</v>
      </c>
      <c r="B107" s="15">
        <v>4017</v>
      </c>
      <c r="C107" s="15" t="s">
        <v>56</v>
      </c>
      <c r="D107" s="15" t="s">
        <v>153</v>
      </c>
      <c r="E107" s="37">
        <v>42491.722905092596</v>
      </c>
      <c r="F107" s="37">
        <v>42491.723877314813</v>
      </c>
      <c r="G107" s="45">
        <v>1</v>
      </c>
      <c r="H107" s="37" t="s">
        <v>154</v>
      </c>
      <c r="I107" s="37">
        <v>42491.75273148148</v>
      </c>
      <c r="J107" s="15">
        <v>0</v>
      </c>
      <c r="K107" s="15" t="str">
        <f t="shared" si="25"/>
        <v>4017/4018</v>
      </c>
      <c r="L107" s="16">
        <f t="shared" si="26"/>
        <v>2.8854166666860692E-2</v>
      </c>
      <c r="M107" s="17">
        <f t="shared" si="24"/>
        <v>41.550000000279397</v>
      </c>
      <c r="N107" s="17"/>
      <c r="O107" s="17"/>
      <c r="P107" s="62"/>
      <c r="Q107" s="62"/>
      <c r="S107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17:19:59-0600',mode:absolute,to:'2016-05-01 18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T107" s="70" t="str">
        <f t="shared" si="28"/>
        <v>N</v>
      </c>
      <c r="U107" s="70">
        <f t="shared" si="29"/>
        <v>23.298500000000001</v>
      </c>
      <c r="V107" s="70">
        <f t="shared" si="30"/>
        <v>1.6299999999999999E-2</v>
      </c>
      <c r="W107" s="70">
        <f t="shared" si="31"/>
        <v>23.2822</v>
      </c>
      <c r="X107" s="71" t="e">
        <f>VLOOKUP(A107,Enforcements!$C$3:$J$19,8,0)</f>
        <v>#N/A</v>
      </c>
      <c r="Y107" s="71" t="e">
        <f>VLOOKUP(A107,Enforcements!$C$3:$J$19,3,0)</f>
        <v>#N/A</v>
      </c>
    </row>
    <row r="108" spans="1:25" s="2" customFormat="1" x14ac:dyDescent="0.25">
      <c r="A108" s="15" t="s">
        <v>166</v>
      </c>
      <c r="B108" s="15">
        <v>4040</v>
      </c>
      <c r="C108" s="15" t="s">
        <v>56</v>
      </c>
      <c r="D108" s="15" t="s">
        <v>167</v>
      </c>
      <c r="E108" s="37">
        <v>42491.693518518521</v>
      </c>
      <c r="F108" s="37">
        <v>42491.694467592592</v>
      </c>
      <c r="G108" s="45">
        <v>1</v>
      </c>
      <c r="H108" s="37" t="s">
        <v>168</v>
      </c>
      <c r="I108" s="37">
        <v>42491.722696759258</v>
      </c>
      <c r="J108" s="15">
        <v>0</v>
      </c>
      <c r="K108" s="15" t="str">
        <f t="shared" si="25"/>
        <v>4039/4040</v>
      </c>
      <c r="L108" s="16">
        <f t="shared" si="26"/>
        <v>2.8229166666278616E-2</v>
      </c>
      <c r="M108" s="17">
        <f t="shared" si="24"/>
        <v>40.649999999441206</v>
      </c>
      <c r="N108" s="17"/>
      <c r="O108" s="17"/>
      <c r="P108" s="62"/>
      <c r="Q108" s="62"/>
      <c r="S108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16:37:40-0600',mode:absolute,to:'2016-05-01 17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T108" s="70" t="str">
        <f t="shared" si="28"/>
        <v>N</v>
      </c>
      <c r="U108" s="70">
        <f t="shared" si="29"/>
        <v>4.58E-2</v>
      </c>
      <c r="V108" s="70">
        <f t="shared" si="30"/>
        <v>23.331399999999999</v>
      </c>
      <c r="W108" s="70">
        <f t="shared" si="31"/>
        <v>23.285599999999999</v>
      </c>
      <c r="X108" s="71" t="e">
        <f>VLOOKUP(A108,Enforcements!$C$3:$J$19,8,0)</f>
        <v>#N/A</v>
      </c>
      <c r="Y108" s="71" t="e">
        <f>VLOOKUP(A108,Enforcements!$C$3:$J$19,3,0)</f>
        <v>#N/A</v>
      </c>
    </row>
    <row r="109" spans="1:25" s="2" customFormat="1" x14ac:dyDescent="0.25">
      <c r="A109" s="15" t="s">
        <v>130</v>
      </c>
      <c r="B109" s="15">
        <v>4039</v>
      </c>
      <c r="C109" s="15" t="s">
        <v>56</v>
      </c>
      <c r="D109" s="15" t="s">
        <v>148</v>
      </c>
      <c r="E109" s="37">
        <v>42491.728819444441</v>
      </c>
      <c r="F109" s="37">
        <v>42491.72996527778</v>
      </c>
      <c r="G109" s="45">
        <v>1</v>
      </c>
      <c r="H109" s="37" t="s">
        <v>149</v>
      </c>
      <c r="I109" s="37">
        <v>42491.763182870367</v>
      </c>
      <c r="J109" s="15">
        <v>2</v>
      </c>
      <c r="K109" s="15" t="str">
        <f t="shared" si="25"/>
        <v>4039/4040</v>
      </c>
      <c r="L109" s="16">
        <f t="shared" si="26"/>
        <v>3.3217592586879618E-2</v>
      </c>
      <c r="M109" s="17">
        <f t="shared" si="24"/>
        <v>47.833333325106651</v>
      </c>
      <c r="N109" s="17"/>
      <c r="O109" s="17"/>
      <c r="P109" s="62"/>
      <c r="Q109" s="62"/>
      <c r="S109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17:28:30-0600',mode:absolute,to:'2016-05-01 18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T109" s="70" t="str">
        <f t="shared" si="28"/>
        <v>N</v>
      </c>
      <c r="U109" s="70">
        <f t="shared" si="29"/>
        <v>23.3005</v>
      </c>
      <c r="V109" s="70">
        <f t="shared" si="30"/>
        <v>1.2699999999999999E-2</v>
      </c>
      <c r="W109" s="70">
        <f t="shared" si="31"/>
        <v>23.287800000000001</v>
      </c>
      <c r="X109" s="71">
        <f>VLOOKUP(A109,Enforcements!$C$3:$J$19,8,0)</f>
        <v>191723</v>
      </c>
      <c r="Y109" s="71" t="str">
        <f>VLOOKUP(A109,Enforcements!$C$3:$J$19,3,0)</f>
        <v>SIGNAL</v>
      </c>
    </row>
    <row r="110" spans="1:25" s="2" customFormat="1" x14ac:dyDescent="0.25">
      <c r="A110" s="15" t="s">
        <v>128</v>
      </c>
      <c r="B110" s="15">
        <v>4007</v>
      </c>
      <c r="C110" s="15" t="s">
        <v>56</v>
      </c>
      <c r="D110" s="15" t="s">
        <v>157</v>
      </c>
      <c r="E110" s="37">
        <v>42491.716400462959</v>
      </c>
      <c r="F110" s="37">
        <v>42491.717326388891</v>
      </c>
      <c r="G110" s="45">
        <v>1</v>
      </c>
      <c r="H110" s="37" t="s">
        <v>158</v>
      </c>
      <c r="I110" s="37">
        <v>42491.740879629629</v>
      </c>
      <c r="J110" s="15">
        <v>0</v>
      </c>
      <c r="K110" s="15" t="str">
        <f t="shared" si="25"/>
        <v>4007/4008</v>
      </c>
      <c r="L110" s="16">
        <f t="shared" si="26"/>
        <v>2.3553240738692693E-2</v>
      </c>
      <c r="M110" s="17"/>
      <c r="N110" s="17">
        <f>($L110+L111)*24*60</f>
        <v>43.783333331812173</v>
      </c>
      <c r="O110" s="17"/>
      <c r="P110" s="62" t="s">
        <v>397</v>
      </c>
      <c r="Q110" s="62" t="s">
        <v>388</v>
      </c>
      <c r="S110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17:10:37-0600',mode:absolute,to:'2016-05-01 17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T110" s="70" t="str">
        <f t="shared" si="28"/>
        <v>Y</v>
      </c>
      <c r="U110" s="70">
        <f t="shared" si="29"/>
        <v>1.9129</v>
      </c>
      <c r="V110" s="70">
        <f t="shared" si="30"/>
        <v>23.3306</v>
      </c>
      <c r="W110" s="70">
        <f t="shared" si="31"/>
        <v>21.4177</v>
      </c>
      <c r="X110" s="71">
        <f>VLOOKUP(A110,Enforcements!$C$3:$J$19,8,0)</f>
        <v>2789</v>
      </c>
      <c r="Y110" s="71" t="str">
        <f>VLOOKUP(A110,Enforcements!$C$3:$J$19,3,0)</f>
        <v>SIGNAL</v>
      </c>
    </row>
    <row r="111" spans="1:25" s="2" customFormat="1" x14ac:dyDescent="0.25">
      <c r="A111" s="15" t="s">
        <v>128</v>
      </c>
      <c r="B111" s="15">
        <v>4007</v>
      </c>
      <c r="C111" s="15" t="s">
        <v>56</v>
      </c>
      <c r="D111" s="15" t="s">
        <v>162</v>
      </c>
      <c r="E111" s="37">
        <v>42491.701770833337</v>
      </c>
      <c r="F111" s="37">
        <v>42491.702916666669</v>
      </c>
      <c r="G111" s="45">
        <v>1</v>
      </c>
      <c r="H111" s="37" t="s">
        <v>163</v>
      </c>
      <c r="I111" s="37">
        <v>42491.709768518522</v>
      </c>
      <c r="J111" s="15">
        <v>1</v>
      </c>
      <c r="K111" s="15" t="str">
        <f t="shared" si="25"/>
        <v>4007/4008</v>
      </c>
      <c r="L111" s="16">
        <f t="shared" si="26"/>
        <v>6.8518518528435379E-3</v>
      </c>
      <c r="M111" s="17"/>
      <c r="N111" s="17"/>
      <c r="O111" s="17"/>
      <c r="P111" s="62"/>
      <c r="Q111" s="62"/>
      <c r="S111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16:49:33-0600',mode:absolute,to:'2016-05-01 17:03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T111" s="70" t="str">
        <f t="shared" si="28"/>
        <v>Y</v>
      </c>
      <c r="U111" s="70">
        <f t="shared" si="29"/>
        <v>4.6399999999999997E-2</v>
      </c>
      <c r="V111" s="70">
        <f t="shared" si="30"/>
        <v>0.27310000000000001</v>
      </c>
      <c r="W111" s="70">
        <f t="shared" si="31"/>
        <v>0.22670000000000001</v>
      </c>
      <c r="X111" s="71">
        <f>VLOOKUP(A111,Enforcements!$C$3:$J$19,8,0)</f>
        <v>2789</v>
      </c>
      <c r="Y111" s="71" t="str">
        <f>VLOOKUP(A111,Enforcements!$C$3:$J$19,3,0)</f>
        <v>SIGNAL</v>
      </c>
    </row>
    <row r="112" spans="1:25" s="2" customFormat="1" x14ac:dyDescent="0.25">
      <c r="A112" s="15" t="s">
        <v>142</v>
      </c>
      <c r="B112" s="15">
        <v>4008</v>
      </c>
      <c r="C112" s="15" t="s">
        <v>56</v>
      </c>
      <c r="D112" s="15" t="s">
        <v>143</v>
      </c>
      <c r="E112" s="37">
        <v>42491.742615740739</v>
      </c>
      <c r="F112" s="37">
        <v>42491.743425925924</v>
      </c>
      <c r="G112" s="45">
        <v>1</v>
      </c>
      <c r="H112" s="37" t="s">
        <v>144</v>
      </c>
      <c r="I112" s="37">
        <v>42491.748240740744</v>
      </c>
      <c r="J112" s="15">
        <v>0</v>
      </c>
      <c r="K112" s="15" t="str">
        <f t="shared" si="25"/>
        <v>4007/4008</v>
      </c>
      <c r="L112" s="16">
        <f t="shared" si="26"/>
        <v>4.8148148198379204E-3</v>
      </c>
      <c r="M112" s="17"/>
      <c r="N112" s="17"/>
      <c r="O112" s="17">
        <f>$L112*24*60</f>
        <v>6.9333333405666053</v>
      </c>
      <c r="P112" s="62" t="s">
        <v>397</v>
      </c>
      <c r="Q112" s="62" t="s">
        <v>345</v>
      </c>
      <c r="S112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17:48:22-0600',mode:absolute,to:'2016-05-01 17:58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T112" s="70" t="str">
        <f t="shared" si="28"/>
        <v>Y</v>
      </c>
      <c r="U112" s="70">
        <f t="shared" si="29"/>
        <v>23.3002</v>
      </c>
      <c r="V112" s="70">
        <f t="shared" si="30"/>
        <v>22.863499999999998</v>
      </c>
      <c r="W112" s="70">
        <f t="shared" si="31"/>
        <v>0.43670000000000186</v>
      </c>
      <c r="X112" s="71" t="e">
        <f>VLOOKUP(A112,Enforcements!$C$3:$J$19,8,0)</f>
        <v>#N/A</v>
      </c>
      <c r="Y112" s="71" t="e">
        <f>VLOOKUP(A112,Enforcements!$C$3:$J$19,3,0)</f>
        <v>#N/A</v>
      </c>
    </row>
    <row r="113" spans="1:25" s="2" customFormat="1" x14ac:dyDescent="0.25">
      <c r="A113" s="15" t="s">
        <v>155</v>
      </c>
      <c r="B113" s="15">
        <v>4020</v>
      </c>
      <c r="C113" s="15" t="s">
        <v>56</v>
      </c>
      <c r="D113" s="15" t="s">
        <v>156</v>
      </c>
      <c r="E113" s="37">
        <v>42491.716226851851</v>
      </c>
      <c r="F113" s="37">
        <v>42491.717881944445</v>
      </c>
      <c r="G113" s="45">
        <v>2</v>
      </c>
      <c r="H113" s="37" t="s">
        <v>71</v>
      </c>
      <c r="I113" s="37">
        <v>42491.745196759257</v>
      </c>
      <c r="J113" s="15">
        <v>0</v>
      </c>
      <c r="K113" s="15" t="str">
        <f t="shared" si="25"/>
        <v>4019/4020</v>
      </c>
      <c r="L113" s="16">
        <f t="shared" si="26"/>
        <v>2.7314814811688848E-2</v>
      </c>
      <c r="M113" s="17">
        <f t="shared" ref="M113:M124" si="32">$L113*24*60</f>
        <v>39.333333328831941</v>
      </c>
      <c r="N113" s="17"/>
      <c r="O113" s="17"/>
      <c r="P113" s="62"/>
      <c r="Q113" s="62"/>
      <c r="S113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17:10:22-0600',mode:absolute,to:'2016-05-01 17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113" s="70" t="str">
        <f t="shared" si="28"/>
        <v>N</v>
      </c>
      <c r="U113" s="70">
        <f t="shared" si="29"/>
        <v>4.8800000000000003E-2</v>
      </c>
      <c r="V113" s="70">
        <f t="shared" si="30"/>
        <v>23.325700000000001</v>
      </c>
      <c r="W113" s="70">
        <f t="shared" si="31"/>
        <v>23.276900000000001</v>
      </c>
      <c r="X113" s="71" t="e">
        <f>VLOOKUP(A113,Enforcements!$C$3:$J$19,8,0)</f>
        <v>#N/A</v>
      </c>
      <c r="Y113" s="71" t="e">
        <f>VLOOKUP(A113,Enforcements!$C$3:$J$19,3,0)</f>
        <v>#N/A</v>
      </c>
    </row>
    <row r="114" spans="1:25" s="2" customFormat="1" x14ac:dyDescent="0.25">
      <c r="A114" s="15" t="s">
        <v>133</v>
      </c>
      <c r="B114" s="15">
        <v>4019</v>
      </c>
      <c r="C114" s="15" t="s">
        <v>56</v>
      </c>
      <c r="D114" s="15" t="s">
        <v>70</v>
      </c>
      <c r="E114" s="37">
        <v>42491.752106481479</v>
      </c>
      <c r="F114" s="37">
        <v>42491.753495370373</v>
      </c>
      <c r="G114" s="45">
        <v>1</v>
      </c>
      <c r="H114" s="37" t="s">
        <v>138</v>
      </c>
      <c r="I114" s="37">
        <v>42491.786134259259</v>
      </c>
      <c r="J114" s="15">
        <v>1</v>
      </c>
      <c r="K114" s="15" t="str">
        <f t="shared" si="25"/>
        <v>4019/4020</v>
      </c>
      <c r="L114" s="16">
        <f t="shared" si="26"/>
        <v>3.2638888886140194E-2</v>
      </c>
      <c r="M114" s="17">
        <f t="shared" si="32"/>
        <v>46.999999996041879</v>
      </c>
      <c r="N114" s="17"/>
      <c r="O114" s="17"/>
      <c r="P114" s="62"/>
      <c r="Q114" s="62"/>
      <c r="S114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18:02:02-0600',mode:absolute,to:'2016-05-01 18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T114" s="70" t="str">
        <f t="shared" si="28"/>
        <v>N</v>
      </c>
      <c r="U114" s="70">
        <f t="shared" si="29"/>
        <v>23.296299999999999</v>
      </c>
      <c r="V114" s="70">
        <f t="shared" si="30"/>
        <v>1.7999999999999999E-2</v>
      </c>
      <c r="W114" s="70">
        <f t="shared" si="31"/>
        <v>23.278299999999998</v>
      </c>
      <c r="X114" s="71" t="e">
        <f>VLOOKUP(A114,Enforcements!$C$3:$J$19,8,0)</f>
        <v>#N/A</v>
      </c>
      <c r="Y114" s="71" t="e">
        <f>VLOOKUP(A114,Enforcements!$C$3:$J$19,3,0)</f>
        <v>#N/A</v>
      </c>
    </row>
    <row r="115" spans="1:25" s="2" customFormat="1" x14ac:dyDescent="0.25">
      <c r="A115" s="15" t="s">
        <v>131</v>
      </c>
      <c r="B115" s="15">
        <v>4044</v>
      </c>
      <c r="C115" s="15" t="s">
        <v>56</v>
      </c>
      <c r="D115" s="15" t="s">
        <v>150</v>
      </c>
      <c r="E115" s="37">
        <v>42491.727847222224</v>
      </c>
      <c r="F115" s="37">
        <v>42491.729884259257</v>
      </c>
      <c r="G115" s="45">
        <v>2</v>
      </c>
      <c r="H115" s="37" t="s">
        <v>151</v>
      </c>
      <c r="I115" s="37">
        <v>42491.755011574074</v>
      </c>
      <c r="J115" s="15">
        <v>1</v>
      </c>
      <c r="K115" s="15" t="str">
        <f t="shared" si="25"/>
        <v>4043/4044</v>
      </c>
      <c r="L115" s="16">
        <f t="shared" si="26"/>
        <v>2.5127314816927537E-2</v>
      </c>
      <c r="M115" s="17">
        <f t="shared" si="32"/>
        <v>36.183333336375654</v>
      </c>
      <c r="N115" s="17"/>
      <c r="O115" s="17"/>
      <c r="P115" s="62"/>
      <c r="Q115" s="62"/>
      <c r="S115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17:27:06-0600',mode:absolute,to:'2016-05-01 18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T115" s="70" t="str">
        <f t="shared" si="28"/>
        <v>N</v>
      </c>
      <c r="U115" s="70">
        <f t="shared" si="29"/>
        <v>4.5999999999999999E-2</v>
      </c>
      <c r="V115" s="70">
        <f t="shared" si="30"/>
        <v>23.322900000000001</v>
      </c>
      <c r="W115" s="70">
        <f t="shared" si="31"/>
        <v>23.276900000000001</v>
      </c>
      <c r="X115" s="71" t="e">
        <f>VLOOKUP(A115,Enforcements!$C$3:$J$19,8,0)</f>
        <v>#N/A</v>
      </c>
      <c r="Y115" s="71" t="e">
        <f>VLOOKUP(A115,Enforcements!$C$3:$J$19,3,0)</f>
        <v>#N/A</v>
      </c>
    </row>
    <row r="116" spans="1:25" s="2" customFormat="1" x14ac:dyDescent="0.25">
      <c r="A116" s="15" t="s">
        <v>145</v>
      </c>
      <c r="B116" s="15">
        <v>4029</v>
      </c>
      <c r="C116" s="15" t="s">
        <v>56</v>
      </c>
      <c r="D116" s="15" t="s">
        <v>146</v>
      </c>
      <c r="E116" s="37">
        <v>42491.738912037035</v>
      </c>
      <c r="F116" s="37">
        <v>42491.74</v>
      </c>
      <c r="G116" s="45">
        <v>1</v>
      </c>
      <c r="H116" s="37" t="s">
        <v>147</v>
      </c>
      <c r="I116" s="37">
        <v>42491.766493055555</v>
      </c>
      <c r="J116" s="15">
        <v>0</v>
      </c>
      <c r="K116" s="15" t="str">
        <f t="shared" si="25"/>
        <v>4029/4030</v>
      </c>
      <c r="L116" s="16">
        <f t="shared" si="26"/>
        <v>2.6493055556784384E-2</v>
      </c>
      <c r="M116" s="17">
        <f t="shared" si="32"/>
        <v>38.150000001769513</v>
      </c>
      <c r="N116" s="17"/>
      <c r="O116" s="17"/>
      <c r="P116" s="62"/>
      <c r="Q116" s="62"/>
      <c r="S116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17:43:02-0600',mode:absolute,to:'2016-05-01 18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T116" s="70" t="str">
        <f t="shared" si="28"/>
        <v>N</v>
      </c>
      <c r="U116" s="70">
        <f t="shared" si="29"/>
        <v>4.5100000000000001E-2</v>
      </c>
      <c r="V116" s="70">
        <f t="shared" si="30"/>
        <v>23.328900000000001</v>
      </c>
      <c r="W116" s="70">
        <f t="shared" si="31"/>
        <v>23.283799999999999</v>
      </c>
      <c r="X116" s="71" t="e">
        <f>VLOOKUP(A116,Enforcements!$C$3:$J$19,8,0)</f>
        <v>#N/A</v>
      </c>
      <c r="Y116" s="71" t="e">
        <f>VLOOKUP(A116,Enforcements!$C$3:$J$19,3,0)</f>
        <v>#N/A</v>
      </c>
    </row>
    <row r="117" spans="1:25" s="2" customFormat="1" x14ac:dyDescent="0.25">
      <c r="A117" s="15" t="s">
        <v>145</v>
      </c>
      <c r="B117" s="15">
        <v>4029</v>
      </c>
      <c r="C117" s="15" t="s">
        <v>56</v>
      </c>
      <c r="D117" s="15" t="s">
        <v>385</v>
      </c>
      <c r="E117" s="37">
        <v>42491.809849537036</v>
      </c>
      <c r="F117" s="37">
        <v>42491.810624999998</v>
      </c>
      <c r="G117" s="45">
        <v>1</v>
      </c>
      <c r="H117" s="37" t="s">
        <v>187</v>
      </c>
      <c r="I117" s="37">
        <v>42491.838773148149</v>
      </c>
      <c r="J117" s="15">
        <v>0</v>
      </c>
      <c r="K117" s="15" t="str">
        <f t="shared" si="25"/>
        <v>4029/4030</v>
      </c>
      <c r="L117" s="16">
        <f t="shared" si="26"/>
        <v>2.8148148150648922E-2</v>
      </c>
      <c r="M117" s="17">
        <f t="shared" si="32"/>
        <v>40.533333336934447</v>
      </c>
      <c r="N117" s="17"/>
      <c r="O117" s="17"/>
      <c r="P117" s="62"/>
      <c r="Q117" s="62"/>
      <c r="S117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19:25:11-0600',mode:absolute,to:'2016-05-01 20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T117" s="70" t="str">
        <f t="shared" si="28"/>
        <v>N</v>
      </c>
      <c r="U117" s="70">
        <f t="shared" si="29"/>
        <v>4.5499999999999999E-2</v>
      </c>
      <c r="V117" s="70">
        <f t="shared" si="30"/>
        <v>23.331900000000001</v>
      </c>
      <c r="W117" s="70">
        <f t="shared" si="31"/>
        <v>23.2864</v>
      </c>
      <c r="X117" s="71" t="e">
        <f>VLOOKUP(A117,Enforcements!$C$3:$J$19,8,0)</f>
        <v>#N/A</v>
      </c>
      <c r="Y117" s="71" t="e">
        <f>VLOOKUP(A117,Enforcements!$C$3:$J$19,3,0)</f>
        <v>#N/A</v>
      </c>
    </row>
    <row r="118" spans="1:25" s="2" customFormat="1" x14ac:dyDescent="0.25">
      <c r="A118" s="15" t="s">
        <v>379</v>
      </c>
      <c r="B118" s="15">
        <v>4030</v>
      </c>
      <c r="C118" s="15" t="s">
        <v>56</v>
      </c>
      <c r="D118" s="15" t="s">
        <v>143</v>
      </c>
      <c r="E118" s="37">
        <v>42491.843668981484</v>
      </c>
      <c r="F118" s="37">
        <v>42491.851805555554</v>
      </c>
      <c r="G118" s="45">
        <v>0</v>
      </c>
      <c r="H118" s="37" t="s">
        <v>277</v>
      </c>
      <c r="I118" s="37">
        <v>42491.880416666667</v>
      </c>
      <c r="J118" s="15">
        <v>0</v>
      </c>
      <c r="K118" s="15" t="str">
        <f t="shared" si="25"/>
        <v>4029/4030</v>
      </c>
      <c r="L118" s="16">
        <f t="shared" si="26"/>
        <v>2.8611111112695653E-2</v>
      </c>
      <c r="M118" s="17">
        <f t="shared" si="32"/>
        <v>41.20000000228174</v>
      </c>
      <c r="N118" s="17"/>
      <c r="O118" s="17"/>
      <c r="P118" s="62"/>
      <c r="Q118" s="62"/>
      <c r="S118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20:13:53-0600',mode:absolute,to:'2016-05-01 21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T118" s="70" t="str">
        <f t="shared" si="28"/>
        <v>N</v>
      </c>
      <c r="U118" s="70">
        <f t="shared" si="29"/>
        <v>23.3002</v>
      </c>
      <c r="V118" s="70">
        <f t="shared" si="30"/>
        <v>1.52E-2</v>
      </c>
      <c r="W118" s="70">
        <f t="shared" si="31"/>
        <v>23.285</v>
      </c>
      <c r="X118" s="71" t="e">
        <f>VLOOKUP(A118,Enforcements!$C$3:$J$19,8,0)</f>
        <v>#N/A</v>
      </c>
      <c r="Y118" s="71" t="e">
        <f>VLOOKUP(A118,Enforcements!$C$3:$J$19,3,0)</f>
        <v>#N/A</v>
      </c>
    </row>
    <row r="119" spans="1:25" s="2" customFormat="1" x14ac:dyDescent="0.25">
      <c r="A119" s="15" t="s">
        <v>139</v>
      </c>
      <c r="B119" s="15">
        <v>4027</v>
      </c>
      <c r="C119" s="15" t="s">
        <v>56</v>
      </c>
      <c r="D119" s="15" t="s">
        <v>140</v>
      </c>
      <c r="E119" s="37">
        <v>42491.744259259256</v>
      </c>
      <c r="F119" s="37">
        <v>42491.745370370372</v>
      </c>
      <c r="G119" s="45">
        <v>1</v>
      </c>
      <c r="H119" s="37" t="s">
        <v>141</v>
      </c>
      <c r="I119" s="37">
        <v>42491.777175925927</v>
      </c>
      <c r="J119" s="15">
        <v>0</v>
      </c>
      <c r="K119" s="15" t="str">
        <f t="shared" si="25"/>
        <v>4027/4028</v>
      </c>
      <c r="L119" s="16">
        <f t="shared" si="26"/>
        <v>3.1805555554456078E-2</v>
      </c>
      <c r="M119" s="17">
        <f t="shared" si="32"/>
        <v>45.799999998416752</v>
      </c>
      <c r="N119" s="17"/>
      <c r="O119" s="17"/>
      <c r="P119" s="62"/>
      <c r="Q119" s="62"/>
      <c r="S119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17:50:44-0600',mode:absolute,to:'2016-05-01 18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T119" s="70" t="str">
        <f t="shared" si="28"/>
        <v>N</v>
      </c>
      <c r="U119" s="70">
        <f t="shared" si="29"/>
        <v>4.3700000000000003E-2</v>
      </c>
      <c r="V119" s="70">
        <f t="shared" si="30"/>
        <v>23.331499999999998</v>
      </c>
      <c r="W119" s="70">
        <f t="shared" si="31"/>
        <v>23.287799999999997</v>
      </c>
      <c r="X119" s="71" t="e">
        <f>VLOOKUP(A119,Enforcements!$C$3:$J$19,8,0)</f>
        <v>#N/A</v>
      </c>
      <c r="Y119" s="71" t="e">
        <f>VLOOKUP(A119,Enforcements!$C$3:$J$19,3,0)</f>
        <v>#N/A</v>
      </c>
    </row>
    <row r="120" spans="1:25" s="2" customFormat="1" x14ac:dyDescent="0.25">
      <c r="A120" s="15" t="s">
        <v>390</v>
      </c>
      <c r="B120" s="15">
        <v>4028</v>
      </c>
      <c r="C120" s="15" t="s">
        <v>56</v>
      </c>
      <c r="D120" s="15" t="s">
        <v>211</v>
      </c>
      <c r="E120" s="37">
        <v>42491.78565972222</v>
      </c>
      <c r="F120" s="37">
        <v>42491.786747685182</v>
      </c>
      <c r="G120" s="45">
        <v>1</v>
      </c>
      <c r="H120" s="37" t="s">
        <v>161</v>
      </c>
      <c r="I120" s="37">
        <v>42491.815138888887</v>
      </c>
      <c r="J120" s="15">
        <v>0</v>
      </c>
      <c r="K120" s="15" t="str">
        <f t="shared" si="25"/>
        <v>4027/4028</v>
      </c>
      <c r="L120" s="16">
        <f t="shared" si="26"/>
        <v>2.8391203704813961E-2</v>
      </c>
      <c r="M120" s="17">
        <f t="shared" si="32"/>
        <v>40.883333334932104</v>
      </c>
      <c r="N120" s="17"/>
      <c r="O120" s="17"/>
      <c r="P120" s="62"/>
      <c r="Q120" s="62"/>
      <c r="S120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18:50:21-0600',mode:absolute,to:'2016-05-01 19:34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T120" s="70" t="str">
        <f t="shared" si="28"/>
        <v>N</v>
      </c>
      <c r="U120" s="70">
        <f t="shared" si="29"/>
        <v>23.299299999999999</v>
      </c>
      <c r="V120" s="70">
        <f t="shared" si="30"/>
        <v>1.43E-2</v>
      </c>
      <c r="W120" s="70">
        <f t="shared" si="31"/>
        <v>23.285</v>
      </c>
      <c r="X120" s="71" t="e">
        <f>VLOOKUP(A120,Enforcements!$C$3:$J$19,8,0)</f>
        <v>#N/A</v>
      </c>
      <c r="Y120" s="71" t="e">
        <f>VLOOKUP(A120,Enforcements!$C$3:$J$19,3,0)</f>
        <v>#N/A</v>
      </c>
    </row>
    <row r="121" spans="1:25" s="2" customFormat="1" x14ac:dyDescent="0.25">
      <c r="A121" s="15" t="s">
        <v>135</v>
      </c>
      <c r="B121" s="15">
        <v>4018</v>
      </c>
      <c r="C121" s="15" t="s">
        <v>56</v>
      </c>
      <c r="D121" s="15" t="s">
        <v>136</v>
      </c>
      <c r="E121" s="37">
        <v>42491.758333333331</v>
      </c>
      <c r="F121" s="37">
        <v>42491.759305555555</v>
      </c>
      <c r="G121" s="45">
        <v>1</v>
      </c>
      <c r="H121" s="37" t="s">
        <v>137</v>
      </c>
      <c r="I121" s="37">
        <v>42491.785300925927</v>
      </c>
      <c r="J121" s="15">
        <v>0</v>
      </c>
      <c r="K121" s="15" t="str">
        <f t="shared" si="25"/>
        <v>4017/4018</v>
      </c>
      <c r="L121" s="16">
        <f t="shared" si="26"/>
        <v>2.5995370371674653E-2</v>
      </c>
      <c r="M121" s="17">
        <f t="shared" si="32"/>
        <v>37.433333335211501</v>
      </c>
      <c r="N121" s="17"/>
      <c r="O121" s="17"/>
      <c r="P121" s="62"/>
      <c r="Q121" s="62"/>
      <c r="S121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18:11:00-0600',mode:absolute,to:'2016-05-01 18:51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121" s="70" t="str">
        <f t="shared" si="28"/>
        <v>N</v>
      </c>
      <c r="U121" s="70">
        <f t="shared" si="29"/>
        <v>4.3499999999999997E-2</v>
      </c>
      <c r="V121" s="70">
        <f t="shared" si="30"/>
        <v>23.339500000000001</v>
      </c>
      <c r="W121" s="70">
        <f t="shared" si="31"/>
        <v>23.295999999999999</v>
      </c>
      <c r="X121" s="71" t="e">
        <f>VLOOKUP(A121,Enforcements!$C$3:$J$19,8,0)</f>
        <v>#N/A</v>
      </c>
      <c r="Y121" s="71" t="e">
        <f>VLOOKUP(A121,Enforcements!$C$3:$J$19,3,0)</f>
        <v>#N/A</v>
      </c>
    </row>
    <row r="122" spans="1:25" s="2" customFormat="1" x14ac:dyDescent="0.25">
      <c r="A122" s="15" t="s">
        <v>350</v>
      </c>
      <c r="B122" s="15">
        <v>4017</v>
      </c>
      <c r="C122" s="15" t="s">
        <v>56</v>
      </c>
      <c r="D122" s="15" t="s">
        <v>392</v>
      </c>
      <c r="E122" s="37">
        <v>42491.787835648145</v>
      </c>
      <c r="F122" s="37">
        <v>42491.79965277778</v>
      </c>
      <c r="G122" s="45">
        <v>1</v>
      </c>
      <c r="H122" s="37" t="s">
        <v>196</v>
      </c>
      <c r="I122" s="37">
        <v>42491.824594907404</v>
      </c>
      <c r="J122" s="15">
        <v>1</v>
      </c>
      <c r="K122" s="15" t="str">
        <f t="shared" si="25"/>
        <v>4017/4018</v>
      </c>
      <c r="L122" s="16">
        <f t="shared" si="26"/>
        <v>2.4942129624832887E-2</v>
      </c>
      <c r="M122" s="17">
        <f t="shared" si="32"/>
        <v>35.916666659759358</v>
      </c>
      <c r="N122" s="17"/>
      <c r="O122" s="17"/>
      <c r="P122" s="62"/>
      <c r="Q122" s="62"/>
      <c r="S122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18:53:29-0600',mode:absolute,to:'2016-05-01 19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T122" s="70" t="str">
        <f t="shared" si="28"/>
        <v>N</v>
      </c>
      <c r="U122" s="70">
        <f t="shared" si="29"/>
        <v>23.3078</v>
      </c>
      <c r="V122" s="70">
        <f t="shared" si="30"/>
        <v>1.5599999999999999E-2</v>
      </c>
      <c r="W122" s="70">
        <f t="shared" si="31"/>
        <v>23.292200000000001</v>
      </c>
      <c r="X122" s="71" t="e">
        <f>VLOOKUP(A122,Enforcements!$C$3:$J$19,8,0)</f>
        <v>#N/A</v>
      </c>
      <c r="Y122" s="71" t="e">
        <f>VLOOKUP(A122,Enforcements!$C$3:$J$19,3,0)</f>
        <v>#N/A</v>
      </c>
    </row>
    <row r="123" spans="1:25" s="2" customFormat="1" x14ac:dyDescent="0.25">
      <c r="A123" s="15" t="s">
        <v>391</v>
      </c>
      <c r="B123" s="15">
        <v>4040</v>
      </c>
      <c r="C123" s="15" t="s">
        <v>56</v>
      </c>
      <c r="D123" s="15" t="s">
        <v>270</v>
      </c>
      <c r="E123" s="37">
        <v>42491.768865740742</v>
      </c>
      <c r="F123" s="37">
        <v>42491.770057870373</v>
      </c>
      <c r="G123" s="45">
        <v>1</v>
      </c>
      <c r="H123" s="37" t="s">
        <v>141</v>
      </c>
      <c r="I123" s="37">
        <v>42491.796226851853</v>
      </c>
      <c r="J123" s="15">
        <v>0</v>
      </c>
      <c r="K123" s="15" t="str">
        <f t="shared" si="25"/>
        <v>4039/4040</v>
      </c>
      <c r="L123" s="16">
        <f t="shared" si="26"/>
        <v>2.6168981479713693E-2</v>
      </c>
      <c r="M123" s="17">
        <f t="shared" si="32"/>
        <v>37.683333330787718</v>
      </c>
      <c r="N123" s="17"/>
      <c r="O123" s="17"/>
      <c r="P123" s="62"/>
      <c r="Q123" s="62"/>
      <c r="S123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18:26:10-0600',mode:absolute,to:'2016-05-01 19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T123" s="70" t="str">
        <f t="shared" si="28"/>
        <v>N</v>
      </c>
      <c r="U123" s="70">
        <f t="shared" si="29"/>
        <v>4.7100000000000003E-2</v>
      </c>
      <c r="V123" s="70">
        <f t="shared" si="30"/>
        <v>23.331499999999998</v>
      </c>
      <c r="W123" s="70">
        <f t="shared" si="31"/>
        <v>23.284399999999998</v>
      </c>
      <c r="X123" s="71" t="e">
        <f>VLOOKUP(A123,Enforcements!$C$3:$J$19,8,0)</f>
        <v>#N/A</v>
      </c>
      <c r="Y123" s="71" t="e">
        <f>VLOOKUP(A123,Enforcements!$C$3:$J$19,3,0)</f>
        <v>#N/A</v>
      </c>
    </row>
    <row r="124" spans="1:25" s="2" customFormat="1" x14ac:dyDescent="0.25">
      <c r="A124" s="15" t="s">
        <v>386</v>
      </c>
      <c r="B124" s="15">
        <v>4039</v>
      </c>
      <c r="C124" s="15" t="s">
        <v>56</v>
      </c>
      <c r="D124" s="15" t="s">
        <v>387</v>
      </c>
      <c r="E124" s="37">
        <v>42491.803738425922</v>
      </c>
      <c r="F124" s="37">
        <v>42491.804768518516</v>
      </c>
      <c r="G124" s="45">
        <v>1</v>
      </c>
      <c r="H124" s="37" t="s">
        <v>161</v>
      </c>
      <c r="I124" s="37">
        <v>42491.835810185185</v>
      </c>
      <c r="J124" s="15">
        <v>0</v>
      </c>
      <c r="K124" s="15" t="str">
        <f t="shared" si="25"/>
        <v>4039/4040</v>
      </c>
      <c r="L124" s="16">
        <f t="shared" si="26"/>
        <v>3.104166666889796E-2</v>
      </c>
      <c r="M124" s="17">
        <f t="shared" si="32"/>
        <v>44.700000003213063</v>
      </c>
      <c r="N124" s="17"/>
      <c r="O124" s="17"/>
      <c r="P124" s="62"/>
      <c r="Q124" s="62"/>
      <c r="S124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19:16:23-0600',mode:absolute,to:'2016-05-01 20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T124" s="70" t="str">
        <f t="shared" si="28"/>
        <v>N</v>
      </c>
      <c r="U124" s="70">
        <f t="shared" si="29"/>
        <v>23.3004</v>
      </c>
      <c r="V124" s="70">
        <f t="shared" si="30"/>
        <v>1.43E-2</v>
      </c>
      <c r="W124" s="70">
        <f t="shared" si="31"/>
        <v>23.286100000000001</v>
      </c>
      <c r="X124" s="71" t="e">
        <f>VLOOKUP(A124,Enforcements!$C$3:$J$19,8,0)</f>
        <v>#N/A</v>
      </c>
      <c r="Y124" s="71" t="e">
        <f>VLOOKUP(A124,Enforcements!$C$3:$J$19,3,0)</f>
        <v>#N/A</v>
      </c>
    </row>
    <row r="125" spans="1:25" s="2" customFormat="1" x14ac:dyDescent="0.25">
      <c r="A125" s="15" t="s">
        <v>393</v>
      </c>
      <c r="B125" s="15">
        <v>4020</v>
      </c>
      <c r="C125" s="15" t="s">
        <v>56</v>
      </c>
      <c r="D125" s="15" t="s">
        <v>394</v>
      </c>
      <c r="E125" s="37">
        <v>42491.788900462961</v>
      </c>
      <c r="F125" s="37">
        <v>42491.789814814816</v>
      </c>
      <c r="G125" s="45">
        <v>1</v>
      </c>
      <c r="H125" s="37" t="s">
        <v>395</v>
      </c>
      <c r="I125" s="37">
        <v>42491.817430555559</v>
      </c>
      <c r="J125" s="15">
        <v>0</v>
      </c>
      <c r="K125" s="15" t="str">
        <f t="shared" ref="K125:K126" si="33">IF(ISEVEN(B125),(B125-1)&amp;"/"&amp;B125,B125&amp;"/"&amp;(B125+1))</f>
        <v>4019/4020</v>
      </c>
      <c r="L125" s="16">
        <f t="shared" ref="L125:L126" si="34">I125-F125</f>
        <v>2.7615740742476191E-2</v>
      </c>
      <c r="M125" s="17">
        <f t="shared" ref="M125:M126" si="35">$L125*24*60</f>
        <v>39.766666669165716</v>
      </c>
      <c r="N125" s="17"/>
      <c r="O125" s="17"/>
      <c r="P125" s="62"/>
      <c r="Q125" s="62"/>
      <c r="S125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18:55:01-0600',mode:absolute,to:'2016-05-01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125" s="70" t="str">
        <f t="shared" ref="T125:T129" si="36">IF(W125&lt;23,"Y","N")</f>
        <v>N</v>
      </c>
      <c r="U125" s="70">
        <f t="shared" si="29"/>
        <v>4.9500000000000002E-2</v>
      </c>
      <c r="V125" s="70">
        <f t="shared" si="30"/>
        <v>23.340800000000002</v>
      </c>
      <c r="W125" s="70">
        <f t="shared" ref="W125:W129" si="37">ABS(V125-U125)</f>
        <v>23.291300000000003</v>
      </c>
      <c r="X125" s="71" t="e">
        <f>VLOOKUP(A125,Enforcements!$C$3:$J$19,8,0)</f>
        <v>#N/A</v>
      </c>
      <c r="Y125" s="71" t="e">
        <f>VLOOKUP(A125,Enforcements!$C$3:$J$19,3,0)</f>
        <v>#N/A</v>
      </c>
    </row>
    <row r="126" spans="1:25" s="2" customFormat="1" x14ac:dyDescent="0.25">
      <c r="A126" s="15" t="s">
        <v>383</v>
      </c>
      <c r="B126" s="15">
        <v>4019</v>
      </c>
      <c r="C126" s="15" t="s">
        <v>56</v>
      </c>
      <c r="D126" s="15" t="s">
        <v>384</v>
      </c>
      <c r="E126" s="37">
        <v>42491.826111111113</v>
      </c>
      <c r="F126" s="37">
        <v>42491.830347222225</v>
      </c>
      <c r="G126" s="45">
        <v>6</v>
      </c>
      <c r="H126" s="37" t="s">
        <v>165</v>
      </c>
      <c r="I126" s="37">
        <v>42491.859097222223</v>
      </c>
      <c r="J126" s="15">
        <v>0</v>
      </c>
      <c r="K126" s="15" t="str">
        <f t="shared" si="33"/>
        <v>4019/4020</v>
      </c>
      <c r="L126" s="16">
        <f t="shared" si="34"/>
        <v>2.8749999997671694E-2</v>
      </c>
      <c r="M126" s="17">
        <f t="shared" si="35"/>
        <v>41.399999996647239</v>
      </c>
      <c r="N126" s="17"/>
      <c r="O126" s="17"/>
      <c r="P126" s="62"/>
      <c r="Q126" s="62"/>
      <c r="S126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19:48:36-0600',mode:absolute,to:'2016-05-01 20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T126" s="70" t="str">
        <f t="shared" si="36"/>
        <v>N</v>
      </c>
      <c r="U126" s="70">
        <f t="shared" si="29"/>
        <v>23.303599999999999</v>
      </c>
      <c r="V126" s="70">
        <f t="shared" si="30"/>
        <v>1.4500000000000001E-2</v>
      </c>
      <c r="W126" s="70">
        <f t="shared" si="37"/>
        <v>23.289099999999998</v>
      </c>
      <c r="X126" s="71" t="e">
        <f>VLOOKUP(A126,Enforcements!$C$3:$J$19,8,0)</f>
        <v>#N/A</v>
      </c>
      <c r="Y126" s="71" t="e">
        <f>VLOOKUP(A126,Enforcements!$C$3:$J$19,3,0)</f>
        <v>#N/A</v>
      </c>
    </row>
    <row r="127" spans="1:25" s="2" customFormat="1" x14ac:dyDescent="0.25">
      <c r="A127" s="15" t="s">
        <v>381</v>
      </c>
      <c r="B127" s="15">
        <v>4018</v>
      </c>
      <c r="C127" s="15" t="s">
        <v>56</v>
      </c>
      <c r="D127" s="15" t="s">
        <v>162</v>
      </c>
      <c r="E127" s="37">
        <v>42491.827743055554</v>
      </c>
      <c r="F127" s="37">
        <v>42491.828877314816</v>
      </c>
      <c r="G127" s="45">
        <v>1</v>
      </c>
      <c r="H127" s="37" t="s">
        <v>382</v>
      </c>
      <c r="I127" s="37">
        <v>42491.858310185184</v>
      </c>
      <c r="J127" s="15">
        <v>0</v>
      </c>
      <c r="K127" s="15" t="str">
        <f t="shared" ref="K127:K146" si="38">IF(ISEVEN(B127),(B127-1)&amp;"/"&amp;B127,B127&amp;"/"&amp;(B127+1))</f>
        <v>4017/4018</v>
      </c>
      <c r="L127" s="16">
        <f t="shared" ref="L127:L146" si="39">I127-F127</f>
        <v>2.9432870367600117E-2</v>
      </c>
      <c r="M127" s="17">
        <f t="shared" ref="M127:M146" si="40">$L127*24*60</f>
        <v>42.383333329344168</v>
      </c>
      <c r="N127" s="17"/>
      <c r="O127" s="17"/>
      <c r="P127" s="62"/>
      <c r="Q127" s="62"/>
      <c r="S127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19:50:57-0600',mode:absolute,to:'2016-05-01 20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127" s="70" t="str">
        <f t="shared" si="36"/>
        <v>N</v>
      </c>
      <c r="U127" s="70">
        <f t="shared" si="29"/>
        <v>4.6399999999999997E-2</v>
      </c>
      <c r="V127" s="70">
        <f t="shared" si="30"/>
        <v>23.338699999999999</v>
      </c>
      <c r="W127" s="70">
        <f t="shared" si="37"/>
        <v>23.292300000000001</v>
      </c>
      <c r="X127" s="71" t="e">
        <f>VLOOKUP(A127,Enforcements!$C$3:$J$19,8,0)</f>
        <v>#N/A</v>
      </c>
      <c r="Y127" s="71" t="e">
        <f>VLOOKUP(A127,Enforcements!$C$3:$J$19,3,0)</f>
        <v>#N/A</v>
      </c>
    </row>
    <row r="128" spans="1:25" s="2" customFormat="1" x14ac:dyDescent="0.25">
      <c r="A128" s="15" t="s">
        <v>351</v>
      </c>
      <c r="B128" s="15">
        <v>4017</v>
      </c>
      <c r="C128" s="15" t="s">
        <v>56</v>
      </c>
      <c r="D128" s="15" t="s">
        <v>378</v>
      </c>
      <c r="E128" s="37">
        <v>42491.862974537034</v>
      </c>
      <c r="F128" s="37">
        <v>42491.864062499997</v>
      </c>
      <c r="G128" s="45">
        <v>1</v>
      </c>
      <c r="H128" s="37" t="s">
        <v>306</v>
      </c>
      <c r="I128" s="37">
        <v>42491.897557870368</v>
      </c>
      <c r="J128" s="15">
        <v>1</v>
      </c>
      <c r="K128" s="15" t="str">
        <f t="shared" si="38"/>
        <v>4017/4018</v>
      </c>
      <c r="L128" s="16">
        <f t="shared" si="39"/>
        <v>3.3495370371383615E-2</v>
      </c>
      <c r="M128" s="17">
        <f t="shared" si="40"/>
        <v>48.233333334792405</v>
      </c>
      <c r="N128" s="17"/>
      <c r="O128" s="17"/>
      <c r="P128" s="62"/>
      <c r="Q128" s="62"/>
      <c r="S128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20:41:41-0600',mode:absolute,to:'2016-05-01 21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T128" s="70" t="str">
        <f t="shared" si="36"/>
        <v>N</v>
      </c>
      <c r="U128" s="70">
        <f t="shared" si="29"/>
        <v>23.31</v>
      </c>
      <c r="V128" s="70">
        <f t="shared" si="30"/>
        <v>1.54E-2</v>
      </c>
      <c r="W128" s="70">
        <f t="shared" si="37"/>
        <v>23.294599999999999</v>
      </c>
      <c r="X128" s="71" t="e">
        <f>VLOOKUP(A128,Enforcements!$C$3:$J$19,8,0)</f>
        <v>#N/A</v>
      </c>
      <c r="Y128" s="71" t="e">
        <f>VLOOKUP(A128,Enforcements!$C$3:$J$19,3,0)</f>
        <v>#N/A</v>
      </c>
    </row>
    <row r="129" spans="1:25" s="2" customFormat="1" x14ac:dyDescent="0.25">
      <c r="A129" s="15" t="s">
        <v>380</v>
      </c>
      <c r="B129" s="15">
        <v>4040</v>
      </c>
      <c r="C129" s="15" t="s">
        <v>56</v>
      </c>
      <c r="D129" s="15" t="s">
        <v>236</v>
      </c>
      <c r="E129" s="37">
        <v>42491.83797453704</v>
      </c>
      <c r="F129" s="37">
        <v>42491.854571759257</v>
      </c>
      <c r="G129" s="45">
        <v>1</v>
      </c>
      <c r="H129" s="37" t="s">
        <v>168</v>
      </c>
      <c r="I129" s="37">
        <v>42491.879988425928</v>
      </c>
      <c r="J129" s="15">
        <v>0</v>
      </c>
      <c r="K129" s="15" t="str">
        <f t="shared" si="38"/>
        <v>4039/4040</v>
      </c>
      <c r="L129" s="16">
        <f t="shared" si="39"/>
        <v>2.5416666670935228E-2</v>
      </c>
      <c r="M129" s="17">
        <f t="shared" si="40"/>
        <v>36.600000006146729</v>
      </c>
      <c r="N129" s="17"/>
      <c r="O129" s="17"/>
      <c r="P129" s="62"/>
      <c r="Q129" s="62"/>
      <c r="S129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20:05:41-0600',mode:absolute,to:'2016-05-01 21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T129" s="70" t="str">
        <f t="shared" si="36"/>
        <v>N</v>
      </c>
      <c r="U129" s="70">
        <f t="shared" si="29"/>
        <v>4.4900000000000002E-2</v>
      </c>
      <c r="V129" s="70">
        <f t="shared" si="30"/>
        <v>23.331399999999999</v>
      </c>
      <c r="W129" s="70">
        <f t="shared" si="37"/>
        <v>23.2865</v>
      </c>
      <c r="X129" s="71" t="e">
        <f>VLOOKUP(A129,Enforcements!$C$3:$J$19,8,0)</f>
        <v>#N/A</v>
      </c>
      <c r="Y129" s="71" t="e">
        <f>VLOOKUP(A129,Enforcements!$C$3:$J$19,3,0)</f>
        <v>#N/A</v>
      </c>
    </row>
    <row r="130" spans="1:25" s="2" customFormat="1" x14ac:dyDescent="0.25">
      <c r="A130" s="15" t="s">
        <v>376</v>
      </c>
      <c r="B130" s="15">
        <v>4039</v>
      </c>
      <c r="C130" s="15" t="s">
        <v>56</v>
      </c>
      <c r="D130" s="15" t="s">
        <v>153</v>
      </c>
      <c r="E130" s="37">
        <v>42491.882476851853</v>
      </c>
      <c r="F130" s="37">
        <v>42491.893275462964</v>
      </c>
      <c r="G130" s="45">
        <v>2</v>
      </c>
      <c r="H130" s="37" t="s">
        <v>261</v>
      </c>
      <c r="I130" s="37">
        <v>42491.919953703706</v>
      </c>
      <c r="J130" s="15">
        <v>0</v>
      </c>
      <c r="K130" s="15" t="str">
        <f t="shared" si="38"/>
        <v>4039/4040</v>
      </c>
      <c r="L130" s="16">
        <f t="shared" si="39"/>
        <v>2.6678240741603076E-2</v>
      </c>
      <c r="M130" s="17">
        <f t="shared" si="40"/>
        <v>38.41666666790843</v>
      </c>
      <c r="N130" s="17"/>
      <c r="O130" s="17"/>
      <c r="P130" s="62"/>
      <c r="Q130" s="62"/>
      <c r="S130" s="70" t="str">
        <f t="shared" si="27"/>
        <v>https://search-rtdc-monitor-bjffxe2xuh6vdkpspy63sjmuny.us-east-1.es.amazonaws.com/_plugin/kibana/#/discover/Steve-Slow-Train-Analysis-(2080s-and-2083s)?_g=(refreshInterval:(display:Off,section:0,value:0),time:(from:'2016-05-01 21:09:46-0600',mode:absolute,to:'2016-05-01 22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T130" s="70" t="str">
        <f t="shared" ref="T130:T146" si="41">IF(W130&lt;23,"Y","N")</f>
        <v>N</v>
      </c>
      <c r="U130" s="70">
        <f t="shared" si="29"/>
        <v>23.298500000000001</v>
      </c>
      <c r="V130" s="70">
        <f t="shared" si="30"/>
        <v>1.61E-2</v>
      </c>
      <c r="W130" s="70">
        <f t="shared" ref="W130:W146" si="42">ABS(V130-U130)</f>
        <v>23.282399999999999</v>
      </c>
      <c r="X130" s="71" t="e">
        <f>VLOOKUP(A130,Enforcements!$C$3:$J$19,8,0)</f>
        <v>#N/A</v>
      </c>
      <c r="Y130" s="71" t="e">
        <f>VLOOKUP(A130,Enforcements!$C$3:$J$19,3,0)</f>
        <v>#N/A</v>
      </c>
    </row>
    <row r="131" spans="1:25" s="2" customFormat="1" x14ac:dyDescent="0.25">
      <c r="A131" s="15" t="s">
        <v>377</v>
      </c>
      <c r="B131" s="15">
        <v>4020</v>
      </c>
      <c r="C131" s="15" t="s">
        <v>56</v>
      </c>
      <c r="D131" s="15" t="s">
        <v>212</v>
      </c>
      <c r="E131" s="37">
        <v>42491.868888888886</v>
      </c>
      <c r="F131" s="37">
        <v>42491.86990740741</v>
      </c>
      <c r="G131" s="45">
        <v>1</v>
      </c>
      <c r="H131" s="37" t="s">
        <v>315</v>
      </c>
      <c r="I131" s="37">
        <v>42491.900625000002</v>
      </c>
      <c r="J131" s="15">
        <v>0</v>
      </c>
      <c r="K131" s="15" t="str">
        <f t="shared" si="38"/>
        <v>4019/4020</v>
      </c>
      <c r="L131" s="16">
        <f t="shared" si="39"/>
        <v>3.071759259182727E-2</v>
      </c>
      <c r="M131" s="17">
        <f t="shared" si="40"/>
        <v>44.233333332231268</v>
      </c>
      <c r="N131" s="17"/>
      <c r="O131" s="17"/>
      <c r="P131" s="62"/>
      <c r="Q131" s="62"/>
      <c r="S131" s="70" t="str">
        <f t="shared" ref="S131:S146" si="43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https://search-rtdc-monitor-bjffxe2xuh6vdkpspy63sjmuny.us-east-1.es.amazonaws.com/_plugin/kibana/#/discover/Steve-Slow-Train-Analysis-(2080s-and-2083s)?_g=(refreshInterval:(display:Off,section:0,value:0),time:(from:'2016-05-01 20:50:12-0600',mode:absolute,to:'2016-05-01 21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131" s="70" t="str">
        <f t="shared" si="41"/>
        <v>N</v>
      </c>
      <c r="U131" s="70">
        <f t="shared" ref="U131:U146" si="44">RIGHT(D131,LEN(D131)-4)/10000</f>
        <v>4.4699999999999997E-2</v>
      </c>
      <c r="V131" s="70">
        <f t="shared" ref="V131:V146" si="45">RIGHT(H131,LEN(H131)-4)/10000</f>
        <v>23.3291</v>
      </c>
      <c r="W131" s="70">
        <f t="shared" si="42"/>
        <v>23.284400000000002</v>
      </c>
      <c r="X131" s="71" t="e">
        <f>VLOOKUP(A131,Enforcements!$C$3:$J$19,8,0)</f>
        <v>#N/A</v>
      </c>
      <c r="Y131" s="71" t="e">
        <f>VLOOKUP(A131,Enforcements!$C$3:$J$19,3,0)</f>
        <v>#N/A</v>
      </c>
    </row>
    <row r="132" spans="1:25" s="2" customFormat="1" x14ac:dyDescent="0.25">
      <c r="A132" s="15" t="s">
        <v>372</v>
      </c>
      <c r="B132" s="15">
        <v>4019</v>
      </c>
      <c r="C132" s="15" t="s">
        <v>56</v>
      </c>
      <c r="D132" s="15" t="s">
        <v>72</v>
      </c>
      <c r="E132" s="37">
        <v>42491.908206018517</v>
      </c>
      <c r="F132" s="37">
        <v>42491.909108796295</v>
      </c>
      <c r="G132" s="45">
        <v>1</v>
      </c>
      <c r="H132" s="37" t="s">
        <v>373</v>
      </c>
      <c r="I132" s="37">
        <v>42491.943645833337</v>
      </c>
      <c r="J132" s="15">
        <v>0</v>
      </c>
      <c r="K132" s="15" t="str">
        <f t="shared" si="38"/>
        <v>4019/4020</v>
      </c>
      <c r="L132" s="16">
        <f t="shared" si="39"/>
        <v>3.4537037041445728E-2</v>
      </c>
      <c r="M132" s="17">
        <f t="shared" si="40"/>
        <v>49.733333339681849</v>
      </c>
      <c r="N132" s="17"/>
      <c r="O132" s="17"/>
      <c r="P132" s="62"/>
      <c r="Q132" s="62"/>
      <c r="S132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https://search-rtdc-monitor-bjffxe2xuh6vdkpspy63sjmuny.us-east-1.es.amazonaws.com/_plugin/kibana/#/discover/Steve-Slow-Train-Analysis-(2080s-and-2083s)?_g=(refreshInterval:(display:Off,section:0,value:0),time:(from:'2016-05-01 21:46:49-0600',mode:absolute,to:'2016-05-01 22:39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T132" s="70" t="str">
        <f t="shared" si="41"/>
        <v>N</v>
      </c>
      <c r="U132" s="70">
        <f t="shared" si="44"/>
        <v>23.298100000000002</v>
      </c>
      <c r="V132" s="70">
        <f t="shared" si="45"/>
        <v>1.47E-2</v>
      </c>
      <c r="W132" s="70">
        <f t="shared" si="42"/>
        <v>23.2834</v>
      </c>
      <c r="X132" s="71" t="e">
        <f>VLOOKUP(A132,Enforcements!$C$3:$J$19,8,0)</f>
        <v>#N/A</v>
      </c>
      <c r="Y132" s="71" t="e">
        <f>VLOOKUP(A132,Enforcements!$C$3:$J$19,3,0)</f>
        <v>#N/A</v>
      </c>
    </row>
    <row r="133" spans="1:25" s="2" customFormat="1" x14ac:dyDescent="0.25">
      <c r="A133" s="15" t="s">
        <v>375</v>
      </c>
      <c r="B133" s="15">
        <v>4029</v>
      </c>
      <c r="C133" s="15" t="s">
        <v>56</v>
      </c>
      <c r="D133" s="15" t="s">
        <v>150</v>
      </c>
      <c r="E133" s="37">
        <v>42491.88585648148</v>
      </c>
      <c r="F133" s="37">
        <v>42491.896111111113</v>
      </c>
      <c r="G133" s="45">
        <v>1</v>
      </c>
      <c r="H133" s="37" t="s">
        <v>299</v>
      </c>
      <c r="I133" s="37">
        <v>42491.922627314816</v>
      </c>
      <c r="J133" s="15">
        <v>0</v>
      </c>
      <c r="K133" s="15" t="str">
        <f t="shared" si="38"/>
        <v>4029/4030</v>
      </c>
      <c r="L133" s="16">
        <f t="shared" si="39"/>
        <v>2.6516203703067731E-2</v>
      </c>
      <c r="M133" s="17">
        <f t="shared" si="40"/>
        <v>38.183333332417533</v>
      </c>
      <c r="N133" s="17"/>
      <c r="O133" s="17"/>
      <c r="P133" s="62"/>
      <c r="Q133" s="62"/>
      <c r="S133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https://search-rtdc-monitor-bjffxe2xuh6vdkpspy63sjmuny.us-east-1.es.amazonaws.com/_plugin/kibana/#/discover/Steve-Slow-Train-Analysis-(2080s-and-2083s)?_g=(refreshInterval:(display:Off,section:0,value:0),time:(from:'2016-05-01 21:14:38-0600',mode:absolute,to:'2016-05-01 22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T133" s="70" t="str">
        <f t="shared" si="41"/>
        <v>N</v>
      </c>
      <c r="U133" s="70">
        <f t="shared" si="44"/>
        <v>4.5999999999999999E-2</v>
      </c>
      <c r="V133" s="70">
        <f t="shared" si="45"/>
        <v>23.329699999999999</v>
      </c>
      <c r="W133" s="70">
        <f t="shared" si="42"/>
        <v>23.2837</v>
      </c>
      <c r="X133" s="71" t="e">
        <f>VLOOKUP(A133,Enforcements!$C$3:$J$19,8,0)</f>
        <v>#N/A</v>
      </c>
      <c r="Y133" s="71" t="e">
        <f>VLOOKUP(A133,Enforcements!$C$3:$J$19,3,0)</f>
        <v>#N/A</v>
      </c>
    </row>
    <row r="134" spans="1:25" s="2" customFormat="1" x14ac:dyDescent="0.25">
      <c r="A134" s="15" t="s">
        <v>371</v>
      </c>
      <c r="B134" s="15">
        <v>4030</v>
      </c>
      <c r="C134" s="15" t="s">
        <v>56</v>
      </c>
      <c r="D134" s="15" t="s">
        <v>296</v>
      </c>
      <c r="E134" s="37">
        <v>42491.924942129626</v>
      </c>
      <c r="F134" s="37">
        <v>42491.935069444444</v>
      </c>
      <c r="G134" s="45">
        <v>1</v>
      </c>
      <c r="H134" s="37" t="s">
        <v>165</v>
      </c>
      <c r="I134" s="37">
        <v>42491.963576388887</v>
      </c>
      <c r="J134" s="15">
        <v>0</v>
      </c>
      <c r="K134" s="15" t="str">
        <f t="shared" si="38"/>
        <v>4029/4030</v>
      </c>
      <c r="L134" s="16">
        <f t="shared" si="39"/>
        <v>2.8506944443506654E-2</v>
      </c>
      <c r="M134" s="17">
        <f t="shared" si="40"/>
        <v>41.049999998649582</v>
      </c>
      <c r="N134" s="17"/>
      <c r="O134" s="17"/>
      <c r="P134" s="62"/>
      <c r="Q134" s="62"/>
      <c r="S134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https://search-rtdc-monitor-bjffxe2xuh6vdkpspy63sjmuny.us-east-1.es.amazonaws.com/_plugin/kibana/#/discover/Steve-Slow-Train-Analysis-(2080s-and-2083s)?_g=(refreshInterval:(display:Off,section:0,value:0),time:(from:'2016-05-01 22:10:55-0600',mode:absolute,to:'2016-05-01 23:08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T134" s="70" t="str">
        <f t="shared" si="41"/>
        <v>N</v>
      </c>
      <c r="U134" s="70">
        <f t="shared" si="44"/>
        <v>23.297899999999998</v>
      </c>
      <c r="V134" s="70">
        <f t="shared" si="45"/>
        <v>1.4500000000000001E-2</v>
      </c>
      <c r="W134" s="70">
        <f t="shared" si="42"/>
        <v>23.283399999999997</v>
      </c>
      <c r="X134" s="71" t="e">
        <f>VLOOKUP(A134,Enforcements!$C$3:$J$19,8,0)</f>
        <v>#N/A</v>
      </c>
      <c r="Y134" s="71" t="e">
        <f>VLOOKUP(A134,Enforcements!$C$3:$J$19,3,0)</f>
        <v>#N/A</v>
      </c>
    </row>
    <row r="135" spans="1:25" s="2" customFormat="1" x14ac:dyDescent="0.25">
      <c r="A135" s="15" t="s">
        <v>352</v>
      </c>
      <c r="B135" s="15">
        <v>4018</v>
      </c>
      <c r="C135" s="15" t="s">
        <v>56</v>
      </c>
      <c r="D135" s="15" t="s">
        <v>146</v>
      </c>
      <c r="E135" s="37">
        <v>42491.903680555559</v>
      </c>
      <c r="F135" s="37">
        <v>42491.916886574072</v>
      </c>
      <c r="G135" s="45">
        <v>1</v>
      </c>
      <c r="H135" s="37" t="s">
        <v>374</v>
      </c>
      <c r="I135" s="37">
        <v>42491.941458333335</v>
      </c>
      <c r="J135" s="15">
        <v>1</v>
      </c>
      <c r="K135" s="15" t="str">
        <f t="shared" si="38"/>
        <v>4017/4018</v>
      </c>
      <c r="L135" s="16">
        <f t="shared" si="39"/>
        <v>2.457175926247146E-2</v>
      </c>
      <c r="M135" s="17">
        <f t="shared" si="40"/>
        <v>35.383333337958902</v>
      </c>
      <c r="N135" s="17"/>
      <c r="O135" s="17"/>
      <c r="P135" s="62"/>
      <c r="Q135" s="62"/>
      <c r="S135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https://search-rtdc-monitor-bjffxe2xuh6vdkpspy63sjmuny.us-east-1.es.amazonaws.com/_plugin/kibana/#/discover/Steve-Slow-Train-Analysis-(2080s-and-2083s)?_g=(refreshInterval:(display:Off,section:0,value:0),time:(from:'2016-05-01 21:40:18-0600',mode:absolute,to:'2016-05-01 22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135" s="70" t="str">
        <f t="shared" si="41"/>
        <v>N</v>
      </c>
      <c r="U135" s="70">
        <f t="shared" si="44"/>
        <v>4.5100000000000001E-2</v>
      </c>
      <c r="V135" s="70">
        <f t="shared" si="45"/>
        <v>23.343599999999999</v>
      </c>
      <c r="W135" s="70">
        <f t="shared" si="42"/>
        <v>23.298499999999997</v>
      </c>
      <c r="X135" s="71" t="e">
        <f>VLOOKUP(A135,Enforcements!$C$3:$J$19,8,0)</f>
        <v>#N/A</v>
      </c>
      <c r="Y135" s="71" t="e">
        <f>VLOOKUP(A135,Enforcements!$C$3:$J$19,3,0)</f>
        <v>#N/A</v>
      </c>
    </row>
    <row r="136" spans="1:25" s="2" customFormat="1" x14ac:dyDescent="0.25">
      <c r="A136" s="15" t="s">
        <v>353</v>
      </c>
      <c r="B136" s="15">
        <v>4017</v>
      </c>
      <c r="C136" s="15" t="s">
        <v>56</v>
      </c>
      <c r="D136" s="15" t="s">
        <v>368</v>
      </c>
      <c r="E136" s="37">
        <v>42491.950960648152</v>
      </c>
      <c r="F136" s="37">
        <v>42491.951678240737</v>
      </c>
      <c r="G136" s="45">
        <v>1</v>
      </c>
      <c r="H136" s="37" t="s">
        <v>171</v>
      </c>
      <c r="I136" s="37">
        <v>42491.981215277781</v>
      </c>
      <c r="J136" s="15">
        <v>1</v>
      </c>
      <c r="K136" s="15" t="str">
        <f t="shared" si="38"/>
        <v>4017/4018</v>
      </c>
      <c r="L136" s="16">
        <f t="shared" si="39"/>
        <v>2.9537037044065073E-2</v>
      </c>
      <c r="M136" s="17">
        <f t="shared" si="40"/>
        <v>42.533333343453705</v>
      </c>
      <c r="N136" s="17"/>
      <c r="O136" s="17"/>
      <c r="P136" s="62"/>
      <c r="Q136" s="62"/>
      <c r="S136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https://search-rtdc-monitor-bjffxe2xuh6vdkpspy63sjmuny.us-east-1.es.amazonaws.com/_plugin/kibana/#/discover/Steve-Slow-Train-Analysis-(2080s-and-2083s)?_g=(refreshInterval:(display:Off,section:0,value:0),time:(from:'2016-05-01 22:48:23-0600',mode:absolute,to:'2016-05-01 23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T136" s="70" t="str">
        <f t="shared" si="41"/>
        <v>N</v>
      </c>
      <c r="U136" s="70">
        <f t="shared" si="44"/>
        <v>23.311499999999999</v>
      </c>
      <c r="V136" s="70">
        <f t="shared" si="45"/>
        <v>1.49E-2</v>
      </c>
      <c r="W136" s="70">
        <f t="shared" si="42"/>
        <v>23.296599999999998</v>
      </c>
      <c r="X136" s="71" t="e">
        <f>VLOOKUP(A136,Enforcements!$C$3:$J$19,8,0)</f>
        <v>#N/A</v>
      </c>
      <c r="Y136" s="71" t="e">
        <f>VLOOKUP(A136,Enforcements!$C$3:$J$19,3,0)</f>
        <v>#N/A</v>
      </c>
    </row>
    <row r="137" spans="1:25" s="2" customFormat="1" x14ac:dyDescent="0.25">
      <c r="A137" s="15" t="s">
        <v>369</v>
      </c>
      <c r="B137" s="15">
        <v>4040</v>
      </c>
      <c r="C137" s="15" t="s">
        <v>56</v>
      </c>
      <c r="D137" s="15" t="s">
        <v>370</v>
      </c>
      <c r="E137" s="37">
        <v>42491.928414351853</v>
      </c>
      <c r="F137" s="37">
        <v>42491.928935185184</v>
      </c>
      <c r="G137" s="45">
        <v>0</v>
      </c>
      <c r="H137" s="37" t="s">
        <v>361</v>
      </c>
      <c r="I137" s="37">
        <v>42491.963159722225</v>
      </c>
      <c r="J137" s="15">
        <v>0</v>
      </c>
      <c r="K137" s="15" t="str">
        <f t="shared" si="38"/>
        <v>4039/4040</v>
      </c>
      <c r="L137" s="16">
        <f t="shared" si="39"/>
        <v>3.422453704115469E-2</v>
      </c>
      <c r="M137" s="17">
        <f t="shared" si="40"/>
        <v>49.283333339262754</v>
      </c>
      <c r="N137" s="17"/>
      <c r="O137" s="17"/>
      <c r="P137" s="62"/>
      <c r="Q137" s="62"/>
      <c r="S137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https://search-rtdc-monitor-bjffxe2xuh6vdkpspy63sjmuny.us-east-1.es.amazonaws.com/_plugin/kibana/#/discover/Steve-Slow-Train-Analysis-(2080s-and-2083s)?_g=(refreshInterval:(display:Off,section:0,value:0),time:(from:'2016-05-01 22:15:55-0600',mode:absolute,to:'2016-05-01 23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T137" s="70" t="str">
        <f t="shared" si="41"/>
        <v>N</v>
      </c>
      <c r="U137" s="70">
        <f t="shared" si="44"/>
        <v>4.82E-2</v>
      </c>
      <c r="V137" s="70">
        <f t="shared" si="45"/>
        <v>23.3308</v>
      </c>
      <c r="W137" s="70">
        <f t="shared" si="42"/>
        <v>23.282599999999999</v>
      </c>
      <c r="X137" s="71" t="e">
        <f>VLOOKUP(A137,Enforcements!$C$3:$J$19,8,0)</f>
        <v>#N/A</v>
      </c>
      <c r="Y137" s="71" t="e">
        <f>VLOOKUP(A137,Enforcements!$C$3:$J$19,3,0)</f>
        <v>#N/A</v>
      </c>
    </row>
    <row r="138" spans="1:25" s="2" customFormat="1" x14ac:dyDescent="0.25">
      <c r="A138" s="15" t="s">
        <v>364</v>
      </c>
      <c r="B138" s="15">
        <v>4039</v>
      </c>
      <c r="C138" s="15" t="s">
        <v>56</v>
      </c>
      <c r="D138" s="15" t="s">
        <v>365</v>
      </c>
      <c r="E138" s="37">
        <v>42491.969247685185</v>
      </c>
      <c r="F138" s="37">
        <v>42491.970046296294</v>
      </c>
      <c r="G138" s="45">
        <v>1</v>
      </c>
      <c r="H138" s="37" t="s">
        <v>306</v>
      </c>
      <c r="I138" s="37">
        <v>42492.003321759257</v>
      </c>
      <c r="J138" s="15">
        <v>0</v>
      </c>
      <c r="K138" s="15" t="str">
        <f t="shared" si="38"/>
        <v>4039/4040</v>
      </c>
      <c r="L138" s="16">
        <f t="shared" si="39"/>
        <v>3.3275462963501923E-2</v>
      </c>
      <c r="M138" s="17">
        <f t="shared" si="40"/>
        <v>47.916666667442769</v>
      </c>
      <c r="N138" s="17"/>
      <c r="O138" s="17"/>
      <c r="P138" s="62"/>
      <c r="Q138" s="62"/>
      <c r="S138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https://search-rtdc-monitor-bjffxe2xuh6vdkpspy63sjmuny.us-east-1.es.amazonaws.com/_plugin/kibana/#/discover/Steve-Slow-Train-Analysis-(2080s-and-2083s)?_g=(refreshInterval:(display:Off,section:0,value:0),time:(from:'2016-05-01 23:14:43-0600',mode:absolute,to:'2016-05-02 00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T138" s="70" t="str">
        <f t="shared" si="41"/>
        <v>N</v>
      </c>
      <c r="U138" s="70">
        <f t="shared" si="44"/>
        <v>23.299800000000001</v>
      </c>
      <c r="V138" s="70">
        <f t="shared" si="45"/>
        <v>1.54E-2</v>
      </c>
      <c r="W138" s="70">
        <f t="shared" si="42"/>
        <v>23.284400000000002</v>
      </c>
      <c r="X138" s="71" t="e">
        <f>VLOOKUP(A138,Enforcements!$C$3:$J$19,8,0)</f>
        <v>#N/A</v>
      </c>
      <c r="Y138" s="71" t="e">
        <f>VLOOKUP(A138,Enforcements!$C$3:$J$19,3,0)</f>
        <v>#N/A</v>
      </c>
    </row>
    <row r="139" spans="1:25" s="2" customFormat="1" x14ac:dyDescent="0.25">
      <c r="A139" s="15" t="s">
        <v>367</v>
      </c>
      <c r="B139" s="15">
        <v>4020</v>
      </c>
      <c r="C139" s="15" t="s">
        <v>56</v>
      </c>
      <c r="D139" s="15" t="s">
        <v>140</v>
      </c>
      <c r="E139" s="37">
        <v>42491.952361111114</v>
      </c>
      <c r="F139" s="37">
        <v>42491.953530092593</v>
      </c>
      <c r="G139" s="45">
        <v>1</v>
      </c>
      <c r="H139" s="37" t="s">
        <v>242</v>
      </c>
      <c r="I139" s="37">
        <v>42491.984074074076</v>
      </c>
      <c r="J139" s="15">
        <v>0</v>
      </c>
      <c r="K139" s="15" t="str">
        <f t="shared" si="38"/>
        <v>4019/4020</v>
      </c>
      <c r="L139" s="16">
        <f t="shared" si="39"/>
        <v>3.054398148378823E-2</v>
      </c>
      <c r="M139" s="17">
        <f t="shared" si="40"/>
        <v>43.983333336655051</v>
      </c>
      <c r="N139" s="17"/>
      <c r="O139" s="17"/>
      <c r="P139" s="62"/>
      <c r="Q139" s="62"/>
      <c r="S139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https://search-rtdc-monitor-bjffxe2xuh6vdkpspy63sjmuny.us-east-1.es.amazonaws.com/_plugin/kibana/#/discover/Steve-Slow-Train-Analysis-(2080s-and-2083s)?_g=(refreshInterval:(display:Off,section:0,value:0),time:(from:'2016-05-01 22:50:24-0600',mode:absolute,to:'2016-05-01 23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T139" s="70" t="str">
        <f t="shared" si="41"/>
        <v>N</v>
      </c>
      <c r="U139" s="70">
        <f t="shared" si="44"/>
        <v>4.3700000000000003E-2</v>
      </c>
      <c r="V139" s="70">
        <f t="shared" si="45"/>
        <v>23.3293</v>
      </c>
      <c r="W139" s="70">
        <f t="shared" si="42"/>
        <v>23.285599999999999</v>
      </c>
      <c r="X139" s="71" t="e">
        <f>VLOOKUP(A139,Enforcements!$C$3:$J$19,8,0)</f>
        <v>#N/A</v>
      </c>
      <c r="Y139" s="71" t="e">
        <f>VLOOKUP(A139,Enforcements!$C$3:$J$19,3,0)</f>
        <v>#N/A</v>
      </c>
    </row>
    <row r="140" spans="1:25" s="2" customFormat="1" x14ac:dyDescent="0.25">
      <c r="A140" s="15" t="s">
        <v>362</v>
      </c>
      <c r="B140" s="15">
        <v>4019</v>
      </c>
      <c r="C140" s="15" t="s">
        <v>56</v>
      </c>
      <c r="D140" s="15" t="s">
        <v>296</v>
      </c>
      <c r="E140" s="37">
        <v>42491.990648148145</v>
      </c>
      <c r="F140" s="37">
        <v>42491.998842592591</v>
      </c>
      <c r="G140" s="45">
        <v>1</v>
      </c>
      <c r="H140" s="37" t="s">
        <v>154</v>
      </c>
      <c r="I140" s="37">
        <v>42492.027337962965</v>
      </c>
      <c r="J140" s="15">
        <v>0</v>
      </c>
      <c r="K140" s="15" t="str">
        <f t="shared" si="38"/>
        <v>4019/4020</v>
      </c>
      <c r="L140" s="16">
        <f t="shared" si="39"/>
        <v>2.849537037400296E-2</v>
      </c>
      <c r="M140" s="17">
        <f t="shared" si="40"/>
        <v>41.033333338564262</v>
      </c>
      <c r="N140" s="17"/>
      <c r="O140" s="17"/>
      <c r="P140" s="62"/>
      <c r="Q140" s="62"/>
      <c r="S140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https://search-rtdc-monitor-bjffxe2xuh6vdkpspy63sjmuny.us-east-1.es.amazonaws.com/_plugin/kibana/#/discover/Steve-Slow-Train-Analysis-(2080s-and-2083s)?_g=(refreshInterval:(display:Off,section:0,value:0),time:(from:'2016-05-01 23:45:32-0600',mode:absolute,to:'2016-05-02 00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T140" s="70" t="str">
        <f t="shared" si="41"/>
        <v>N</v>
      </c>
      <c r="U140" s="70">
        <f t="shared" si="44"/>
        <v>23.297899999999998</v>
      </c>
      <c r="V140" s="70">
        <f t="shared" si="45"/>
        <v>1.6299999999999999E-2</v>
      </c>
      <c r="W140" s="70">
        <f t="shared" si="42"/>
        <v>23.281599999999997</v>
      </c>
      <c r="X140" s="71" t="e">
        <f>VLOOKUP(A140,Enforcements!$C$3:$J$19,8,0)</f>
        <v>#N/A</v>
      </c>
      <c r="Y140" s="71" t="e">
        <f>VLOOKUP(A140,Enforcements!$C$3:$J$19,3,0)</f>
        <v>#N/A</v>
      </c>
    </row>
    <row r="141" spans="1:25" s="2" customFormat="1" x14ac:dyDescent="0.25">
      <c r="A141" s="15" t="s">
        <v>366</v>
      </c>
      <c r="B141" s="15">
        <v>4029</v>
      </c>
      <c r="C141" s="15" t="s">
        <v>56</v>
      </c>
      <c r="D141" s="15" t="s">
        <v>178</v>
      </c>
      <c r="E141" s="37">
        <v>42491.968344907407</v>
      </c>
      <c r="F141" s="37">
        <v>42491.979375000003</v>
      </c>
      <c r="G141" s="45">
        <v>1</v>
      </c>
      <c r="H141" s="37" t="s">
        <v>201</v>
      </c>
      <c r="I141" s="37">
        <v>42492.006331018521</v>
      </c>
      <c r="J141" s="15">
        <v>0</v>
      </c>
      <c r="K141" s="15" t="str">
        <f t="shared" si="38"/>
        <v>4029/4030</v>
      </c>
      <c r="L141" s="16">
        <f t="shared" si="39"/>
        <v>2.6956018518831115E-2</v>
      </c>
      <c r="M141" s="17">
        <f t="shared" si="40"/>
        <v>38.816666667116806</v>
      </c>
      <c r="N141" s="17"/>
      <c r="O141" s="17"/>
      <c r="P141" s="62"/>
      <c r="Q141" s="62"/>
      <c r="S141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https://search-rtdc-monitor-bjffxe2xuh6vdkpspy63sjmuny.us-east-1.es.amazonaws.com/_plugin/kibana/#/discover/Steve-Slow-Train-Analysis-(2080s-and-2083s)?_g=(refreshInterval:(display:Off,section:0,value:0),time:(from:'2016-05-01 23:13:25-0600',mode:absolute,to:'2016-05-02 00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T141" s="70" t="str">
        <f t="shared" si="41"/>
        <v>N</v>
      </c>
      <c r="U141" s="70">
        <f t="shared" si="44"/>
        <v>4.6600000000000003E-2</v>
      </c>
      <c r="V141" s="70">
        <f t="shared" si="45"/>
        <v>23.33</v>
      </c>
      <c r="W141" s="70">
        <f t="shared" si="42"/>
        <v>23.283399999999997</v>
      </c>
      <c r="X141" s="71" t="e">
        <f>VLOOKUP(A141,Enforcements!$C$3:$J$19,8,0)</f>
        <v>#N/A</v>
      </c>
      <c r="Y141" s="71" t="e">
        <f>VLOOKUP(A141,Enforcements!$C$3:$J$19,3,0)</f>
        <v>#N/A</v>
      </c>
    </row>
    <row r="142" spans="1:25" s="2" customFormat="1" x14ac:dyDescent="0.25">
      <c r="A142" s="15" t="s">
        <v>355</v>
      </c>
      <c r="B142" s="15">
        <v>4030</v>
      </c>
      <c r="C142" s="15" t="s">
        <v>56</v>
      </c>
      <c r="D142" s="15" t="s">
        <v>296</v>
      </c>
      <c r="E142" s="37">
        <v>42492.011782407404</v>
      </c>
      <c r="F142" s="37">
        <v>42492.012881944444</v>
      </c>
      <c r="G142" s="45">
        <v>1</v>
      </c>
      <c r="H142" s="37" t="s">
        <v>359</v>
      </c>
      <c r="I142" s="37">
        <v>42492.046261574076</v>
      </c>
      <c r="J142" s="15">
        <v>1</v>
      </c>
      <c r="K142" s="15" t="str">
        <f t="shared" si="38"/>
        <v>4029/4030</v>
      </c>
      <c r="L142" s="16">
        <f t="shared" si="39"/>
        <v>3.3379629632690921E-2</v>
      </c>
      <c r="M142" s="17">
        <f t="shared" si="40"/>
        <v>48.066666671074927</v>
      </c>
      <c r="N142" s="17"/>
      <c r="O142" s="17"/>
      <c r="P142" s="62"/>
      <c r="Q142" s="62"/>
      <c r="S142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00:15:58-0600',mode:absolute,to:'2016-05-02 01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T142" s="70" t="str">
        <f t="shared" si="41"/>
        <v>N</v>
      </c>
      <c r="U142" s="70">
        <f t="shared" si="44"/>
        <v>23.297899999999998</v>
      </c>
      <c r="V142" s="70">
        <f t="shared" si="45"/>
        <v>1.9400000000000001E-2</v>
      </c>
      <c r="W142" s="70">
        <f t="shared" si="42"/>
        <v>23.278499999999998</v>
      </c>
      <c r="X142" s="71" t="e">
        <f>VLOOKUP(A142,Enforcements!$C$3:$J$19,8,0)</f>
        <v>#N/A</v>
      </c>
      <c r="Y142" s="71" t="e">
        <f>VLOOKUP(A142,Enforcements!$C$3:$J$19,3,0)</f>
        <v>#N/A</v>
      </c>
    </row>
    <row r="143" spans="1:25" s="2" customFormat="1" x14ac:dyDescent="0.25">
      <c r="A143" s="15" t="s">
        <v>354</v>
      </c>
      <c r="B143" s="15">
        <v>4018</v>
      </c>
      <c r="C143" s="15" t="s">
        <v>56</v>
      </c>
      <c r="D143" s="15" t="s">
        <v>146</v>
      </c>
      <c r="E143" s="37">
        <v>42491.987025462964</v>
      </c>
      <c r="F143" s="37">
        <v>42492.000196759262</v>
      </c>
      <c r="G143" s="45">
        <v>2</v>
      </c>
      <c r="H143" s="37" t="s">
        <v>363</v>
      </c>
      <c r="I143" s="37">
        <v>42492.024733796294</v>
      </c>
      <c r="J143" s="15">
        <v>1</v>
      </c>
      <c r="K143" s="15" t="str">
        <f t="shared" si="38"/>
        <v>4017/4018</v>
      </c>
      <c r="L143" s="16">
        <f t="shared" si="39"/>
        <v>2.4537037032132503E-2</v>
      </c>
      <c r="M143" s="17">
        <f t="shared" si="40"/>
        <v>35.333333326270804</v>
      </c>
      <c r="N143" s="17"/>
      <c r="O143" s="17"/>
      <c r="P143" s="62"/>
      <c r="Q143" s="62"/>
      <c r="S143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https://search-rtdc-monitor-bjffxe2xuh6vdkpspy63sjmuny.us-east-1.es.amazonaws.com/_plugin/kibana/#/discover/Steve-Slow-Train-Analysis-(2080s-and-2083s)?_g=(refreshInterval:(display:Off,section:0,value:0),time:(from:'2016-05-01 23:40:19-0600',mode:absolute,to:'2016-05-02 00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T143" s="70" t="str">
        <f t="shared" si="41"/>
        <v>N</v>
      </c>
      <c r="U143" s="70">
        <f t="shared" si="44"/>
        <v>4.5100000000000001E-2</v>
      </c>
      <c r="V143" s="70">
        <f t="shared" si="45"/>
        <v>23.3398</v>
      </c>
      <c r="W143" s="70">
        <f t="shared" si="42"/>
        <v>23.294699999999999</v>
      </c>
      <c r="X143" s="71" t="e">
        <f>VLOOKUP(A143,Enforcements!$C$3:$J$19,8,0)</f>
        <v>#N/A</v>
      </c>
      <c r="Y143" s="71" t="e">
        <f>VLOOKUP(A143,Enforcements!$C$3:$J$19,3,0)</f>
        <v>#N/A</v>
      </c>
    </row>
    <row r="144" spans="1:25" s="2" customFormat="1" x14ac:dyDescent="0.25">
      <c r="A144" s="15" t="s">
        <v>357</v>
      </c>
      <c r="B144" s="15">
        <v>4017</v>
      </c>
      <c r="C144" s="15" t="s">
        <v>56</v>
      </c>
      <c r="D144" s="15" t="s">
        <v>358</v>
      </c>
      <c r="E144" s="37">
        <v>42492.029328703706</v>
      </c>
      <c r="F144" s="37">
        <v>42492.030162037037</v>
      </c>
      <c r="G144" s="45">
        <v>1</v>
      </c>
      <c r="H144" s="37" t="s">
        <v>277</v>
      </c>
      <c r="I144" s="37">
        <v>42492.064074074071</v>
      </c>
      <c r="J144" s="15">
        <v>0</v>
      </c>
      <c r="K144" s="15" t="str">
        <f t="shared" si="38"/>
        <v>4017/4018</v>
      </c>
      <c r="L144" s="16">
        <f t="shared" si="39"/>
        <v>3.3912037033587694E-2</v>
      </c>
      <c r="M144" s="17">
        <f t="shared" si="40"/>
        <v>48.83333332836628</v>
      </c>
      <c r="N144" s="17"/>
      <c r="O144" s="17"/>
      <c r="P144" s="62"/>
      <c r="Q144" s="62"/>
      <c r="S144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00:41:14-0600',mode:absolute,to:'2016-05-02 01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T144" s="70" t="str">
        <f t="shared" si="41"/>
        <v>N</v>
      </c>
      <c r="U144" s="70">
        <f t="shared" si="44"/>
        <v>23.3066</v>
      </c>
      <c r="V144" s="70">
        <f t="shared" si="45"/>
        <v>1.52E-2</v>
      </c>
      <c r="W144" s="70">
        <f t="shared" si="42"/>
        <v>23.291399999999999</v>
      </c>
      <c r="X144" s="71" t="e">
        <f>VLOOKUP(A144,Enforcements!$C$3:$J$19,8,0)</f>
        <v>#N/A</v>
      </c>
      <c r="Y144" s="71" t="e">
        <f>VLOOKUP(A144,Enforcements!$C$3:$J$19,3,0)</f>
        <v>#N/A</v>
      </c>
    </row>
    <row r="145" spans="1:28" s="2" customFormat="1" x14ac:dyDescent="0.25">
      <c r="A145" s="15" t="s">
        <v>360</v>
      </c>
      <c r="B145" s="15">
        <v>4040</v>
      </c>
      <c r="C145" s="15" t="s">
        <v>56</v>
      </c>
      <c r="D145" s="15" t="s">
        <v>150</v>
      </c>
      <c r="E145" s="37">
        <v>42492.006701388891</v>
      </c>
      <c r="F145" s="37">
        <v>42492.021203703705</v>
      </c>
      <c r="G145" s="45">
        <v>6</v>
      </c>
      <c r="H145" s="37" t="s">
        <v>361</v>
      </c>
      <c r="I145" s="37">
        <v>42492.046805555554</v>
      </c>
      <c r="J145" s="15">
        <v>0</v>
      </c>
      <c r="K145" s="15" t="str">
        <f t="shared" si="38"/>
        <v>4039/4040</v>
      </c>
      <c r="L145" s="16">
        <f t="shared" si="39"/>
        <v>2.5601851848477963E-2</v>
      </c>
      <c r="M145" s="17">
        <f t="shared" si="40"/>
        <v>36.866666661808267</v>
      </c>
      <c r="N145" s="17"/>
      <c r="O145" s="17"/>
      <c r="P145" s="62"/>
      <c r="Q145" s="62"/>
      <c r="S145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00:08:39-0600',mode:absolute,to:'2016-05-02 01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T145" s="70" t="str">
        <f t="shared" si="41"/>
        <v>N</v>
      </c>
      <c r="U145" s="70">
        <f t="shared" si="44"/>
        <v>4.5999999999999999E-2</v>
      </c>
      <c r="V145" s="70">
        <f t="shared" si="45"/>
        <v>23.3308</v>
      </c>
      <c r="W145" s="70">
        <f t="shared" si="42"/>
        <v>23.284800000000001</v>
      </c>
      <c r="X145" s="71" t="e">
        <f>VLOOKUP(A145,Enforcements!$C$3:$J$19,8,0)</f>
        <v>#N/A</v>
      </c>
      <c r="Y145" s="71" t="e">
        <f>VLOOKUP(A145,Enforcements!$C$3:$J$19,3,0)</f>
        <v>#N/A</v>
      </c>
    </row>
    <row r="146" spans="1:28" s="2" customFormat="1" x14ac:dyDescent="0.25">
      <c r="A146" s="15" t="s">
        <v>356</v>
      </c>
      <c r="B146" s="15">
        <v>4039</v>
      </c>
      <c r="C146" s="15" t="s">
        <v>56</v>
      </c>
      <c r="D146" s="15" t="s">
        <v>253</v>
      </c>
      <c r="E146" s="37">
        <v>42492.055694444447</v>
      </c>
      <c r="F146" s="37">
        <v>42492.056446759256</v>
      </c>
      <c r="G146" s="45">
        <v>1</v>
      </c>
      <c r="H146" s="37" t="s">
        <v>165</v>
      </c>
      <c r="I146" s="37">
        <v>42492.0858912037</v>
      </c>
      <c r="J146" s="15">
        <v>0</v>
      </c>
      <c r="K146" s="15" t="str">
        <f t="shared" si="38"/>
        <v>4039/4040</v>
      </c>
      <c r="L146" s="16">
        <f t="shared" si="39"/>
        <v>2.9444444444379769E-2</v>
      </c>
      <c r="M146" s="17">
        <f t="shared" si="40"/>
        <v>42.399999999906868</v>
      </c>
      <c r="N146" s="17"/>
      <c r="O146" s="17"/>
      <c r="P146" s="62"/>
      <c r="Q146" s="62"/>
      <c r="S146" s="70" t="str">
        <f t="shared" si="43"/>
        <v>https://search-rtdc-monitor-bjffxe2xuh6vdkpspy63sjmuny.us-east-1.es.amazonaws.com/_plugin/kibana/#/discover/Steve-Slow-Train-Analysis-(2080s-and-2083s)?_g=(refreshInterval:(display:Off,section:0,value:0),time:(from:'2016-05-02 01:19:12-0600',mode:absolute,to:'2016-05-02 02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T146" s="70" t="str">
        <f t="shared" si="41"/>
        <v>N</v>
      </c>
      <c r="U146" s="70">
        <f t="shared" si="44"/>
        <v>23.2987</v>
      </c>
      <c r="V146" s="70">
        <f t="shared" si="45"/>
        <v>1.4500000000000001E-2</v>
      </c>
      <c r="W146" s="70">
        <f t="shared" si="42"/>
        <v>23.284199999999998</v>
      </c>
      <c r="X146" s="71" t="e">
        <f>VLOOKUP(A146,Enforcements!$C$3:$J$19,8,0)</f>
        <v>#N/A</v>
      </c>
      <c r="Y146" s="71" t="e">
        <f>VLOOKUP(A146,Enforcements!$C$3:$J$19,3,0)</f>
        <v>#N/A</v>
      </c>
    </row>
    <row r="147" spans="1:28" s="2" customFormat="1" ht="15.75" thickBot="1" x14ac:dyDescent="0.3">
      <c r="E147" s="38"/>
      <c r="F147" s="38"/>
      <c r="G147" s="46"/>
      <c r="H147" s="38"/>
      <c r="I147" s="74">
        <f>AA2</f>
        <v>42491</v>
      </c>
      <c r="J147" s="75"/>
      <c r="K147" s="48"/>
      <c r="L147" s="76" t="s">
        <v>8</v>
      </c>
      <c r="M147" s="77"/>
      <c r="N147" s="78"/>
      <c r="O147" s="5"/>
      <c r="S147" s="72"/>
      <c r="T147" s="72"/>
      <c r="U147" s="72"/>
      <c r="V147" s="72"/>
      <c r="W147" s="72"/>
      <c r="X147" s="73"/>
      <c r="Y147" s="73"/>
    </row>
    <row r="148" spans="1:28" s="2" customFormat="1" ht="15.75" thickBot="1" x14ac:dyDescent="0.3">
      <c r="E148" s="38"/>
      <c r="F148" s="38"/>
      <c r="G148" s="46"/>
      <c r="H148" s="38"/>
      <c r="I148" s="79" t="s">
        <v>10</v>
      </c>
      <c r="J148" s="80"/>
      <c r="K148" s="42"/>
      <c r="L148" s="9" t="s">
        <v>11</v>
      </c>
      <c r="M148" s="6" t="s">
        <v>12</v>
      </c>
      <c r="N148" s="7" t="s">
        <v>13</v>
      </c>
      <c r="O148" s="5"/>
      <c r="S148" s="72"/>
      <c r="T148" s="72"/>
      <c r="U148" s="72"/>
      <c r="V148" s="72"/>
      <c r="W148" s="72"/>
      <c r="X148" s="73"/>
      <c r="Y148" s="73"/>
      <c r="AA148" s="20" t="s">
        <v>20</v>
      </c>
      <c r="AB148" s="13"/>
    </row>
    <row r="149" spans="1:28" s="2" customFormat="1" ht="15.75" thickBot="1" x14ac:dyDescent="0.3">
      <c r="E149" s="38"/>
      <c r="F149" s="38"/>
      <c r="G149" s="46"/>
      <c r="H149" s="38"/>
      <c r="I149" s="39" t="s">
        <v>14</v>
      </c>
      <c r="J149" s="3">
        <f>COUNT(M3:O146)</f>
        <v>143</v>
      </c>
      <c r="K149" s="3"/>
      <c r="L149" s="9" t="s">
        <v>15</v>
      </c>
      <c r="M149" s="6" t="s">
        <v>15</v>
      </c>
      <c r="N149" s="7" t="s">
        <v>15</v>
      </c>
      <c r="O149" s="5"/>
      <c r="S149" s="72"/>
      <c r="T149" s="72"/>
      <c r="U149" s="72"/>
      <c r="V149" s="72"/>
      <c r="W149" s="72"/>
      <c r="X149" s="73"/>
      <c r="Y149" s="73"/>
      <c r="AA149" s="18"/>
      <c r="AB149" s="13" t="s">
        <v>27</v>
      </c>
    </row>
    <row r="150" spans="1:28" s="2" customFormat="1" ht="15.75" thickBot="1" x14ac:dyDescent="0.3">
      <c r="E150" s="38"/>
      <c r="F150" s="38"/>
      <c r="G150" s="46"/>
      <c r="H150" s="38"/>
      <c r="I150" s="39" t="s">
        <v>17</v>
      </c>
      <c r="J150" s="3">
        <f>COUNT(M3:M146)</f>
        <v>139</v>
      </c>
      <c r="K150" s="3"/>
      <c r="L150" s="10">
        <f>AVERAGE(M3:M146)</f>
        <v>42.294244604225426</v>
      </c>
      <c r="M150" s="6">
        <f>MIN(M3:M146)</f>
        <v>35.233333334326744</v>
      </c>
      <c r="N150" s="7">
        <f>MAX(M3:M146)</f>
        <v>49.966666664695367</v>
      </c>
      <c r="O150" s="5"/>
      <c r="S150" s="72"/>
      <c r="T150" s="72"/>
      <c r="U150" s="72"/>
      <c r="V150" s="72"/>
      <c r="W150" s="72"/>
      <c r="X150" s="73"/>
      <c r="Y150" s="73"/>
      <c r="AA150" s="19"/>
      <c r="AB150" s="13" t="s">
        <v>28</v>
      </c>
    </row>
    <row r="151" spans="1:28" s="2" customFormat="1" ht="15.75" thickBot="1" x14ac:dyDescent="0.3">
      <c r="B151"/>
      <c r="C151"/>
      <c r="D151"/>
      <c r="E151" s="21"/>
      <c r="F151" s="21"/>
      <c r="G151" s="47"/>
      <c r="H151" s="21"/>
      <c r="I151" s="40" t="s">
        <v>61</v>
      </c>
      <c r="J151" s="3">
        <f>COUNT(N3:N146)</f>
        <v>2</v>
      </c>
      <c r="K151" s="3"/>
      <c r="L151" s="10">
        <f>IFERROR(AVERAGE(N3:N146),0)</f>
        <v>37.133333333185874</v>
      </c>
      <c r="M151" s="6">
        <f>MIN(N3:N146)</f>
        <v>30.483333334559575</v>
      </c>
      <c r="N151" s="7">
        <f>MAX(N3:N146)</f>
        <v>43.783333331812173</v>
      </c>
      <c r="O151" s="4"/>
      <c r="P151"/>
      <c r="Q151"/>
      <c r="R151"/>
      <c r="S151" s="66"/>
      <c r="T151" s="66"/>
      <c r="U151" s="66"/>
      <c r="V151" s="66"/>
      <c r="W151" s="66"/>
      <c r="X151" s="67"/>
      <c r="Y151" s="67"/>
      <c r="AA151" s="14"/>
      <c r="AB151" s="13" t="s">
        <v>29</v>
      </c>
    </row>
    <row r="152" spans="1:28" s="2" customFormat="1" ht="15.75" thickBot="1" x14ac:dyDescent="0.3">
      <c r="B152"/>
      <c r="C152"/>
      <c r="D152"/>
      <c r="E152" s="21"/>
      <c r="F152" s="21"/>
      <c r="G152" s="47"/>
      <c r="H152" s="21"/>
      <c r="I152" s="41" t="s">
        <v>9</v>
      </c>
      <c r="J152" s="3">
        <f>COUNT(O3:O146)</f>
        <v>2</v>
      </c>
      <c r="K152" s="3"/>
      <c r="L152" s="9" t="s">
        <v>15</v>
      </c>
      <c r="M152" s="6" t="s">
        <v>15</v>
      </c>
      <c r="N152" s="7" t="s">
        <v>15</v>
      </c>
      <c r="O152" s="4"/>
      <c r="P152"/>
      <c r="Q152"/>
      <c r="R152"/>
      <c r="S152" s="66"/>
      <c r="T152" s="66"/>
      <c r="U152" s="66"/>
      <c r="V152" s="66"/>
      <c r="W152" s="66"/>
      <c r="X152" s="67"/>
      <c r="Y152" s="67"/>
      <c r="AA152" s="53"/>
      <c r="AB152" s="54"/>
    </row>
    <row r="153" spans="1:28" s="2" customFormat="1" ht="30.75" thickBot="1" x14ac:dyDescent="0.3">
      <c r="E153" s="38"/>
      <c r="F153" s="38"/>
      <c r="G153" s="46"/>
      <c r="H153" s="38"/>
      <c r="I153" s="39" t="s">
        <v>16</v>
      </c>
      <c r="J153" s="3">
        <f>COUNT(M3:N146)</f>
        <v>141</v>
      </c>
      <c r="K153" s="3"/>
      <c r="L153" s="10">
        <f>AVERAGE(M3:O146)</f>
        <v>41.722377622288398</v>
      </c>
      <c r="M153" s="6">
        <f>MIN(M3:N146)</f>
        <v>30.483333334559575</v>
      </c>
      <c r="N153" s="7">
        <f>MAX(M3:N146)</f>
        <v>49.966666664695367</v>
      </c>
      <c r="O153" s="5"/>
      <c r="S153" s="72"/>
      <c r="T153" s="72"/>
      <c r="U153" s="72"/>
      <c r="V153" s="72"/>
      <c r="W153" s="72"/>
      <c r="X153" s="73"/>
      <c r="Y153" s="73"/>
      <c r="AA153" s="53"/>
      <c r="AB153" s="54"/>
    </row>
    <row r="154" spans="1:28" s="2" customFormat="1" ht="30.75" thickBot="1" x14ac:dyDescent="0.3">
      <c r="B154"/>
      <c r="C154"/>
      <c r="D154"/>
      <c r="E154" s="21"/>
      <c r="F154" s="21"/>
      <c r="G154" s="47"/>
      <c r="H154" s="21"/>
      <c r="I154" s="39" t="s">
        <v>19</v>
      </c>
      <c r="J154" s="8">
        <f>J153/J149</f>
        <v>0.98601398601398604</v>
      </c>
      <c r="K154" s="8"/>
      <c r="L154" s="1"/>
      <c r="M154" s="4"/>
      <c r="N154" s="4"/>
      <c r="O154" s="4"/>
      <c r="P154"/>
      <c r="Q154"/>
      <c r="R154"/>
      <c r="S154" s="66"/>
      <c r="T154" s="66"/>
      <c r="U154" s="66"/>
      <c r="V154" s="66"/>
      <c r="W154" s="66"/>
      <c r="X154" s="67"/>
      <c r="Y154" s="67"/>
    </row>
    <row r="155" spans="1:28" s="2" customFormat="1" x14ac:dyDescent="0.25">
      <c r="B155"/>
      <c r="C155"/>
      <c r="D155"/>
      <c r="E155" s="21"/>
      <c r="F155" s="21"/>
      <c r="G155" s="47"/>
      <c r="H155" s="21"/>
      <c r="I155" s="21"/>
      <c r="J155"/>
      <c r="K155"/>
      <c r="L155" s="1"/>
      <c r="M155" s="4"/>
      <c r="N155" s="4"/>
      <c r="O155" s="4"/>
      <c r="P155"/>
      <c r="Q155"/>
      <c r="R155"/>
      <c r="S155" s="66"/>
      <c r="T155" s="66"/>
      <c r="U155" s="66"/>
      <c r="V155" s="66"/>
      <c r="W155" s="66"/>
      <c r="X155" s="67"/>
      <c r="Y155" s="67"/>
    </row>
    <row r="156" spans="1:28" s="2" customFormat="1" x14ac:dyDescent="0.25">
      <c r="B156"/>
      <c r="C156"/>
      <c r="D156"/>
      <c r="E156" s="21"/>
      <c r="F156" s="21"/>
      <c r="G156" s="47"/>
      <c r="H156" s="21"/>
      <c r="I156" s="21"/>
      <c r="J156"/>
      <c r="K156"/>
      <c r="L156" s="1"/>
      <c r="M156" s="4"/>
      <c r="N156" s="4"/>
      <c r="O156" s="4"/>
      <c r="P156"/>
      <c r="Q156"/>
      <c r="R156"/>
      <c r="S156" s="66"/>
      <c r="T156" s="66"/>
      <c r="U156" s="66"/>
      <c r="V156" s="66"/>
      <c r="W156" s="66"/>
      <c r="X156" s="67"/>
      <c r="Y156" s="67"/>
    </row>
    <row r="157" spans="1:28" s="2" customFormat="1" x14ac:dyDescent="0.25">
      <c r="B157"/>
      <c r="C157"/>
      <c r="D157"/>
      <c r="E157" s="21"/>
      <c r="F157" s="21"/>
      <c r="G157" s="47"/>
      <c r="H157" s="21"/>
      <c r="I157" s="21"/>
      <c r="J157"/>
      <c r="K157"/>
      <c r="L157" s="1"/>
      <c r="M157" s="4"/>
      <c r="N157" s="4"/>
      <c r="O157" s="4"/>
      <c r="P157"/>
      <c r="Q157"/>
      <c r="R157"/>
      <c r="S157" s="66"/>
      <c r="T157" s="66"/>
      <c r="U157" s="66"/>
      <c r="V157" s="66"/>
      <c r="W157" s="66"/>
      <c r="X157" s="67"/>
      <c r="Y157" s="67"/>
    </row>
    <row r="158" spans="1:28" s="2" customFormat="1" x14ac:dyDescent="0.25">
      <c r="B158"/>
      <c r="C158"/>
      <c r="D158"/>
      <c r="E158" s="21"/>
      <c r="F158" s="21"/>
      <c r="G158" s="47"/>
      <c r="H158" s="21"/>
      <c r="I158" s="21"/>
      <c r="J158"/>
      <c r="K158"/>
      <c r="L158" s="1"/>
      <c r="M158" s="4"/>
      <c r="N158" s="4"/>
      <c r="O158" s="4"/>
      <c r="P158"/>
      <c r="Q158"/>
      <c r="R158"/>
      <c r="S158" s="66"/>
      <c r="T158" s="66"/>
      <c r="U158" s="66"/>
      <c r="V158" s="66"/>
      <c r="W158" s="66"/>
      <c r="X158" s="67"/>
      <c r="Y158" s="67"/>
    </row>
    <row r="159" spans="1:28" s="2" customFormat="1" x14ac:dyDescent="0.25">
      <c r="B159"/>
      <c r="C159"/>
      <c r="D159"/>
      <c r="E159" s="21"/>
      <c r="F159" s="21"/>
      <c r="G159" s="47"/>
      <c r="H159" s="21"/>
      <c r="I159" s="21"/>
      <c r="J159"/>
      <c r="K159"/>
      <c r="L159" s="1"/>
      <c r="M159" s="4"/>
      <c r="N159" s="4"/>
      <c r="O159" s="4"/>
      <c r="P159"/>
      <c r="Q159"/>
      <c r="R159"/>
      <c r="S159" s="66"/>
      <c r="T159" s="66"/>
      <c r="U159" s="66"/>
      <c r="V159" s="66"/>
      <c r="W159" s="66"/>
      <c r="X159" s="67"/>
      <c r="Y159" s="67"/>
    </row>
    <row r="162" spans="2:25" s="2" customFormat="1" x14ac:dyDescent="0.25">
      <c r="B162"/>
      <c r="C162"/>
      <c r="D162"/>
      <c r="E162" s="21"/>
      <c r="F162" s="21"/>
      <c r="G162" s="47"/>
      <c r="H162" s="21"/>
      <c r="I162" s="21"/>
      <c r="J162"/>
      <c r="K162"/>
      <c r="L162" s="1"/>
      <c r="M162" s="4"/>
      <c r="N162" s="4"/>
      <c r="O162" s="4"/>
      <c r="P162"/>
      <c r="Q162"/>
      <c r="R162"/>
      <c r="S162" s="66"/>
      <c r="T162" s="66"/>
      <c r="U162" s="66"/>
      <c r="V162" s="66"/>
      <c r="W162" s="66"/>
      <c r="X162" s="67"/>
      <c r="Y162" s="67"/>
    </row>
  </sheetData>
  <sortState ref="A3:X146">
    <sortCondition ref="A3:A146"/>
  </sortState>
  <mergeCells count="4">
    <mergeCell ref="I147:J147"/>
    <mergeCell ref="L147:N147"/>
    <mergeCell ref="I148:J148"/>
    <mergeCell ref="A1:O1"/>
  </mergeCells>
  <conditionalFormatting sqref="T1:T1048576">
    <cfRule type="cellIs" dxfId="15" priority="14" operator="equal">
      <formula>"Y"</formula>
    </cfRule>
  </conditionalFormatting>
  <conditionalFormatting sqref="P3:Q86 P88:Q102 A3:O102 A104:Q114 A103:M103 O103 A116:Q146">
    <cfRule type="expression" dxfId="14" priority="15">
      <formula>$M3&gt;$AC$2</formula>
    </cfRule>
    <cfRule type="expression" dxfId="13" priority="16">
      <formula>$O3&gt;0</formula>
    </cfRule>
    <cfRule type="expression" dxfId="12" priority="17">
      <formula>$N3&gt;0</formula>
    </cfRule>
  </conditionalFormatting>
  <conditionalFormatting sqref="P87:Q87">
    <cfRule type="expression" dxfId="11" priority="1">
      <formula>$L87="Y"</formula>
    </cfRule>
  </conditionalFormatting>
  <conditionalFormatting sqref="P103:Q103">
    <cfRule type="expression" dxfId="8" priority="21">
      <formula>$M103&gt;$AC$2</formula>
    </cfRule>
    <cfRule type="expression" dxfId="7" priority="22">
      <formula>$O103&gt;0</formula>
    </cfRule>
    <cfRule type="expression" dxfId="6" priority="23">
      <formula>$N115&gt;0</formula>
    </cfRule>
  </conditionalFormatting>
  <conditionalFormatting sqref="A115:M115 O115:Q115">
    <cfRule type="expression" dxfId="5" priority="24">
      <formula>$M115&gt;$AC$2</formula>
    </cfRule>
    <cfRule type="expression" dxfId="4" priority="25">
      <formula>$O115&gt;0</formula>
    </cfRule>
    <cfRule type="expression" dxfId="3" priority="26">
      <formula>#REF!&gt;0</formula>
    </cfRule>
  </conditionalFormatting>
  <conditionalFormatting sqref="N115">
    <cfRule type="expression" dxfId="2" priority="30">
      <formula>$M103&gt;$AC$2</formula>
    </cfRule>
    <cfRule type="expression" dxfId="1" priority="31">
      <formula>$O103&gt;0</formula>
    </cfRule>
    <cfRule type="expression" dxfId="0" priority="32">
      <formula>$N115&gt;0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showGridLines="0" zoomScaleNormal="100" workbookViewId="0">
      <selection activeCell="A2" sqref="A2"/>
    </sheetView>
  </sheetViews>
  <sheetFormatPr defaultRowHeight="15" x14ac:dyDescent="0.25"/>
  <cols>
    <col min="1" max="1" width="18.42578125" style="21" customWidth="1"/>
    <col min="2" max="2" width="17.5703125" customWidth="1"/>
    <col min="3" max="3" width="13.285156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25.140625" customWidth="1"/>
    <col min="10" max="10" width="10.85546875" customWidth="1"/>
    <col min="11" max="11" width="32.7109375" customWidth="1"/>
    <col min="12" max="12" width="19.5703125" customWidth="1"/>
    <col min="13" max="13" width="6.42578125" customWidth="1"/>
    <col min="14" max="14" width="37.85546875" bestFit="1" customWidth="1"/>
  </cols>
  <sheetData>
    <row r="1" spans="1:14" s="33" customFormat="1" ht="15" customHeight="1" x14ac:dyDescent="0.25">
      <c r="A1" s="82" t="str">
        <f>"Eagle P3 Braking Events - "&amp;TEXT('Train Runs'!$AA$2,"YYYY-mm-dd")</f>
        <v>Eagle P3 Braking Events - 2016-05-01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34"/>
    </row>
    <row r="2" spans="1:14" s="2" customFormat="1" ht="90" x14ac:dyDescent="0.25">
      <c r="A2" s="32" t="s">
        <v>55</v>
      </c>
      <c r="B2" s="31" t="s">
        <v>54</v>
      </c>
      <c r="C2" s="31" t="s">
        <v>53</v>
      </c>
      <c r="D2" s="31" t="s">
        <v>52</v>
      </c>
      <c r="E2" s="31" t="s">
        <v>51</v>
      </c>
      <c r="F2" s="31" t="s">
        <v>50</v>
      </c>
      <c r="G2" s="31" t="s">
        <v>49</v>
      </c>
      <c r="H2" s="31" t="s">
        <v>48</v>
      </c>
      <c r="I2" s="31" t="s">
        <v>47</v>
      </c>
      <c r="J2" s="31" t="s">
        <v>46</v>
      </c>
      <c r="K2" s="31" t="s">
        <v>45</v>
      </c>
      <c r="L2" s="31" t="s">
        <v>398</v>
      </c>
      <c r="M2" s="31" t="s">
        <v>44</v>
      </c>
      <c r="N2" s="31" t="s">
        <v>25</v>
      </c>
    </row>
    <row r="3" spans="1:14" s="26" customFormat="1" x14ac:dyDescent="0.25">
      <c r="A3" s="30">
        <v>42491.447025462963</v>
      </c>
      <c r="B3" s="29" t="s">
        <v>87</v>
      </c>
      <c r="C3" s="29" t="s">
        <v>88</v>
      </c>
      <c r="D3" s="29" t="s">
        <v>37</v>
      </c>
      <c r="E3" s="29" t="s">
        <v>89</v>
      </c>
      <c r="F3" s="29">
        <v>790</v>
      </c>
      <c r="G3" s="29">
        <v>198</v>
      </c>
      <c r="H3" s="29">
        <v>28011</v>
      </c>
      <c r="I3" s="29" t="s">
        <v>42</v>
      </c>
      <c r="J3" s="29">
        <v>68497</v>
      </c>
      <c r="K3" s="28" t="s">
        <v>38</v>
      </c>
      <c r="L3" s="28" t="str">
        <f>VLOOKUP(Enforcements!$C3,'Trips&amp;Operators'!$C$1:$E$9999,3,FALSE)</f>
        <v>SANTIZO</v>
      </c>
      <c r="M3" s="27" t="s">
        <v>74</v>
      </c>
      <c r="N3" s="28" t="s">
        <v>349</v>
      </c>
    </row>
    <row r="4" spans="1:14" s="26" customFormat="1" x14ac:dyDescent="0.25">
      <c r="A4" s="30">
        <v>42491.703912037039</v>
      </c>
      <c r="B4" s="29" t="s">
        <v>79</v>
      </c>
      <c r="C4" s="29" t="s">
        <v>123</v>
      </c>
      <c r="D4" s="29" t="s">
        <v>37</v>
      </c>
      <c r="E4" s="29" t="s">
        <v>124</v>
      </c>
      <c r="F4" s="29">
        <v>340</v>
      </c>
      <c r="G4" s="29">
        <v>543</v>
      </c>
      <c r="H4" s="29">
        <v>125773</v>
      </c>
      <c r="I4" s="29" t="s">
        <v>125</v>
      </c>
      <c r="J4" s="29">
        <v>127562</v>
      </c>
      <c r="K4" s="28" t="s">
        <v>34</v>
      </c>
      <c r="L4" s="28" t="str">
        <f>VLOOKUP(Enforcements!$C4,'Trips&amp;Operators'!$C$1:$E$9999,3,FALSE)</f>
        <v>NELSON</v>
      </c>
      <c r="M4" s="27" t="s">
        <v>33</v>
      </c>
      <c r="N4" s="28" t="s">
        <v>134</v>
      </c>
    </row>
    <row r="5" spans="1:14" s="26" customFormat="1" x14ac:dyDescent="0.25">
      <c r="A5" s="30">
        <v>42491.690370370372</v>
      </c>
      <c r="B5" s="29" t="s">
        <v>120</v>
      </c>
      <c r="C5" s="29" t="s">
        <v>121</v>
      </c>
      <c r="D5" s="29" t="s">
        <v>37</v>
      </c>
      <c r="E5" s="29" t="s">
        <v>43</v>
      </c>
      <c r="F5" s="29">
        <v>150</v>
      </c>
      <c r="G5" s="29">
        <v>143</v>
      </c>
      <c r="H5" s="29">
        <v>229967</v>
      </c>
      <c r="I5" s="29" t="s">
        <v>42</v>
      </c>
      <c r="J5" s="29">
        <v>230436</v>
      </c>
      <c r="K5" s="28" t="s">
        <v>34</v>
      </c>
      <c r="L5" s="28" t="str">
        <f>VLOOKUP(Enforcements!$C5,'Trips&amp;Operators'!$C$1:$E$9999,3,FALSE)</f>
        <v>BRANNON</v>
      </c>
      <c r="M5" s="27" t="s">
        <v>33</v>
      </c>
      <c r="N5" s="28"/>
    </row>
    <row r="6" spans="1:14" s="26" customFormat="1" x14ac:dyDescent="0.25">
      <c r="A6" s="30">
        <v>42491.706724537034</v>
      </c>
      <c r="B6" s="29" t="s">
        <v>87</v>
      </c>
      <c r="C6" s="29" t="s">
        <v>126</v>
      </c>
      <c r="D6" s="29" t="s">
        <v>39</v>
      </c>
      <c r="E6" s="29" t="s">
        <v>43</v>
      </c>
      <c r="F6" s="29">
        <v>350</v>
      </c>
      <c r="G6" s="29">
        <v>400</v>
      </c>
      <c r="H6" s="29">
        <v>229863</v>
      </c>
      <c r="I6" s="29" t="s">
        <v>42</v>
      </c>
      <c r="J6" s="29">
        <v>232107</v>
      </c>
      <c r="K6" s="28" t="s">
        <v>38</v>
      </c>
      <c r="L6" s="28" t="str">
        <f>VLOOKUP(Enforcements!$C6,'Trips&amp;Operators'!$C$1:$E$9999,3,FALSE)</f>
        <v>BRANNON</v>
      </c>
      <c r="M6" s="27" t="s">
        <v>33</v>
      </c>
      <c r="N6" s="28"/>
    </row>
    <row r="7" spans="1:14" s="26" customFormat="1" x14ac:dyDescent="0.25">
      <c r="A7" s="30">
        <v>42491.269803240742</v>
      </c>
      <c r="B7" s="29" t="s">
        <v>77</v>
      </c>
      <c r="C7" s="29" t="s">
        <v>78</v>
      </c>
      <c r="D7" s="29" t="s">
        <v>37</v>
      </c>
      <c r="E7" s="29" t="s">
        <v>43</v>
      </c>
      <c r="F7" s="29">
        <v>450</v>
      </c>
      <c r="G7" s="29">
        <v>439</v>
      </c>
      <c r="H7" s="29">
        <v>17674</v>
      </c>
      <c r="I7" s="29" t="s">
        <v>42</v>
      </c>
      <c r="J7" s="29">
        <v>15167</v>
      </c>
      <c r="K7" s="28" t="s">
        <v>38</v>
      </c>
      <c r="L7" s="28" t="str">
        <f>VLOOKUP(Enforcements!$C7,'Trips&amp;Operators'!$C$1:$E$9999,3,FALSE)</f>
        <v>GEBRETEKLE</v>
      </c>
      <c r="M7" s="27" t="s">
        <v>33</v>
      </c>
      <c r="N7" s="28"/>
    </row>
    <row r="8" spans="1:14" s="26" customFormat="1" x14ac:dyDescent="0.25">
      <c r="A8" s="30">
        <v>42491.325046296297</v>
      </c>
      <c r="B8" s="29" t="s">
        <v>77</v>
      </c>
      <c r="C8" s="29" t="s">
        <v>81</v>
      </c>
      <c r="D8" s="29" t="s">
        <v>39</v>
      </c>
      <c r="E8" s="29" t="s">
        <v>43</v>
      </c>
      <c r="F8" s="29">
        <v>600</v>
      </c>
      <c r="G8" s="29">
        <v>656</v>
      </c>
      <c r="H8" s="29">
        <v>184281</v>
      </c>
      <c r="I8" s="29" t="s">
        <v>42</v>
      </c>
      <c r="J8" s="29">
        <v>190834</v>
      </c>
      <c r="K8" s="28" t="s">
        <v>38</v>
      </c>
      <c r="L8" s="28" t="str">
        <f>VLOOKUP(Enforcements!$C8,'Trips&amp;Operators'!$C$1:$E$9999,3,FALSE)</f>
        <v>GEBRETEKLE</v>
      </c>
      <c r="M8" s="27" t="s">
        <v>33</v>
      </c>
      <c r="N8" s="28"/>
    </row>
    <row r="9" spans="1:14" s="26" customFormat="1" x14ac:dyDescent="0.25">
      <c r="A9" s="30">
        <v>42491.478750000002</v>
      </c>
      <c r="B9" s="29" t="s">
        <v>75</v>
      </c>
      <c r="C9" s="29" t="s">
        <v>94</v>
      </c>
      <c r="D9" s="29" t="s">
        <v>37</v>
      </c>
      <c r="E9" s="29" t="s">
        <v>43</v>
      </c>
      <c r="F9" s="29">
        <v>300</v>
      </c>
      <c r="G9" s="29">
        <v>514</v>
      </c>
      <c r="H9" s="29">
        <v>24856</v>
      </c>
      <c r="I9" s="29" t="s">
        <v>42</v>
      </c>
      <c r="J9" s="29">
        <v>21848</v>
      </c>
      <c r="K9" s="28" t="s">
        <v>38</v>
      </c>
      <c r="L9" s="28" t="str">
        <f>VLOOKUP(Enforcements!$C9,'Trips&amp;Operators'!$C$1:$E$9999,3,FALSE)</f>
        <v>MALAVE</v>
      </c>
      <c r="M9" s="27" t="s">
        <v>33</v>
      </c>
      <c r="N9" s="28"/>
    </row>
    <row r="10" spans="1:14" s="26" customFormat="1" x14ac:dyDescent="0.25">
      <c r="A10" s="30">
        <v>42491.627071759256</v>
      </c>
      <c r="B10" s="29" t="s">
        <v>104</v>
      </c>
      <c r="C10" s="29" t="s">
        <v>109</v>
      </c>
      <c r="D10" s="29" t="s">
        <v>37</v>
      </c>
      <c r="E10" s="29" t="s">
        <v>43</v>
      </c>
      <c r="F10" s="29">
        <v>450</v>
      </c>
      <c r="G10" s="29">
        <v>430</v>
      </c>
      <c r="H10" s="29">
        <v>192365</v>
      </c>
      <c r="I10" s="29" t="s">
        <v>42</v>
      </c>
      <c r="J10" s="29">
        <v>191108</v>
      </c>
      <c r="K10" s="28" t="s">
        <v>38</v>
      </c>
      <c r="L10" s="28" t="str">
        <f>VLOOKUP(Enforcements!$C10,'Trips&amp;Operators'!$C$1:$E$9999,3,FALSE)</f>
        <v>STEWART</v>
      </c>
      <c r="M10" s="27" t="s">
        <v>33</v>
      </c>
      <c r="N10" s="28"/>
    </row>
    <row r="11" spans="1:14" s="26" customFormat="1" x14ac:dyDescent="0.25">
      <c r="A11" s="30">
        <v>42491.775370370371</v>
      </c>
      <c r="B11" s="29" t="s">
        <v>104</v>
      </c>
      <c r="C11" s="29" t="s">
        <v>132</v>
      </c>
      <c r="D11" s="29" t="s">
        <v>39</v>
      </c>
      <c r="E11" s="29" t="s">
        <v>43</v>
      </c>
      <c r="F11" s="29">
        <v>700</v>
      </c>
      <c r="G11" s="29">
        <v>753</v>
      </c>
      <c r="H11" s="29">
        <v>179817</v>
      </c>
      <c r="I11" s="29" t="s">
        <v>42</v>
      </c>
      <c r="J11" s="29">
        <v>183829</v>
      </c>
      <c r="K11" s="28" t="s">
        <v>38</v>
      </c>
      <c r="L11" s="28" t="str">
        <f>VLOOKUP(Enforcements!$C11,'Trips&amp;Operators'!$C$1:$E$9999,3,FALSE)</f>
        <v>STEWART</v>
      </c>
      <c r="M11" s="27" t="s">
        <v>33</v>
      </c>
      <c r="N11" s="28"/>
    </row>
    <row r="12" spans="1:14" s="26" customFormat="1" x14ac:dyDescent="0.25">
      <c r="A12" s="30">
        <v>42491.409212962964</v>
      </c>
      <c r="B12" s="29" t="s">
        <v>67</v>
      </c>
      <c r="C12" s="29" t="s">
        <v>86</v>
      </c>
      <c r="D12" s="29" t="s">
        <v>37</v>
      </c>
      <c r="E12" s="29" t="s">
        <v>43</v>
      </c>
      <c r="F12" s="29">
        <v>150</v>
      </c>
      <c r="G12" s="29">
        <v>157</v>
      </c>
      <c r="H12" s="29">
        <v>229843</v>
      </c>
      <c r="I12" s="29" t="s">
        <v>42</v>
      </c>
      <c r="J12" s="29">
        <v>230436</v>
      </c>
      <c r="K12" s="28" t="s">
        <v>34</v>
      </c>
      <c r="L12" s="28" t="str">
        <f>VLOOKUP(Enforcements!$C12,'Trips&amp;Operators'!$C$1:$E$9999,3,FALSE)</f>
        <v>STURGEON</v>
      </c>
      <c r="M12" s="27" t="s">
        <v>33</v>
      </c>
      <c r="N12" s="28"/>
    </row>
    <row r="13" spans="1:14" s="26" customFormat="1" x14ac:dyDescent="0.25">
      <c r="A13" s="30">
        <v>42491.534456018519</v>
      </c>
      <c r="B13" s="29" t="s">
        <v>67</v>
      </c>
      <c r="C13" s="29" t="s">
        <v>101</v>
      </c>
      <c r="D13" s="29" t="s">
        <v>37</v>
      </c>
      <c r="E13" s="29" t="s">
        <v>43</v>
      </c>
      <c r="F13" s="29">
        <v>150</v>
      </c>
      <c r="G13" s="29">
        <v>140</v>
      </c>
      <c r="H13" s="29">
        <v>1607</v>
      </c>
      <c r="I13" s="29" t="s">
        <v>42</v>
      </c>
      <c r="J13" s="29">
        <v>2096</v>
      </c>
      <c r="K13" s="28" t="s">
        <v>34</v>
      </c>
      <c r="L13" s="28" t="str">
        <f>VLOOKUP(Enforcements!$C13,'Trips&amp;Operators'!$C$1:$E$9999,3,FALSE)</f>
        <v>WEBSTER</v>
      </c>
      <c r="M13" s="27" t="s">
        <v>33</v>
      </c>
      <c r="N13" s="28"/>
    </row>
    <row r="14" spans="1:14" s="26" customFormat="1" x14ac:dyDescent="0.25">
      <c r="A14" s="30">
        <v>42491.60900462963</v>
      </c>
      <c r="B14" s="29" t="s">
        <v>67</v>
      </c>
      <c r="C14" s="29" t="s">
        <v>108</v>
      </c>
      <c r="D14" s="29" t="s">
        <v>37</v>
      </c>
      <c r="E14" s="29" t="s">
        <v>43</v>
      </c>
      <c r="F14" s="29">
        <v>300</v>
      </c>
      <c r="G14" s="29">
        <v>268</v>
      </c>
      <c r="H14" s="29">
        <v>19847</v>
      </c>
      <c r="I14" s="29" t="s">
        <v>42</v>
      </c>
      <c r="J14" s="29">
        <v>20338</v>
      </c>
      <c r="K14" s="28" t="s">
        <v>34</v>
      </c>
      <c r="L14" s="28" t="str">
        <f>VLOOKUP(Enforcements!$C14,'Trips&amp;Operators'!$C$1:$E$9999,3,FALSE)</f>
        <v>WEBSTER</v>
      </c>
      <c r="M14" s="27" t="s">
        <v>33</v>
      </c>
      <c r="N14" s="28"/>
    </row>
    <row r="15" spans="1:14" s="26" customFormat="1" x14ac:dyDescent="0.25">
      <c r="A15" s="30">
        <v>42491.396574074075</v>
      </c>
      <c r="B15" s="29" t="s">
        <v>83</v>
      </c>
      <c r="C15" s="29" t="s">
        <v>84</v>
      </c>
      <c r="D15" s="29" t="s">
        <v>37</v>
      </c>
      <c r="E15" s="29" t="s">
        <v>41</v>
      </c>
      <c r="F15" s="29">
        <v>0</v>
      </c>
      <c r="G15" s="29">
        <v>745</v>
      </c>
      <c r="H15" s="29">
        <v>199168</v>
      </c>
      <c r="I15" s="29" t="s">
        <v>40</v>
      </c>
      <c r="J15" s="29">
        <v>204300</v>
      </c>
      <c r="K15" s="28" t="s">
        <v>34</v>
      </c>
      <c r="L15" s="28" t="str">
        <f>VLOOKUP(Enforcements!$C15,'Trips&amp;Operators'!$C$1:$E$9999,3,FALSE)</f>
        <v>ARNOLD</v>
      </c>
      <c r="M15" s="27" t="s">
        <v>74</v>
      </c>
      <c r="N15" s="28" t="s">
        <v>341</v>
      </c>
    </row>
    <row r="16" spans="1:14" s="26" customFormat="1" x14ac:dyDescent="0.25">
      <c r="A16" s="30">
        <v>42491.741111111114</v>
      </c>
      <c r="B16" s="29" t="s">
        <v>118</v>
      </c>
      <c r="C16" s="29" t="s">
        <v>130</v>
      </c>
      <c r="D16" s="29" t="s">
        <v>37</v>
      </c>
      <c r="E16" s="29" t="s">
        <v>41</v>
      </c>
      <c r="F16" s="29">
        <v>0</v>
      </c>
      <c r="G16" s="29">
        <v>357</v>
      </c>
      <c r="H16" s="29">
        <v>193572</v>
      </c>
      <c r="I16" s="29" t="s">
        <v>40</v>
      </c>
      <c r="J16" s="29">
        <v>191723</v>
      </c>
      <c r="K16" s="28" t="s">
        <v>38</v>
      </c>
      <c r="L16" s="28" t="str">
        <f>VLOOKUP(Enforcements!$C16,'Trips&amp;Operators'!$C$1:$E$9999,3,FALSE)</f>
        <v>BONDS</v>
      </c>
      <c r="M16" s="27" t="s">
        <v>33</v>
      </c>
      <c r="N16" s="28" t="s">
        <v>348</v>
      </c>
    </row>
    <row r="17" spans="1:14" s="26" customFormat="1" x14ac:dyDescent="0.25">
      <c r="A17" s="30">
        <v>42491.709664351853</v>
      </c>
      <c r="B17" s="29" t="s">
        <v>127</v>
      </c>
      <c r="C17" s="29" t="s">
        <v>128</v>
      </c>
      <c r="D17" s="29" t="s">
        <v>37</v>
      </c>
      <c r="E17" s="29" t="s">
        <v>41</v>
      </c>
      <c r="F17" s="29">
        <v>0</v>
      </c>
      <c r="G17" s="29">
        <v>112</v>
      </c>
      <c r="H17" s="29">
        <v>2671</v>
      </c>
      <c r="I17" s="29" t="s">
        <v>40</v>
      </c>
      <c r="J17" s="29">
        <v>2789</v>
      </c>
      <c r="K17" s="28" t="s">
        <v>34</v>
      </c>
      <c r="L17" s="28" t="str">
        <f>VLOOKUP(Enforcements!$C17,'Trips&amp;Operators'!$C$1:$E$9999,3,FALSE)</f>
        <v>BUTLER</v>
      </c>
      <c r="M17" s="27" t="s">
        <v>33</v>
      </c>
      <c r="N17" s="28" t="s">
        <v>347</v>
      </c>
    </row>
    <row r="18" spans="1:14" s="26" customFormat="1" x14ac:dyDescent="0.25">
      <c r="A18" s="30">
        <v>42491.647337962961</v>
      </c>
      <c r="B18" s="29" t="s">
        <v>104</v>
      </c>
      <c r="C18" s="29" t="s">
        <v>109</v>
      </c>
      <c r="D18" s="29" t="s">
        <v>37</v>
      </c>
      <c r="E18" s="29" t="s">
        <v>41</v>
      </c>
      <c r="F18" s="29">
        <v>0</v>
      </c>
      <c r="G18" s="29">
        <v>194</v>
      </c>
      <c r="H18" s="29">
        <v>5491</v>
      </c>
      <c r="I18" s="29" t="s">
        <v>40</v>
      </c>
      <c r="J18" s="29">
        <v>4677</v>
      </c>
      <c r="K18" s="28" t="s">
        <v>38</v>
      </c>
      <c r="L18" s="28" t="str">
        <f>VLOOKUP(Enforcements!$C18,'Trips&amp;Operators'!$C$1:$E$9999,3,FALSE)</f>
        <v>STEWART</v>
      </c>
      <c r="M18" s="27" t="s">
        <v>74</v>
      </c>
      <c r="N18" s="28" t="s">
        <v>344</v>
      </c>
    </row>
    <row r="19" spans="1:14" s="26" customFormat="1" x14ac:dyDescent="0.25">
      <c r="A19" s="30">
        <v>42491.647280092591</v>
      </c>
      <c r="B19" s="29" t="s">
        <v>99</v>
      </c>
      <c r="C19" s="29" t="s">
        <v>112</v>
      </c>
      <c r="D19" s="29" t="s">
        <v>37</v>
      </c>
      <c r="E19" s="29" t="s">
        <v>113</v>
      </c>
      <c r="F19" s="29">
        <v>0</v>
      </c>
      <c r="G19" s="29">
        <v>138</v>
      </c>
      <c r="H19" s="29">
        <v>794</v>
      </c>
      <c r="I19" s="29" t="s">
        <v>114</v>
      </c>
      <c r="J19" s="29">
        <v>1692</v>
      </c>
      <c r="K19" s="28" t="s">
        <v>34</v>
      </c>
      <c r="L19" s="28" t="str">
        <f>VLOOKUP(Enforcements!$C19,'Trips&amp;Operators'!$C$1:$E$9999,3,FALSE)</f>
        <v>ACKERMAN</v>
      </c>
      <c r="M19" s="27" t="s">
        <v>33</v>
      </c>
      <c r="N19" s="28" t="s">
        <v>342</v>
      </c>
    </row>
    <row r="20" spans="1:14" s="26" customFormat="1" x14ac:dyDescent="0.25">
      <c r="A20" s="30">
        <v>42491.495370370372</v>
      </c>
      <c r="B20" s="29" t="s">
        <v>77</v>
      </c>
      <c r="C20" s="29" t="s">
        <v>96</v>
      </c>
      <c r="D20" s="29" t="s">
        <v>37</v>
      </c>
      <c r="E20" s="29" t="s">
        <v>36</v>
      </c>
      <c r="F20" s="29">
        <v>0</v>
      </c>
      <c r="G20" s="29">
        <v>42</v>
      </c>
      <c r="H20" s="29">
        <v>1037</v>
      </c>
      <c r="I20" s="29" t="s">
        <v>35</v>
      </c>
      <c r="J20" s="29">
        <v>839</v>
      </c>
      <c r="K20" s="28" t="s">
        <v>38</v>
      </c>
      <c r="L20" s="28" t="str">
        <f>VLOOKUP(Enforcements!$C20,'Trips&amp;Operators'!$C$1:$E$9999,3,FALSE)</f>
        <v>ACKERMAN</v>
      </c>
      <c r="M20" s="27" t="s">
        <v>33</v>
      </c>
      <c r="N20" s="28"/>
    </row>
    <row r="21" spans="1:14" s="26" customFormat="1" x14ac:dyDescent="0.25">
      <c r="A21" s="30">
        <v>42491.527743055558</v>
      </c>
      <c r="B21" s="29" t="s">
        <v>99</v>
      </c>
      <c r="C21" s="29" t="s">
        <v>100</v>
      </c>
      <c r="D21" s="29" t="s">
        <v>37</v>
      </c>
      <c r="E21" s="29" t="s">
        <v>36</v>
      </c>
      <c r="F21" s="29">
        <v>0</v>
      </c>
      <c r="G21" s="29">
        <v>65</v>
      </c>
      <c r="H21" s="29">
        <v>233229</v>
      </c>
      <c r="I21" s="29" t="s">
        <v>35</v>
      </c>
      <c r="J21" s="29">
        <v>233491</v>
      </c>
      <c r="K21" s="28" t="s">
        <v>34</v>
      </c>
      <c r="L21" s="28" t="str">
        <f>VLOOKUP(Enforcements!$C21,'Trips&amp;Operators'!$C$1:$E$9999,3,FALSE)</f>
        <v>ACKERMAN</v>
      </c>
      <c r="M21" s="27" t="s">
        <v>33</v>
      </c>
      <c r="N21" s="28"/>
    </row>
    <row r="22" spans="1:14" s="26" customFormat="1" x14ac:dyDescent="0.25">
      <c r="A22" s="30">
        <v>42491.597581018519</v>
      </c>
      <c r="B22" s="29" t="s">
        <v>99</v>
      </c>
      <c r="C22" s="29" t="s">
        <v>107</v>
      </c>
      <c r="D22" s="29" t="s">
        <v>37</v>
      </c>
      <c r="E22" s="29" t="s">
        <v>36</v>
      </c>
      <c r="F22" s="29">
        <v>0</v>
      </c>
      <c r="G22" s="29">
        <v>58</v>
      </c>
      <c r="H22" s="29">
        <v>233270</v>
      </c>
      <c r="I22" s="29" t="s">
        <v>35</v>
      </c>
      <c r="J22" s="29">
        <v>233491</v>
      </c>
      <c r="K22" s="28" t="s">
        <v>34</v>
      </c>
      <c r="L22" s="28" t="str">
        <f>VLOOKUP(Enforcements!$C22,'Trips&amp;Operators'!$C$1:$E$9999,3,FALSE)</f>
        <v>ACKERMAN</v>
      </c>
      <c r="M22" s="27" t="s">
        <v>33</v>
      </c>
      <c r="N22" s="28"/>
    </row>
    <row r="23" spans="1:14" s="26" customFormat="1" x14ac:dyDescent="0.25">
      <c r="A23" s="30">
        <v>42491.637986111113</v>
      </c>
      <c r="B23" s="29" t="s">
        <v>77</v>
      </c>
      <c r="C23" s="29" t="s">
        <v>110</v>
      </c>
      <c r="D23" s="29" t="s">
        <v>37</v>
      </c>
      <c r="E23" s="29" t="s">
        <v>36</v>
      </c>
      <c r="F23" s="29">
        <v>0</v>
      </c>
      <c r="G23" s="29">
        <v>43</v>
      </c>
      <c r="H23" s="29">
        <v>130</v>
      </c>
      <c r="I23" s="29" t="s">
        <v>35</v>
      </c>
      <c r="J23" s="29">
        <v>1</v>
      </c>
      <c r="K23" s="28" t="s">
        <v>38</v>
      </c>
      <c r="L23" s="28" t="str">
        <f>VLOOKUP(Enforcements!$C23,'Trips&amp;Operators'!$C$1:$E$9999,3,FALSE)</f>
        <v>ACKERMAN</v>
      </c>
      <c r="M23" s="27" t="s">
        <v>33</v>
      </c>
      <c r="N23" s="28"/>
    </row>
    <row r="24" spans="1:14" s="26" customFormat="1" x14ac:dyDescent="0.25">
      <c r="A24" s="30">
        <v>42491.709976851853</v>
      </c>
      <c r="B24" s="29" t="s">
        <v>77</v>
      </c>
      <c r="C24" s="29" t="s">
        <v>129</v>
      </c>
      <c r="D24" s="29" t="s">
        <v>37</v>
      </c>
      <c r="E24" s="29" t="s">
        <v>36</v>
      </c>
      <c r="F24" s="29">
        <v>0</v>
      </c>
      <c r="G24" s="29">
        <v>59</v>
      </c>
      <c r="H24" s="29">
        <v>223</v>
      </c>
      <c r="I24" s="29" t="s">
        <v>35</v>
      </c>
      <c r="J24" s="29">
        <v>1</v>
      </c>
      <c r="K24" s="28" t="s">
        <v>38</v>
      </c>
      <c r="L24" s="28" t="str">
        <f>VLOOKUP(Enforcements!$C24,'Trips&amp;Operators'!$C$1:$E$9999,3,FALSE)</f>
        <v>ACKERMAN</v>
      </c>
      <c r="M24" s="27" t="s">
        <v>33</v>
      </c>
      <c r="N24" s="28"/>
    </row>
    <row r="25" spans="1:14" s="26" customFormat="1" x14ac:dyDescent="0.25">
      <c r="A25" s="30">
        <v>42491.483634259261</v>
      </c>
      <c r="B25" s="29" t="s">
        <v>67</v>
      </c>
      <c r="C25" s="29" t="s">
        <v>95</v>
      </c>
      <c r="D25" s="29" t="s">
        <v>37</v>
      </c>
      <c r="E25" s="29" t="s">
        <v>36</v>
      </c>
      <c r="F25" s="29">
        <v>0</v>
      </c>
      <c r="G25" s="29">
        <v>4</v>
      </c>
      <c r="H25" s="29">
        <v>233328</v>
      </c>
      <c r="I25" s="29" t="s">
        <v>35</v>
      </c>
      <c r="J25" s="29">
        <v>233491</v>
      </c>
      <c r="K25" s="28" t="s">
        <v>34</v>
      </c>
      <c r="L25" s="28" t="str">
        <f>VLOOKUP(Enforcements!$C25,'Trips&amp;Operators'!$C$1:$E$9999,3,FALSE)</f>
        <v>ARNOLD</v>
      </c>
      <c r="M25" s="27" t="s">
        <v>33</v>
      </c>
      <c r="N25" s="28"/>
    </row>
    <row r="26" spans="1:14" s="26" customFormat="1" x14ac:dyDescent="0.25">
      <c r="A26" s="30">
        <v>42491.522824074076</v>
      </c>
      <c r="B26" s="29" t="s">
        <v>97</v>
      </c>
      <c r="C26" s="29" t="s">
        <v>98</v>
      </c>
      <c r="D26" s="29" t="s">
        <v>37</v>
      </c>
      <c r="E26" s="29" t="s">
        <v>36</v>
      </c>
      <c r="F26" s="29">
        <v>0</v>
      </c>
      <c r="G26" s="29">
        <v>27</v>
      </c>
      <c r="H26" s="29">
        <v>884</v>
      </c>
      <c r="I26" s="29" t="s">
        <v>35</v>
      </c>
      <c r="J26" s="29">
        <v>839</v>
      </c>
      <c r="K26" s="28" t="s">
        <v>38</v>
      </c>
      <c r="L26" s="28" t="str">
        <f>VLOOKUP(Enforcements!$C26,'Trips&amp;Operators'!$C$1:$E$9999,3,FALSE)</f>
        <v>ARNOLD</v>
      </c>
      <c r="M26" s="27" t="s">
        <v>33</v>
      </c>
      <c r="N26" s="28"/>
    </row>
    <row r="27" spans="1:14" s="26" customFormat="1" x14ac:dyDescent="0.25">
      <c r="A27" s="30">
        <v>42491.69023148148</v>
      </c>
      <c r="B27" s="29" t="s">
        <v>118</v>
      </c>
      <c r="C27" s="29" t="s">
        <v>119</v>
      </c>
      <c r="D27" s="29" t="s">
        <v>37</v>
      </c>
      <c r="E27" s="29" t="s">
        <v>36</v>
      </c>
      <c r="F27" s="29">
        <v>0</v>
      </c>
      <c r="G27" s="29">
        <v>47</v>
      </c>
      <c r="H27" s="29">
        <v>160</v>
      </c>
      <c r="I27" s="29" t="s">
        <v>35</v>
      </c>
      <c r="J27" s="29">
        <v>1</v>
      </c>
      <c r="K27" s="28" t="s">
        <v>38</v>
      </c>
      <c r="L27" s="28" t="str">
        <f>VLOOKUP(Enforcements!$C27,'Trips&amp;Operators'!$C$1:$E$9999,3,FALSE)</f>
        <v>BONDS</v>
      </c>
      <c r="M27" s="27" t="s">
        <v>33</v>
      </c>
      <c r="N27" s="28"/>
    </row>
    <row r="28" spans="1:14" s="26" customFormat="1" x14ac:dyDescent="0.25">
      <c r="A28" s="30">
        <v>42491.762997685182</v>
      </c>
      <c r="B28" s="29" t="s">
        <v>118</v>
      </c>
      <c r="C28" s="29" t="s">
        <v>130</v>
      </c>
      <c r="D28" s="29" t="s">
        <v>37</v>
      </c>
      <c r="E28" s="29" t="s">
        <v>36</v>
      </c>
      <c r="F28" s="29">
        <v>0</v>
      </c>
      <c r="G28" s="29">
        <v>39</v>
      </c>
      <c r="H28" s="29">
        <v>123</v>
      </c>
      <c r="I28" s="29" t="s">
        <v>35</v>
      </c>
      <c r="J28" s="29">
        <v>1</v>
      </c>
      <c r="K28" s="28" t="s">
        <v>38</v>
      </c>
      <c r="L28" s="28" t="str">
        <f>VLOOKUP(Enforcements!$C28,'Trips&amp;Operators'!$C$1:$E$9999,3,FALSE)</f>
        <v>BONDS</v>
      </c>
      <c r="M28" s="27" t="s">
        <v>33</v>
      </c>
      <c r="N28" s="28"/>
    </row>
    <row r="29" spans="1:14" s="26" customFormat="1" x14ac:dyDescent="0.25">
      <c r="A29" s="30">
        <v>42491.659907407404</v>
      </c>
      <c r="B29" s="29" t="s">
        <v>115</v>
      </c>
      <c r="C29" s="29" t="s">
        <v>116</v>
      </c>
      <c r="D29" s="29" t="s">
        <v>37</v>
      </c>
      <c r="E29" s="29" t="s">
        <v>36</v>
      </c>
      <c r="F29" s="29">
        <v>0</v>
      </c>
      <c r="G29" s="29">
        <v>13</v>
      </c>
      <c r="H29" s="29">
        <v>858</v>
      </c>
      <c r="I29" s="29" t="s">
        <v>35</v>
      </c>
      <c r="J29" s="29">
        <v>839</v>
      </c>
      <c r="K29" s="28" t="s">
        <v>38</v>
      </c>
      <c r="L29" s="28" t="str">
        <f>VLOOKUP(Enforcements!$C29,'Trips&amp;Operators'!$C$1:$E$9999,3,FALSE)</f>
        <v>BRANNON</v>
      </c>
      <c r="M29" s="27" t="s">
        <v>33</v>
      </c>
      <c r="N29" s="28"/>
    </row>
    <row r="30" spans="1:14" s="26" customFormat="1" x14ac:dyDescent="0.25">
      <c r="A30" s="30">
        <v>42491.691759259258</v>
      </c>
      <c r="B30" s="29" t="s">
        <v>120</v>
      </c>
      <c r="C30" s="29" t="s">
        <v>121</v>
      </c>
      <c r="D30" s="29" t="s">
        <v>37</v>
      </c>
      <c r="E30" s="29" t="s">
        <v>36</v>
      </c>
      <c r="F30" s="29">
        <v>0</v>
      </c>
      <c r="G30" s="29">
        <v>5</v>
      </c>
      <c r="H30" s="29">
        <v>233340</v>
      </c>
      <c r="I30" s="29" t="s">
        <v>35</v>
      </c>
      <c r="J30" s="29">
        <v>233491</v>
      </c>
      <c r="K30" s="28" t="s">
        <v>34</v>
      </c>
      <c r="L30" s="28" t="str">
        <f>VLOOKUP(Enforcements!$C30,'Trips&amp;Operators'!$C$1:$E$9999,3,FALSE)</f>
        <v>BRANNON</v>
      </c>
      <c r="M30" s="27" t="s">
        <v>33</v>
      </c>
      <c r="N30" s="28"/>
    </row>
    <row r="31" spans="1:14" s="26" customFormat="1" x14ac:dyDescent="0.25">
      <c r="A31" s="30">
        <v>42491.554560185185</v>
      </c>
      <c r="B31" s="29" t="s">
        <v>75</v>
      </c>
      <c r="C31" s="29" t="s">
        <v>102</v>
      </c>
      <c r="D31" s="29" t="s">
        <v>37</v>
      </c>
      <c r="E31" s="29" t="s">
        <v>36</v>
      </c>
      <c r="F31" s="29">
        <v>0</v>
      </c>
      <c r="G31" s="29">
        <v>6</v>
      </c>
      <c r="H31" s="29">
        <v>112</v>
      </c>
      <c r="I31" s="29" t="s">
        <v>35</v>
      </c>
      <c r="J31" s="29">
        <v>1</v>
      </c>
      <c r="K31" s="28" t="s">
        <v>38</v>
      </c>
      <c r="L31" s="28" t="str">
        <f>VLOOKUP(Enforcements!$C31,'Trips&amp;Operators'!$C$1:$E$9999,3,FALSE)</f>
        <v>BUTLER</v>
      </c>
      <c r="M31" s="27" t="s">
        <v>33</v>
      </c>
      <c r="N31" s="28"/>
    </row>
    <row r="32" spans="1:14" s="26" customFormat="1" x14ac:dyDescent="0.25">
      <c r="A32" s="30">
        <v>42491.345671296294</v>
      </c>
      <c r="B32" s="29" t="s">
        <v>77</v>
      </c>
      <c r="C32" s="29" t="s">
        <v>81</v>
      </c>
      <c r="D32" s="29" t="s">
        <v>37</v>
      </c>
      <c r="E32" s="29" t="s">
        <v>36</v>
      </c>
      <c r="F32" s="29">
        <v>0</v>
      </c>
      <c r="G32" s="29">
        <v>28</v>
      </c>
      <c r="H32" s="29">
        <v>116</v>
      </c>
      <c r="I32" s="29" t="s">
        <v>35</v>
      </c>
      <c r="J32" s="29">
        <v>1</v>
      </c>
      <c r="K32" s="28" t="s">
        <v>38</v>
      </c>
      <c r="L32" s="28" t="str">
        <f>VLOOKUP(Enforcements!$C32,'Trips&amp;Operators'!$C$1:$E$9999,3,FALSE)</f>
        <v>GEBRETEKLE</v>
      </c>
      <c r="M32" s="27" t="s">
        <v>33</v>
      </c>
      <c r="N32" s="28"/>
    </row>
    <row r="33" spans="1:14" s="26" customFormat="1" x14ac:dyDescent="0.25">
      <c r="A33" s="30">
        <v>42491.465092592596</v>
      </c>
      <c r="B33" s="29" t="s">
        <v>92</v>
      </c>
      <c r="C33" s="29" t="s">
        <v>93</v>
      </c>
      <c r="D33" s="29" t="s">
        <v>37</v>
      </c>
      <c r="E33" s="29" t="s">
        <v>36</v>
      </c>
      <c r="F33" s="29">
        <v>0</v>
      </c>
      <c r="G33" s="29">
        <v>8</v>
      </c>
      <c r="H33" s="29">
        <v>233322</v>
      </c>
      <c r="I33" s="29" t="s">
        <v>35</v>
      </c>
      <c r="J33" s="29">
        <v>233491</v>
      </c>
      <c r="K33" s="28" t="s">
        <v>34</v>
      </c>
      <c r="L33" s="28" t="str">
        <f>VLOOKUP(Enforcements!$C33,'Trips&amp;Operators'!$C$1:$E$9999,3,FALSE)</f>
        <v>GEBRETEKLE</v>
      </c>
      <c r="M33" s="27" t="s">
        <v>33</v>
      </c>
      <c r="N33" s="28"/>
    </row>
    <row r="34" spans="1:14" s="26" customFormat="1" x14ac:dyDescent="0.25">
      <c r="A34" s="30">
        <v>42491.824490740742</v>
      </c>
      <c r="B34" s="29" t="s">
        <v>90</v>
      </c>
      <c r="C34" s="29" t="s">
        <v>350</v>
      </c>
      <c r="D34" s="29" t="s">
        <v>37</v>
      </c>
      <c r="E34" s="29" t="s">
        <v>36</v>
      </c>
      <c r="F34" s="29">
        <v>0</v>
      </c>
      <c r="G34" s="29">
        <v>4</v>
      </c>
      <c r="H34" s="29">
        <v>125</v>
      </c>
      <c r="I34" s="29" t="s">
        <v>35</v>
      </c>
      <c r="J34" s="29">
        <v>1</v>
      </c>
      <c r="K34" s="28" t="s">
        <v>38</v>
      </c>
      <c r="L34" s="28" t="str">
        <f>VLOOKUP(Enforcements!$C34,'Trips&amp;Operators'!$C$1:$E$9999,3,FALSE)</f>
        <v>HONTZ</v>
      </c>
      <c r="M34" s="27" t="s">
        <v>33</v>
      </c>
      <c r="N34" s="28"/>
    </row>
    <row r="35" spans="1:14" s="26" customFormat="1" x14ac:dyDescent="0.25">
      <c r="A35" s="30">
        <v>42491.897372685184</v>
      </c>
      <c r="B35" s="29" t="s">
        <v>90</v>
      </c>
      <c r="C35" s="29" t="s">
        <v>351</v>
      </c>
      <c r="D35" s="29" t="s">
        <v>37</v>
      </c>
      <c r="E35" s="29" t="s">
        <v>36</v>
      </c>
      <c r="F35" s="29">
        <v>0</v>
      </c>
      <c r="G35" s="29">
        <v>9</v>
      </c>
      <c r="H35" s="29">
        <v>125</v>
      </c>
      <c r="I35" s="29" t="s">
        <v>35</v>
      </c>
      <c r="J35" s="29">
        <v>1</v>
      </c>
      <c r="K35" s="28" t="s">
        <v>38</v>
      </c>
      <c r="L35" s="28" t="str">
        <f>VLOOKUP(Enforcements!$C35,'Trips&amp;Operators'!$C$1:$E$9999,3,FALSE)</f>
        <v>HONTZ</v>
      </c>
      <c r="M35" s="27" t="s">
        <v>33</v>
      </c>
      <c r="N35" s="28"/>
    </row>
    <row r="36" spans="1:14" s="26" customFormat="1" x14ac:dyDescent="0.25">
      <c r="A36" s="30">
        <v>42491.941354166665</v>
      </c>
      <c r="B36" s="29" t="s">
        <v>79</v>
      </c>
      <c r="C36" s="29" t="s">
        <v>352</v>
      </c>
      <c r="D36" s="29" t="s">
        <v>37</v>
      </c>
      <c r="E36" s="29" t="s">
        <v>36</v>
      </c>
      <c r="F36" s="29">
        <v>0</v>
      </c>
      <c r="G36" s="29">
        <v>9</v>
      </c>
      <c r="H36" s="29">
        <v>233429</v>
      </c>
      <c r="I36" s="29" t="s">
        <v>35</v>
      </c>
      <c r="J36" s="29">
        <v>233491</v>
      </c>
      <c r="K36" s="28" t="s">
        <v>34</v>
      </c>
      <c r="L36" s="28" t="str">
        <f>VLOOKUP(Enforcements!$C36,'Trips&amp;Operators'!$C$1:$E$9999,3,FALSE)</f>
        <v>HONTZ</v>
      </c>
      <c r="M36" s="27" t="s">
        <v>33</v>
      </c>
      <c r="N36" s="28"/>
    </row>
    <row r="37" spans="1:14" s="26" customFormat="1" x14ac:dyDescent="0.25">
      <c r="A37" s="30">
        <v>42491.981111111112</v>
      </c>
      <c r="B37" s="29" t="s">
        <v>90</v>
      </c>
      <c r="C37" s="29" t="s">
        <v>353</v>
      </c>
      <c r="D37" s="29" t="s">
        <v>37</v>
      </c>
      <c r="E37" s="29" t="s">
        <v>36</v>
      </c>
      <c r="F37" s="29">
        <v>0</v>
      </c>
      <c r="G37" s="29">
        <v>8</v>
      </c>
      <c r="H37" s="29">
        <v>114</v>
      </c>
      <c r="I37" s="29" t="s">
        <v>35</v>
      </c>
      <c r="J37" s="29">
        <v>1</v>
      </c>
      <c r="K37" s="28" t="s">
        <v>38</v>
      </c>
      <c r="L37" s="28" t="str">
        <f>VLOOKUP(Enforcements!$C37,'Trips&amp;Operators'!$C$1:$E$9999,3,FALSE)</f>
        <v>HONTZ</v>
      </c>
      <c r="M37" s="27" t="s">
        <v>33</v>
      </c>
      <c r="N37" s="28"/>
    </row>
    <row r="38" spans="1:14" s="26" customFormat="1" x14ac:dyDescent="0.25">
      <c r="A38" s="30">
        <v>42492.024629629632</v>
      </c>
      <c r="B38" s="29" t="s">
        <v>79</v>
      </c>
      <c r="C38" s="29" t="s">
        <v>354</v>
      </c>
      <c r="D38" s="29" t="s">
        <v>37</v>
      </c>
      <c r="E38" s="29" t="s">
        <v>36</v>
      </c>
      <c r="F38" s="29">
        <v>0</v>
      </c>
      <c r="G38" s="29">
        <v>37</v>
      </c>
      <c r="H38" s="29">
        <v>233389</v>
      </c>
      <c r="I38" s="29" t="s">
        <v>35</v>
      </c>
      <c r="J38" s="29">
        <v>233491</v>
      </c>
      <c r="K38" s="28" t="s">
        <v>34</v>
      </c>
      <c r="L38" s="28" t="str">
        <f>VLOOKUP(Enforcements!$C38,'Trips&amp;Operators'!$C$1:$E$9999,3,FALSE)</f>
        <v>HONTZ</v>
      </c>
      <c r="M38" s="27" t="s">
        <v>33</v>
      </c>
      <c r="N38" s="28"/>
    </row>
    <row r="39" spans="1:14" s="26" customFormat="1" x14ac:dyDescent="0.25">
      <c r="A39" s="30">
        <v>42491.785879629628</v>
      </c>
      <c r="B39" s="29" t="s">
        <v>77</v>
      </c>
      <c r="C39" s="29" t="s">
        <v>133</v>
      </c>
      <c r="D39" s="29" t="s">
        <v>37</v>
      </c>
      <c r="E39" s="29" t="s">
        <v>36</v>
      </c>
      <c r="F39" s="29">
        <v>0</v>
      </c>
      <c r="G39" s="29">
        <v>7</v>
      </c>
      <c r="H39" s="29">
        <v>147</v>
      </c>
      <c r="I39" s="29" t="s">
        <v>35</v>
      </c>
      <c r="J39" s="29">
        <v>1</v>
      </c>
      <c r="K39" s="28" t="s">
        <v>38</v>
      </c>
      <c r="L39" s="28" t="str">
        <f>VLOOKUP(Enforcements!$C39,'Trips&amp;Operators'!$C$1:$E$9999,3,FALSE)</f>
        <v>JACKSON</v>
      </c>
      <c r="M39" s="27" t="s">
        <v>33</v>
      </c>
      <c r="N39" s="28"/>
    </row>
    <row r="40" spans="1:14" s="26" customFormat="1" x14ac:dyDescent="0.25">
      <c r="A40" s="30">
        <v>42491.274548611109</v>
      </c>
      <c r="B40" s="29" t="s">
        <v>79</v>
      </c>
      <c r="C40" s="29" t="s">
        <v>80</v>
      </c>
      <c r="D40" s="29" t="s">
        <v>37</v>
      </c>
      <c r="E40" s="29" t="s">
        <v>36</v>
      </c>
      <c r="F40" s="29">
        <v>0</v>
      </c>
      <c r="G40" s="29">
        <v>9</v>
      </c>
      <c r="H40" s="29">
        <v>233314</v>
      </c>
      <c r="I40" s="29" t="s">
        <v>35</v>
      </c>
      <c r="J40" s="29">
        <v>233491</v>
      </c>
      <c r="K40" s="28" t="s">
        <v>34</v>
      </c>
      <c r="L40" s="28" t="str">
        <f>VLOOKUP(Enforcements!$C40,'Trips&amp;Operators'!$C$1:$E$9999,3,FALSE)</f>
        <v>LEDERHAUSE</v>
      </c>
      <c r="M40" s="27" t="s">
        <v>33</v>
      </c>
      <c r="N40" s="28"/>
    </row>
    <row r="41" spans="1:14" s="26" customFormat="1" x14ac:dyDescent="0.25">
      <c r="A41" s="30">
        <v>42491.34778935185</v>
      </c>
      <c r="B41" s="29" t="s">
        <v>79</v>
      </c>
      <c r="C41" s="29" t="s">
        <v>82</v>
      </c>
      <c r="D41" s="29" t="s">
        <v>37</v>
      </c>
      <c r="E41" s="29" t="s">
        <v>36</v>
      </c>
      <c r="F41" s="29">
        <v>0</v>
      </c>
      <c r="G41" s="29">
        <v>5</v>
      </c>
      <c r="H41" s="29">
        <v>233410</v>
      </c>
      <c r="I41" s="29" t="s">
        <v>35</v>
      </c>
      <c r="J41" s="29">
        <v>233491</v>
      </c>
      <c r="K41" s="28" t="s">
        <v>34</v>
      </c>
      <c r="L41" s="28" t="str">
        <f>VLOOKUP(Enforcements!$C41,'Trips&amp;Operators'!$C$1:$E$9999,3,FALSE)</f>
        <v>LEDERHAUSE</v>
      </c>
      <c r="M41" s="27" t="s">
        <v>33</v>
      </c>
      <c r="N41" s="28"/>
    </row>
    <row r="42" spans="1:14" s="26" customFormat="1" x14ac:dyDescent="0.25">
      <c r="A42" s="30">
        <v>42491.460312499999</v>
      </c>
      <c r="B42" s="29" t="s">
        <v>90</v>
      </c>
      <c r="C42" s="29" t="s">
        <v>91</v>
      </c>
      <c r="D42" s="29" t="s">
        <v>37</v>
      </c>
      <c r="E42" s="29" t="s">
        <v>36</v>
      </c>
      <c r="F42" s="29">
        <v>0</v>
      </c>
      <c r="G42" s="29">
        <v>9</v>
      </c>
      <c r="H42" s="29">
        <v>134</v>
      </c>
      <c r="I42" s="29" t="s">
        <v>35</v>
      </c>
      <c r="J42" s="29">
        <v>1</v>
      </c>
      <c r="K42" s="28" t="s">
        <v>38</v>
      </c>
      <c r="L42" s="28" t="str">
        <f>VLOOKUP(Enforcements!$C42,'Trips&amp;Operators'!$C$1:$E$9999,3,FALSE)</f>
        <v>LEDERHAUSE</v>
      </c>
      <c r="M42" s="27" t="s">
        <v>33</v>
      </c>
      <c r="N42" s="28"/>
    </row>
    <row r="43" spans="1:14" s="26" customFormat="1" x14ac:dyDescent="0.25">
      <c r="A43" s="30">
        <v>42491.262800925928</v>
      </c>
      <c r="B43" s="29" t="s">
        <v>75</v>
      </c>
      <c r="C43" s="29" t="s">
        <v>76</v>
      </c>
      <c r="D43" s="29" t="s">
        <v>37</v>
      </c>
      <c r="E43" s="29" t="s">
        <v>36</v>
      </c>
      <c r="F43" s="29">
        <v>0</v>
      </c>
      <c r="G43" s="29">
        <v>5</v>
      </c>
      <c r="H43" s="29">
        <v>130</v>
      </c>
      <c r="I43" s="29" t="s">
        <v>35</v>
      </c>
      <c r="J43" s="29">
        <v>1</v>
      </c>
      <c r="K43" s="28" t="s">
        <v>38</v>
      </c>
      <c r="L43" s="28" t="str">
        <f>VLOOKUP(Enforcements!$C43,'Trips&amp;Operators'!$C$1:$E$9999,3,FALSE)</f>
        <v>MALAVE</v>
      </c>
      <c r="M43" s="27" t="s">
        <v>33</v>
      </c>
      <c r="N43" s="28"/>
    </row>
    <row r="44" spans="1:14" s="26" customFormat="1" x14ac:dyDescent="0.25">
      <c r="A44" s="30">
        <v>42491.407870370371</v>
      </c>
      <c r="B44" s="29" t="s">
        <v>75</v>
      </c>
      <c r="C44" s="29" t="s">
        <v>85</v>
      </c>
      <c r="D44" s="29" t="s">
        <v>37</v>
      </c>
      <c r="E44" s="29" t="s">
        <v>36</v>
      </c>
      <c r="F44" s="29">
        <v>0</v>
      </c>
      <c r="G44" s="29">
        <v>5</v>
      </c>
      <c r="H44" s="29">
        <v>132</v>
      </c>
      <c r="I44" s="29" t="s">
        <v>35</v>
      </c>
      <c r="J44" s="29">
        <v>1</v>
      </c>
      <c r="K44" s="28" t="s">
        <v>38</v>
      </c>
      <c r="L44" s="28" t="str">
        <f>VLOOKUP(Enforcements!$C44,'Trips&amp;Operators'!$C$1:$E$9999,3,FALSE)</f>
        <v>MALAVE</v>
      </c>
      <c r="M44" s="27" t="s">
        <v>33</v>
      </c>
      <c r="N44" s="28"/>
    </row>
    <row r="45" spans="1:14" s="26" customFormat="1" x14ac:dyDescent="0.25">
      <c r="A45" s="30">
        <v>42491.5703125</v>
      </c>
      <c r="B45" s="29" t="s">
        <v>79</v>
      </c>
      <c r="C45" s="29" t="s">
        <v>103</v>
      </c>
      <c r="D45" s="29" t="s">
        <v>37</v>
      </c>
      <c r="E45" s="29" t="s">
        <v>36</v>
      </c>
      <c r="F45" s="29">
        <v>0</v>
      </c>
      <c r="G45" s="29">
        <v>5</v>
      </c>
      <c r="H45" s="29">
        <v>233334</v>
      </c>
      <c r="I45" s="29" t="s">
        <v>35</v>
      </c>
      <c r="J45" s="29">
        <v>233491</v>
      </c>
      <c r="K45" s="28" t="s">
        <v>34</v>
      </c>
      <c r="L45" s="28" t="str">
        <f>VLOOKUP(Enforcements!$C45,'Trips&amp;Operators'!$C$1:$E$9999,3,FALSE)</f>
        <v>NELSON</v>
      </c>
      <c r="M45" s="27" t="s">
        <v>33</v>
      </c>
      <c r="N45" s="28"/>
    </row>
    <row r="46" spans="1:14" s="26" customFormat="1" x14ac:dyDescent="0.25">
      <c r="A46" s="30">
        <v>42491.639699074076</v>
      </c>
      <c r="B46" s="29" t="s">
        <v>79</v>
      </c>
      <c r="C46" s="29" t="s">
        <v>111</v>
      </c>
      <c r="D46" s="29" t="s">
        <v>37</v>
      </c>
      <c r="E46" s="29" t="s">
        <v>36</v>
      </c>
      <c r="F46" s="29">
        <v>0</v>
      </c>
      <c r="G46" s="29">
        <v>5</v>
      </c>
      <c r="H46" s="29">
        <v>233328</v>
      </c>
      <c r="I46" s="29" t="s">
        <v>35</v>
      </c>
      <c r="J46" s="29">
        <v>233491</v>
      </c>
      <c r="K46" s="28" t="s">
        <v>34</v>
      </c>
      <c r="L46" s="28" t="str">
        <f>VLOOKUP(Enforcements!$C46,'Trips&amp;Operators'!$C$1:$E$9999,3,FALSE)</f>
        <v>NELSON</v>
      </c>
      <c r="M46" s="27" t="s">
        <v>33</v>
      </c>
      <c r="N46" s="28"/>
    </row>
    <row r="47" spans="1:14" s="26" customFormat="1" x14ac:dyDescent="0.25">
      <c r="A47" s="30">
        <v>42491.577708333331</v>
      </c>
      <c r="B47" s="29" t="s">
        <v>104</v>
      </c>
      <c r="C47" s="29" t="s">
        <v>105</v>
      </c>
      <c r="D47" s="29" t="s">
        <v>37</v>
      </c>
      <c r="E47" s="29" t="s">
        <v>36</v>
      </c>
      <c r="F47" s="29">
        <v>0</v>
      </c>
      <c r="G47" s="29">
        <v>46</v>
      </c>
      <c r="H47" s="29">
        <v>136</v>
      </c>
      <c r="I47" s="29" t="s">
        <v>35</v>
      </c>
      <c r="J47" s="29">
        <v>1</v>
      </c>
      <c r="K47" s="28" t="s">
        <v>38</v>
      </c>
      <c r="L47" s="28" t="str">
        <f>VLOOKUP(Enforcements!$C47,'Trips&amp;Operators'!$C$1:$E$9999,3,FALSE)</f>
        <v>STEWART</v>
      </c>
      <c r="M47" s="27" t="s">
        <v>33</v>
      </c>
      <c r="N47" s="28"/>
    </row>
    <row r="48" spans="1:14" s="26" customFormat="1" x14ac:dyDescent="0.25">
      <c r="A48" s="30">
        <v>42491.650057870371</v>
      </c>
      <c r="B48" s="29" t="s">
        <v>104</v>
      </c>
      <c r="C48" s="29" t="s">
        <v>109</v>
      </c>
      <c r="D48" s="29" t="s">
        <v>37</v>
      </c>
      <c r="E48" s="29" t="s">
        <v>36</v>
      </c>
      <c r="F48" s="29">
        <v>0</v>
      </c>
      <c r="G48" s="29">
        <v>51</v>
      </c>
      <c r="H48" s="29">
        <v>161</v>
      </c>
      <c r="I48" s="29" t="s">
        <v>35</v>
      </c>
      <c r="J48" s="29">
        <v>1</v>
      </c>
      <c r="K48" s="28" t="s">
        <v>38</v>
      </c>
      <c r="L48" s="28" t="str">
        <f>VLOOKUP(Enforcements!$C48,'Trips&amp;Operators'!$C$1:$E$9999,3,FALSE)</f>
        <v>STEWART</v>
      </c>
      <c r="M48" s="27" t="s">
        <v>33</v>
      </c>
      <c r="N48" s="28"/>
    </row>
    <row r="49" spans="1:14" s="26" customFormat="1" x14ac:dyDescent="0.25">
      <c r="A49" s="30">
        <v>42491.680810185186</v>
      </c>
      <c r="B49" s="29" t="s">
        <v>92</v>
      </c>
      <c r="C49" s="29" t="s">
        <v>117</v>
      </c>
      <c r="D49" s="29" t="s">
        <v>37</v>
      </c>
      <c r="E49" s="29" t="s">
        <v>36</v>
      </c>
      <c r="F49" s="29">
        <v>0</v>
      </c>
      <c r="G49" s="29">
        <v>68</v>
      </c>
      <c r="H49" s="29">
        <v>233228</v>
      </c>
      <c r="I49" s="29" t="s">
        <v>35</v>
      </c>
      <c r="J49" s="29">
        <v>233491</v>
      </c>
      <c r="K49" s="28" t="s">
        <v>34</v>
      </c>
      <c r="L49" s="28" t="str">
        <f>VLOOKUP(Enforcements!$C49,'Trips&amp;Operators'!$C$1:$E$9999,3,FALSE)</f>
        <v>STEWART</v>
      </c>
      <c r="M49" s="27" t="s">
        <v>33</v>
      </c>
      <c r="N49" s="28"/>
    </row>
    <row r="50" spans="1:14" s="26" customFormat="1" x14ac:dyDescent="0.25">
      <c r="A50" s="30">
        <v>42491.754791666666</v>
      </c>
      <c r="B50" s="29" t="s">
        <v>92</v>
      </c>
      <c r="C50" s="29" t="s">
        <v>131</v>
      </c>
      <c r="D50" s="29" t="s">
        <v>37</v>
      </c>
      <c r="E50" s="29" t="s">
        <v>36</v>
      </c>
      <c r="F50" s="29">
        <v>0</v>
      </c>
      <c r="G50" s="29">
        <v>81</v>
      </c>
      <c r="H50" s="29">
        <v>233176</v>
      </c>
      <c r="I50" s="29" t="s">
        <v>35</v>
      </c>
      <c r="J50" s="29">
        <v>233491</v>
      </c>
      <c r="K50" s="28" t="s">
        <v>34</v>
      </c>
      <c r="L50" s="28" t="str">
        <f>VLOOKUP(Enforcements!$C50,'Trips&amp;Operators'!$C$1:$E$9999,3,FALSE)</f>
        <v>STEWART</v>
      </c>
      <c r="M50" s="27" t="s">
        <v>33</v>
      </c>
      <c r="N50" s="28"/>
    </row>
    <row r="51" spans="1:14" s="26" customFormat="1" x14ac:dyDescent="0.25">
      <c r="A51" s="30">
        <v>42491.558136574073</v>
      </c>
      <c r="B51" s="29" t="s">
        <v>67</v>
      </c>
      <c r="C51" s="29" t="s">
        <v>101</v>
      </c>
      <c r="D51" s="29" t="s">
        <v>37</v>
      </c>
      <c r="E51" s="29" t="s">
        <v>36</v>
      </c>
      <c r="F51" s="29">
        <v>0</v>
      </c>
      <c r="G51" s="29">
        <v>9</v>
      </c>
      <c r="H51" s="29">
        <v>233326</v>
      </c>
      <c r="I51" s="29" t="s">
        <v>35</v>
      </c>
      <c r="J51" s="29">
        <v>233491</v>
      </c>
      <c r="K51" s="28" t="s">
        <v>34</v>
      </c>
      <c r="L51" s="28" t="str">
        <f>VLOOKUP(Enforcements!$C51,'Trips&amp;Operators'!$C$1:$E$9999,3,FALSE)</f>
        <v>WEBSTER</v>
      </c>
      <c r="M51" s="27" t="s">
        <v>33</v>
      </c>
      <c r="N51" s="28"/>
    </row>
    <row r="52" spans="1:14" s="26" customFormat="1" x14ac:dyDescent="0.25">
      <c r="A52" s="30">
        <v>42491.595972222225</v>
      </c>
      <c r="B52" s="29" t="s">
        <v>97</v>
      </c>
      <c r="C52" s="29" t="s">
        <v>106</v>
      </c>
      <c r="D52" s="29" t="s">
        <v>37</v>
      </c>
      <c r="E52" s="29" t="s">
        <v>36</v>
      </c>
      <c r="F52" s="29">
        <v>0</v>
      </c>
      <c r="G52" s="29">
        <v>9</v>
      </c>
      <c r="H52" s="29">
        <v>110</v>
      </c>
      <c r="I52" s="29" t="s">
        <v>35</v>
      </c>
      <c r="J52" s="29">
        <v>1</v>
      </c>
      <c r="K52" s="28" t="s">
        <v>38</v>
      </c>
      <c r="L52" s="28" t="str">
        <f>VLOOKUP(Enforcements!$C52,'Trips&amp;Operators'!$C$1:$E$9999,3,FALSE)</f>
        <v>WEBSTER</v>
      </c>
      <c r="M52" s="27" t="s">
        <v>33</v>
      </c>
      <c r="N52" s="28"/>
    </row>
    <row r="53" spans="1:14" s="26" customFormat="1" x14ac:dyDescent="0.25">
      <c r="A53" s="30">
        <v>42491.701805555553</v>
      </c>
      <c r="B53" s="29" t="s">
        <v>67</v>
      </c>
      <c r="C53" s="29" t="s">
        <v>122</v>
      </c>
      <c r="D53" s="29" t="s">
        <v>37</v>
      </c>
      <c r="E53" s="29" t="s">
        <v>36</v>
      </c>
      <c r="F53" s="29">
        <v>0</v>
      </c>
      <c r="G53" s="29">
        <v>9</v>
      </c>
      <c r="H53" s="29">
        <v>233336</v>
      </c>
      <c r="I53" s="29" t="s">
        <v>35</v>
      </c>
      <c r="J53" s="29">
        <v>233491</v>
      </c>
      <c r="K53" s="28" t="s">
        <v>34</v>
      </c>
      <c r="L53" s="28" t="str">
        <f>VLOOKUP(Enforcements!$C53,'Trips&amp;Operators'!$C$1:$E$9999,3,FALSE)</f>
        <v>WEBSTER</v>
      </c>
      <c r="M53" s="27" t="s">
        <v>33</v>
      </c>
      <c r="N53" s="28"/>
    </row>
    <row r="54" spans="1:14" s="26" customFormat="1" x14ac:dyDescent="0.25">
      <c r="A54" s="30">
        <v>42492.046018518522</v>
      </c>
      <c r="B54" s="29" t="s">
        <v>87</v>
      </c>
      <c r="C54" s="29" t="s">
        <v>355</v>
      </c>
      <c r="D54" s="29" t="s">
        <v>37</v>
      </c>
      <c r="E54" s="29" t="s">
        <v>36</v>
      </c>
      <c r="F54" s="29">
        <v>0</v>
      </c>
      <c r="G54" s="29">
        <v>5</v>
      </c>
      <c r="H54" s="29">
        <v>169</v>
      </c>
      <c r="I54" s="29" t="s">
        <v>35</v>
      </c>
      <c r="J54" s="29">
        <v>1</v>
      </c>
      <c r="K54" s="28" t="s">
        <v>38</v>
      </c>
      <c r="L54" s="28" t="str">
        <f>VLOOKUP(Enforcements!$C54,'Trips&amp;Operators'!$C$1:$E$9999,3,FALSE)</f>
        <v>YOUNG</v>
      </c>
      <c r="M54" s="27" t="s">
        <v>33</v>
      </c>
      <c r="N54" s="28"/>
    </row>
    <row r="55" spans="1:14" s="26" customFormat="1" x14ac:dyDescent="0.25">
      <c r="A55" s="30"/>
      <c r="B55" s="29"/>
      <c r="C55" s="29"/>
      <c r="D55" s="29"/>
      <c r="E55" s="29"/>
      <c r="F55" s="29"/>
      <c r="G55" s="29"/>
      <c r="H55" s="29"/>
      <c r="I55" s="29"/>
      <c r="J55" s="29"/>
      <c r="K55" s="28"/>
      <c r="L55" s="28"/>
      <c r="M55" s="27"/>
      <c r="N55" s="28"/>
    </row>
    <row r="56" spans="1:14" s="26" customFormat="1" x14ac:dyDescent="0.25">
      <c r="A56" s="30"/>
      <c r="B56" s="29"/>
      <c r="C56" s="29"/>
      <c r="D56" s="29"/>
      <c r="E56" s="29"/>
      <c r="F56" s="29"/>
      <c r="G56" s="29"/>
      <c r="H56" s="29"/>
      <c r="I56" s="29"/>
      <c r="J56" s="29"/>
      <c r="K56" s="28"/>
      <c r="L56" s="28"/>
      <c r="M56" s="27"/>
      <c r="N56" s="28"/>
    </row>
    <row r="57" spans="1:14" s="26" customFormat="1" x14ac:dyDescent="0.25">
      <c r="A57" s="30"/>
      <c r="B57" s="29"/>
      <c r="C57" s="29"/>
      <c r="D57" s="29"/>
      <c r="E57" s="29"/>
      <c r="F57" s="29"/>
      <c r="G57" s="29"/>
      <c r="H57" s="29"/>
      <c r="I57" s="29"/>
      <c r="J57" s="29"/>
      <c r="K57" s="28"/>
      <c r="L57" s="28"/>
      <c r="M57" s="27"/>
      <c r="N57" s="28"/>
    </row>
    <row r="58" spans="1:14" s="26" customFormat="1" x14ac:dyDescent="0.25">
      <c r="A58" s="30"/>
      <c r="B58" s="29"/>
      <c r="C58" s="29"/>
      <c r="D58" s="29"/>
      <c r="E58" s="29"/>
      <c r="F58" s="29"/>
      <c r="G58" s="29"/>
      <c r="H58" s="29"/>
      <c r="I58" s="29"/>
      <c r="J58" s="29"/>
      <c r="K58" s="28"/>
      <c r="L58" s="28"/>
      <c r="M58" s="27"/>
      <c r="N58" s="28"/>
    </row>
    <row r="59" spans="1:14" s="26" customFormat="1" x14ac:dyDescent="0.25">
      <c r="A59" s="30"/>
      <c r="B59" s="29"/>
      <c r="C59" s="29"/>
      <c r="D59" s="29"/>
      <c r="E59" s="29"/>
      <c r="F59" s="29"/>
      <c r="G59" s="29"/>
      <c r="H59" s="29"/>
      <c r="I59" s="29"/>
      <c r="J59" s="29"/>
      <c r="K59" s="28"/>
      <c r="L59" s="28"/>
      <c r="M59" s="27"/>
      <c r="N59" s="28"/>
    </row>
    <row r="60" spans="1:14" s="26" customFormat="1" x14ac:dyDescent="0.25">
      <c r="A60" s="30"/>
      <c r="B60" s="29"/>
      <c r="C60" s="29"/>
      <c r="D60" s="29"/>
      <c r="E60" s="29"/>
      <c r="F60" s="29"/>
      <c r="G60" s="29"/>
      <c r="H60" s="29"/>
      <c r="I60" s="29"/>
      <c r="J60" s="29"/>
      <c r="K60" s="28"/>
      <c r="L60" s="28"/>
      <c r="M60" s="27"/>
      <c r="N60" s="28"/>
    </row>
    <row r="61" spans="1:14" s="26" customFormat="1" x14ac:dyDescent="0.25">
      <c r="A61" s="30"/>
      <c r="B61" s="29"/>
      <c r="C61" s="29"/>
      <c r="D61" s="29"/>
      <c r="E61" s="29"/>
      <c r="F61" s="29"/>
      <c r="G61" s="29"/>
      <c r="H61" s="29"/>
      <c r="I61" s="29"/>
      <c r="J61" s="29"/>
      <c r="K61" s="28"/>
      <c r="L61" s="28"/>
      <c r="M61" s="27"/>
      <c r="N61" s="28"/>
    </row>
    <row r="62" spans="1:14" s="26" customFormat="1" x14ac:dyDescent="0.25">
      <c r="A62" s="30"/>
      <c r="B62" s="29"/>
      <c r="C62" s="29"/>
      <c r="D62" s="29"/>
      <c r="E62" s="29"/>
      <c r="F62" s="29"/>
      <c r="G62" s="29"/>
      <c r="H62" s="29"/>
      <c r="I62" s="29"/>
      <c r="J62" s="29"/>
      <c r="K62" s="28"/>
      <c r="L62" s="28"/>
      <c r="M62" s="27"/>
      <c r="N62" s="28"/>
    </row>
    <row r="63" spans="1:14" s="26" customFormat="1" x14ac:dyDescent="0.25">
      <c r="A63" s="30"/>
      <c r="B63" s="29"/>
      <c r="C63" s="29"/>
      <c r="D63" s="29"/>
      <c r="E63" s="29"/>
      <c r="F63" s="29"/>
      <c r="G63" s="29"/>
      <c r="H63" s="29"/>
      <c r="I63" s="29"/>
      <c r="J63" s="29"/>
      <c r="K63" s="28"/>
      <c r="L63" s="28"/>
      <c r="M63" s="27"/>
      <c r="N63" s="28"/>
    </row>
    <row r="64" spans="1:14" s="26" customFormat="1" x14ac:dyDescent="0.25">
      <c r="A64" s="30"/>
      <c r="B64" s="29"/>
      <c r="C64" s="29"/>
      <c r="D64" s="29"/>
      <c r="E64" s="29"/>
      <c r="F64" s="29"/>
      <c r="G64" s="29"/>
      <c r="H64" s="29"/>
      <c r="I64" s="29"/>
      <c r="J64" s="29"/>
      <c r="K64" s="28"/>
      <c r="L64" s="28"/>
      <c r="M64" s="27"/>
      <c r="N64" s="28"/>
    </row>
    <row r="65" spans="1:14" s="26" customFormat="1" x14ac:dyDescent="0.25">
      <c r="A65" s="30"/>
      <c r="B65" s="29"/>
      <c r="C65" s="29"/>
      <c r="D65" s="29"/>
      <c r="E65" s="29"/>
      <c r="F65" s="29"/>
      <c r="G65" s="29"/>
      <c r="H65" s="29"/>
      <c r="I65" s="29"/>
      <c r="J65" s="29"/>
      <c r="K65" s="28"/>
      <c r="L65" s="28"/>
      <c r="M65" s="27"/>
      <c r="N65" s="28"/>
    </row>
    <row r="66" spans="1:14" s="26" customFormat="1" x14ac:dyDescent="0.25">
      <c r="A66" s="30"/>
      <c r="B66" s="29"/>
      <c r="C66" s="29"/>
      <c r="D66" s="29"/>
      <c r="E66" s="29"/>
      <c r="F66" s="29"/>
      <c r="G66" s="29"/>
      <c r="H66" s="29"/>
      <c r="I66" s="29"/>
      <c r="J66" s="29"/>
      <c r="K66" s="28"/>
      <c r="L66" s="28"/>
      <c r="M66" s="27"/>
      <c r="N66" s="28"/>
    </row>
    <row r="67" spans="1:14" s="26" customFormat="1" x14ac:dyDescent="0.25">
      <c r="A67" s="30"/>
      <c r="B67" s="29"/>
      <c r="C67" s="29"/>
      <c r="D67" s="29"/>
      <c r="E67" s="29"/>
      <c r="F67" s="29"/>
      <c r="G67" s="29"/>
      <c r="H67" s="29"/>
      <c r="I67" s="29"/>
      <c r="J67" s="29"/>
      <c r="K67" s="28"/>
      <c r="L67" s="28"/>
      <c r="M67" s="27"/>
      <c r="N67" s="28"/>
    </row>
    <row r="68" spans="1:14" s="26" customFormat="1" x14ac:dyDescent="0.25">
      <c r="A68" s="30"/>
      <c r="B68" s="29"/>
      <c r="C68" s="29"/>
      <c r="D68" s="29"/>
      <c r="E68" s="29"/>
      <c r="F68" s="29"/>
      <c r="G68" s="29"/>
      <c r="H68" s="29"/>
      <c r="I68" s="29"/>
      <c r="J68" s="29"/>
      <c r="K68" s="28"/>
      <c r="L68" s="28"/>
      <c r="M68" s="27"/>
      <c r="N68" s="28"/>
    </row>
    <row r="69" spans="1:14" s="26" customFormat="1" x14ac:dyDescent="0.25">
      <c r="A69" s="30"/>
      <c r="B69" s="29"/>
      <c r="C69" s="29"/>
      <c r="D69" s="29"/>
      <c r="E69" s="29"/>
      <c r="F69" s="29"/>
      <c r="G69" s="29"/>
      <c r="H69" s="29"/>
      <c r="I69" s="29"/>
      <c r="J69" s="29"/>
      <c r="K69" s="28"/>
      <c r="L69" s="28"/>
      <c r="M69" s="27"/>
      <c r="N69" s="28"/>
    </row>
    <row r="70" spans="1:14" s="26" customFormat="1" x14ac:dyDescent="0.25">
      <c r="A70" s="30"/>
      <c r="B70" s="29"/>
      <c r="C70" s="29"/>
      <c r="D70" s="29"/>
      <c r="E70" s="29"/>
      <c r="F70" s="29"/>
      <c r="G70" s="29"/>
      <c r="H70" s="29"/>
      <c r="I70" s="29"/>
      <c r="J70" s="29"/>
      <c r="K70" s="28"/>
      <c r="L70" s="28"/>
      <c r="M70" s="27"/>
      <c r="N70" s="28"/>
    </row>
    <row r="71" spans="1:14" s="26" customFormat="1" x14ac:dyDescent="0.25">
      <c r="A71" s="30"/>
      <c r="B71" s="29"/>
      <c r="C71" s="29"/>
      <c r="D71" s="29"/>
      <c r="E71" s="29"/>
      <c r="F71" s="29"/>
      <c r="G71" s="29"/>
      <c r="H71" s="29"/>
      <c r="I71" s="29"/>
      <c r="J71" s="29"/>
      <c r="K71" s="28"/>
      <c r="L71" s="28"/>
      <c r="M71" s="27"/>
      <c r="N71" s="28"/>
    </row>
    <row r="72" spans="1:14" s="26" customFormat="1" x14ac:dyDescent="0.25">
      <c r="A72" s="30"/>
      <c r="B72" s="29"/>
      <c r="C72" s="29"/>
      <c r="D72" s="29"/>
      <c r="E72" s="29"/>
      <c r="F72" s="29"/>
      <c r="G72" s="29"/>
      <c r="H72" s="29"/>
      <c r="I72" s="29"/>
      <c r="J72" s="29"/>
      <c r="K72" s="28"/>
      <c r="L72" s="28"/>
      <c r="M72" s="27"/>
      <c r="N72" s="28"/>
    </row>
    <row r="73" spans="1:14" s="26" customFormat="1" x14ac:dyDescent="0.25">
      <c r="A73" s="30"/>
      <c r="B73" s="29"/>
      <c r="C73" s="29"/>
      <c r="D73" s="29"/>
      <c r="E73" s="29"/>
      <c r="F73" s="29"/>
      <c r="G73" s="29"/>
      <c r="H73" s="29"/>
      <c r="I73" s="29"/>
      <c r="J73" s="29"/>
      <c r="K73" s="28"/>
      <c r="L73" s="28"/>
      <c r="M73" s="27"/>
      <c r="N73" s="28"/>
    </row>
    <row r="74" spans="1:14" s="26" customFormat="1" x14ac:dyDescent="0.25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8"/>
      <c r="L74" s="28"/>
      <c r="M74" s="27"/>
      <c r="N74" s="28"/>
    </row>
    <row r="75" spans="1:14" s="26" customFormat="1" x14ac:dyDescent="0.25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8"/>
      <c r="L75" s="28"/>
      <c r="M75" s="27"/>
      <c r="N75" s="28"/>
    </row>
    <row r="76" spans="1:14" s="26" customFormat="1" x14ac:dyDescent="0.25">
      <c r="A76" s="30"/>
      <c r="B76" s="29"/>
      <c r="C76" s="29"/>
      <c r="D76" s="29"/>
      <c r="E76" s="29"/>
      <c r="F76" s="29"/>
      <c r="G76" s="29"/>
      <c r="H76" s="29"/>
      <c r="I76" s="29"/>
      <c r="J76" s="29"/>
      <c r="K76" s="28"/>
      <c r="L76" s="28"/>
      <c r="M76" s="27"/>
      <c r="N76" s="28"/>
    </row>
    <row r="77" spans="1:14" s="26" customFormat="1" x14ac:dyDescent="0.25">
      <c r="A77" s="30"/>
      <c r="B77" s="29"/>
      <c r="C77" s="29"/>
      <c r="D77" s="29"/>
      <c r="E77" s="29"/>
      <c r="F77" s="29"/>
      <c r="G77" s="29"/>
      <c r="H77" s="29"/>
      <c r="I77" s="29"/>
      <c r="J77" s="29"/>
      <c r="K77" s="28"/>
      <c r="L77" s="28"/>
      <c r="M77" s="27"/>
      <c r="N77" s="28"/>
    </row>
    <row r="78" spans="1:14" s="26" customFormat="1" x14ac:dyDescent="0.25">
      <c r="A78" s="30"/>
      <c r="B78" s="29"/>
      <c r="C78" s="29"/>
      <c r="D78" s="29"/>
      <c r="E78" s="29"/>
      <c r="F78" s="29"/>
      <c r="G78" s="29"/>
      <c r="H78" s="29"/>
      <c r="I78" s="29"/>
      <c r="J78" s="29"/>
      <c r="K78" s="28"/>
      <c r="L78" s="28"/>
      <c r="M78" s="27"/>
      <c r="N78" s="28"/>
    </row>
    <row r="79" spans="1:14" s="26" customFormat="1" x14ac:dyDescent="0.25">
      <c r="A79" s="30"/>
      <c r="B79" s="29"/>
      <c r="C79" s="29"/>
      <c r="D79" s="29"/>
      <c r="E79" s="29"/>
      <c r="F79" s="29"/>
      <c r="G79" s="29"/>
      <c r="H79" s="29"/>
      <c r="I79" s="29"/>
      <c r="J79" s="29"/>
      <c r="K79" s="28"/>
      <c r="L79" s="28"/>
      <c r="M79" s="27"/>
      <c r="N79" s="28"/>
    </row>
    <row r="80" spans="1:14" s="26" customFormat="1" x14ac:dyDescent="0.25">
      <c r="A80" s="30"/>
      <c r="B80" s="29"/>
      <c r="C80" s="29"/>
      <c r="D80" s="29"/>
      <c r="E80" s="29"/>
      <c r="F80" s="29"/>
      <c r="G80" s="29"/>
      <c r="H80" s="29"/>
      <c r="I80" s="29"/>
      <c r="J80" s="29"/>
      <c r="K80" s="28"/>
      <c r="L80" s="28"/>
      <c r="M80" s="27"/>
      <c r="N80" s="28"/>
    </row>
    <row r="81" spans="1:14" s="26" customFormat="1" x14ac:dyDescent="0.25">
      <c r="A81" s="30"/>
      <c r="B81" s="29"/>
      <c r="C81" s="29"/>
      <c r="D81" s="29"/>
      <c r="E81" s="29"/>
      <c r="F81" s="29"/>
      <c r="G81" s="29"/>
      <c r="H81" s="29"/>
      <c r="I81" s="29"/>
      <c r="J81" s="29"/>
      <c r="K81" s="28"/>
      <c r="L81" s="28"/>
      <c r="M81" s="27"/>
      <c r="N81" s="28"/>
    </row>
    <row r="82" spans="1:14" s="26" customFormat="1" x14ac:dyDescent="0.25">
      <c r="A82" s="30"/>
      <c r="B82" s="29"/>
      <c r="C82" s="29"/>
      <c r="D82" s="29"/>
      <c r="E82" s="29"/>
      <c r="F82" s="29"/>
      <c r="G82" s="29"/>
      <c r="H82" s="29"/>
      <c r="I82" s="29"/>
      <c r="J82" s="29"/>
      <c r="K82" s="28"/>
      <c r="L82" s="28"/>
      <c r="M82" s="27"/>
      <c r="N82" s="28"/>
    </row>
    <row r="83" spans="1:14" s="26" customFormat="1" x14ac:dyDescent="0.25">
      <c r="A83" s="30"/>
      <c r="B83" s="29"/>
      <c r="C83" s="29"/>
      <c r="D83" s="29"/>
      <c r="E83" s="29"/>
      <c r="F83" s="29"/>
      <c r="G83" s="29"/>
      <c r="H83" s="29"/>
      <c r="I83" s="29"/>
      <c r="J83" s="29"/>
      <c r="K83" s="28"/>
      <c r="L83" s="28"/>
      <c r="M83" s="27"/>
      <c r="N83" s="28"/>
    </row>
    <row r="84" spans="1:14" s="26" customFormat="1" x14ac:dyDescent="0.25">
      <c r="A84" s="30"/>
      <c r="B84" s="29"/>
      <c r="C84" s="29"/>
      <c r="D84" s="29"/>
      <c r="E84" s="29"/>
      <c r="F84" s="29"/>
      <c r="G84" s="29"/>
      <c r="H84" s="29"/>
      <c r="I84" s="29"/>
      <c r="J84" s="29"/>
      <c r="K84" s="28"/>
      <c r="L84" s="28"/>
      <c r="M84" s="27"/>
      <c r="N84" s="28"/>
    </row>
    <row r="85" spans="1:14" s="26" customFormat="1" x14ac:dyDescent="0.25">
      <c r="A85" s="30"/>
      <c r="B85" s="29"/>
      <c r="C85" s="29"/>
      <c r="D85" s="29"/>
      <c r="E85" s="29"/>
      <c r="F85" s="29"/>
      <c r="G85" s="29"/>
      <c r="H85" s="29"/>
      <c r="I85" s="29"/>
      <c r="J85" s="29"/>
      <c r="K85" s="28"/>
      <c r="L85" s="28"/>
      <c r="M85" s="27"/>
      <c r="N85" s="28"/>
    </row>
    <row r="86" spans="1:14" s="26" customFormat="1" x14ac:dyDescent="0.25">
      <c r="A86" s="30"/>
      <c r="B86" s="29"/>
      <c r="C86" s="29"/>
      <c r="D86" s="29"/>
      <c r="E86" s="29"/>
      <c r="F86" s="29"/>
      <c r="G86" s="29"/>
      <c r="H86" s="29"/>
      <c r="I86" s="29"/>
      <c r="J86" s="29"/>
      <c r="K86" s="28"/>
      <c r="L86" s="28"/>
      <c r="M86" s="27"/>
      <c r="N86" s="28"/>
    </row>
    <row r="87" spans="1:14" s="26" customFormat="1" x14ac:dyDescent="0.25">
      <c r="A87" s="30"/>
      <c r="B87" s="29"/>
      <c r="C87" s="29"/>
      <c r="D87" s="29"/>
      <c r="E87" s="29"/>
      <c r="F87" s="29"/>
      <c r="G87" s="29"/>
      <c r="H87" s="29"/>
      <c r="I87" s="29"/>
      <c r="J87" s="29"/>
      <c r="K87" s="28"/>
      <c r="L87" s="28"/>
      <c r="M87" s="27"/>
      <c r="N87" s="28"/>
    </row>
    <row r="88" spans="1:14" s="26" customFormat="1" x14ac:dyDescent="0.25">
      <c r="A88" s="30"/>
      <c r="B88" s="29"/>
      <c r="C88" s="29"/>
      <c r="D88" s="29"/>
      <c r="E88" s="29"/>
      <c r="F88" s="29"/>
      <c r="G88" s="29"/>
      <c r="H88" s="29"/>
      <c r="I88" s="29"/>
      <c r="J88" s="29"/>
      <c r="K88" s="28"/>
      <c r="L88" s="28"/>
      <c r="M88" s="27"/>
      <c r="N88" s="28"/>
    </row>
    <row r="89" spans="1:14" s="26" customFormat="1" x14ac:dyDescent="0.25">
      <c r="A89" s="30"/>
      <c r="B89" s="29"/>
      <c r="C89" s="29"/>
      <c r="D89" s="29"/>
      <c r="E89" s="29"/>
      <c r="F89" s="29"/>
      <c r="G89" s="29"/>
      <c r="H89" s="29"/>
      <c r="I89" s="29"/>
      <c r="J89" s="29"/>
      <c r="K89" s="28"/>
      <c r="L89" s="28"/>
      <c r="M89" s="27"/>
      <c r="N89" s="28"/>
    </row>
    <row r="90" spans="1:14" s="26" customFormat="1" x14ac:dyDescent="0.25">
      <c r="A90" s="30"/>
      <c r="B90" s="29"/>
      <c r="C90" s="29"/>
      <c r="D90" s="29"/>
      <c r="E90" s="29"/>
      <c r="F90" s="29"/>
      <c r="G90" s="29"/>
      <c r="H90" s="29"/>
      <c r="I90" s="29"/>
      <c r="J90" s="29"/>
      <c r="K90" s="28"/>
      <c r="L90" s="28"/>
      <c r="M90" s="27"/>
      <c r="N90" s="28"/>
    </row>
    <row r="91" spans="1:14" s="26" customFormat="1" x14ac:dyDescent="0.25">
      <c r="A91" s="30"/>
      <c r="B91" s="29"/>
      <c r="C91" s="29"/>
      <c r="D91" s="29"/>
      <c r="E91" s="29"/>
      <c r="F91" s="29"/>
      <c r="G91" s="29"/>
      <c r="H91" s="29"/>
      <c r="I91" s="29"/>
      <c r="J91" s="29"/>
      <c r="K91" s="28"/>
      <c r="L91" s="28"/>
      <c r="M91" s="27"/>
      <c r="N91" s="28"/>
    </row>
    <row r="92" spans="1:14" s="26" customFormat="1" x14ac:dyDescent="0.25">
      <c r="A92" s="30"/>
      <c r="B92" s="29"/>
      <c r="C92" s="29"/>
      <c r="D92" s="29"/>
      <c r="E92" s="29"/>
      <c r="F92" s="29"/>
      <c r="G92" s="29"/>
      <c r="H92" s="29"/>
      <c r="I92" s="29"/>
      <c r="J92" s="29"/>
      <c r="K92" s="28"/>
      <c r="L92" s="28"/>
      <c r="M92" s="27"/>
      <c r="N92" s="28"/>
    </row>
    <row r="93" spans="1:14" s="26" customFormat="1" x14ac:dyDescent="0.25">
      <c r="A93" s="30"/>
      <c r="B93" s="29"/>
      <c r="C93" s="29"/>
      <c r="D93" s="29"/>
      <c r="E93" s="29"/>
      <c r="F93" s="29"/>
      <c r="G93" s="29"/>
      <c r="H93" s="29"/>
      <c r="I93" s="29"/>
      <c r="J93" s="29"/>
      <c r="K93" s="28"/>
      <c r="L93" s="28"/>
      <c r="M93" s="27"/>
      <c r="N93" s="28"/>
    </row>
    <row r="94" spans="1:14" s="26" customFormat="1" x14ac:dyDescent="0.25">
      <c r="A94" s="30">
        <v>42491.785879629628</v>
      </c>
      <c r="B94" s="29" t="s">
        <v>77</v>
      </c>
      <c r="C94" s="29"/>
      <c r="D94" s="29"/>
      <c r="E94" s="29"/>
      <c r="F94" s="29"/>
      <c r="G94" s="29"/>
      <c r="H94" s="29"/>
      <c r="I94" s="29"/>
      <c r="J94" s="29"/>
      <c r="K94" s="28"/>
      <c r="L94" s="28"/>
      <c r="M94" s="27"/>
      <c r="N94" s="28"/>
    </row>
    <row r="95" spans="1:14" s="26" customFormat="1" ht="15.75" thickBot="1" x14ac:dyDescent="0.3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1"/>
      <c r="L95" s="51"/>
      <c r="M95" s="52"/>
      <c r="N95" s="51"/>
    </row>
    <row r="96" spans="1:14" x14ac:dyDescent="0.25">
      <c r="K96" s="25" t="s">
        <v>32</v>
      </c>
      <c r="L96" s="63"/>
      <c r="M96" s="24">
        <f>COUNTIF(M3:M94,"=Y")</f>
        <v>3</v>
      </c>
    </row>
    <row r="97" spans="11:13" ht="15.75" thickBot="1" x14ac:dyDescent="0.3">
      <c r="K97" s="23" t="s">
        <v>31</v>
      </c>
      <c r="L97" s="64"/>
      <c r="M97" s="22">
        <f>COUNTA(M3:M94)-M96</f>
        <v>49</v>
      </c>
    </row>
  </sheetData>
  <autoFilter ref="A2:N2">
    <sortState ref="A3:N54">
      <sortCondition ref="E2"/>
    </sortState>
  </autoFilter>
  <mergeCells count="1">
    <mergeCell ref="A1:M1"/>
  </mergeCells>
  <conditionalFormatting sqref="N2 M2:M1048576">
    <cfRule type="cellIs" dxfId="10" priority="3" operator="equal">
      <formula>"Y"</formula>
    </cfRule>
  </conditionalFormatting>
  <conditionalFormatting sqref="B3:N95">
    <cfRule type="expression" dxfId="9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J17" sqref="J17"/>
    </sheetView>
  </sheetViews>
  <sheetFormatPr defaultRowHeight="15" x14ac:dyDescent="0.25"/>
  <sheetData>
    <row r="1" spans="1:5" x14ac:dyDescent="0.25">
      <c r="A1" s="65">
        <v>42491.233159722222</v>
      </c>
      <c r="B1" t="s">
        <v>75</v>
      </c>
      <c r="C1" t="s">
        <v>76</v>
      </c>
      <c r="D1">
        <v>1310000</v>
      </c>
      <c r="E1" t="s">
        <v>399</v>
      </c>
    </row>
    <row r="2" spans="1:5" x14ac:dyDescent="0.25">
      <c r="A2" s="65">
        <v>42491.391377314816</v>
      </c>
      <c r="B2" t="s">
        <v>79</v>
      </c>
      <c r="C2" t="s">
        <v>273</v>
      </c>
      <c r="D2">
        <v>1430000</v>
      </c>
      <c r="E2" t="s">
        <v>400</v>
      </c>
    </row>
    <row r="3" spans="1:5" x14ac:dyDescent="0.25">
      <c r="A3" s="65">
        <v>42491.431087962963</v>
      </c>
      <c r="B3" t="s">
        <v>90</v>
      </c>
      <c r="C3" t="s">
        <v>91</v>
      </c>
      <c r="D3">
        <v>1430000</v>
      </c>
      <c r="E3" t="s">
        <v>400</v>
      </c>
    </row>
    <row r="4" spans="1:5" x14ac:dyDescent="0.25">
      <c r="A4" s="65">
        <v>42491.580960648149</v>
      </c>
      <c r="B4" t="s">
        <v>92</v>
      </c>
      <c r="C4" t="s">
        <v>208</v>
      </c>
      <c r="D4">
        <v>880000</v>
      </c>
      <c r="E4" t="s">
        <v>401</v>
      </c>
    </row>
    <row r="5" spans="1:5" x14ac:dyDescent="0.25">
      <c r="A5" s="65">
        <v>42491.329375000001</v>
      </c>
      <c r="B5" t="s">
        <v>120</v>
      </c>
      <c r="C5" t="s">
        <v>292</v>
      </c>
      <c r="D5">
        <v>1360000</v>
      </c>
      <c r="E5" t="s">
        <v>402</v>
      </c>
    </row>
    <row r="6" spans="1:5" x14ac:dyDescent="0.25">
      <c r="A6" s="65">
        <v>42489.099756944444</v>
      </c>
      <c r="B6" t="s">
        <v>67</v>
      </c>
      <c r="C6" t="s">
        <v>403</v>
      </c>
      <c r="D6">
        <v>530000</v>
      </c>
      <c r="E6" t="s">
        <v>404</v>
      </c>
    </row>
    <row r="7" spans="1:5" x14ac:dyDescent="0.25">
      <c r="A7" s="65">
        <v>42491.182523148149</v>
      </c>
      <c r="B7" t="s">
        <v>120</v>
      </c>
      <c r="C7" t="s">
        <v>331</v>
      </c>
      <c r="D7">
        <v>1360000</v>
      </c>
      <c r="E7" t="s">
        <v>402</v>
      </c>
    </row>
    <row r="8" spans="1:5" x14ac:dyDescent="0.25">
      <c r="A8" s="65">
        <v>42491.277407407404</v>
      </c>
      <c r="B8" t="s">
        <v>99</v>
      </c>
      <c r="C8" t="s">
        <v>307</v>
      </c>
      <c r="D8">
        <v>1100000</v>
      </c>
      <c r="E8" t="s">
        <v>405</v>
      </c>
    </row>
    <row r="9" spans="1:5" x14ac:dyDescent="0.25">
      <c r="A9" s="65">
        <v>42491.335185185184</v>
      </c>
      <c r="B9" t="s">
        <v>115</v>
      </c>
      <c r="C9" t="s">
        <v>290</v>
      </c>
      <c r="D9">
        <v>860000</v>
      </c>
      <c r="E9" t="s">
        <v>406</v>
      </c>
    </row>
    <row r="10" spans="1:5" x14ac:dyDescent="0.25">
      <c r="A10" s="65">
        <v>42491.35769675926</v>
      </c>
      <c r="B10" t="s">
        <v>90</v>
      </c>
      <c r="C10" t="s">
        <v>284</v>
      </c>
      <c r="D10">
        <v>1430000</v>
      </c>
      <c r="E10" t="s">
        <v>400</v>
      </c>
    </row>
    <row r="11" spans="1:5" x14ac:dyDescent="0.25">
      <c r="A11" s="65">
        <v>42491.247928240744</v>
      </c>
      <c r="B11" t="s">
        <v>79</v>
      </c>
      <c r="C11" t="s">
        <v>80</v>
      </c>
      <c r="D11">
        <v>1430000</v>
      </c>
      <c r="E11" t="s">
        <v>400</v>
      </c>
    </row>
    <row r="12" spans="1:5" x14ac:dyDescent="0.25">
      <c r="A12" s="65">
        <v>42491.47378472222</v>
      </c>
      <c r="B12" t="s">
        <v>104</v>
      </c>
      <c r="C12" t="s">
        <v>250</v>
      </c>
      <c r="D12">
        <v>1100000</v>
      </c>
      <c r="E12" t="s">
        <v>405</v>
      </c>
    </row>
    <row r="13" spans="1:5" x14ac:dyDescent="0.25">
      <c r="A13" s="65">
        <v>42491.225902777776</v>
      </c>
      <c r="B13" t="s">
        <v>83</v>
      </c>
      <c r="C13" t="s">
        <v>318</v>
      </c>
      <c r="D13">
        <v>860000</v>
      </c>
      <c r="E13" t="s">
        <v>406</v>
      </c>
    </row>
    <row r="14" spans="1:5" x14ac:dyDescent="0.25">
      <c r="A14" s="65">
        <v>42491.489120370374</v>
      </c>
      <c r="B14" t="s">
        <v>97</v>
      </c>
      <c r="C14" t="s">
        <v>98</v>
      </c>
      <c r="D14">
        <v>860000</v>
      </c>
      <c r="E14" t="s">
        <v>406</v>
      </c>
    </row>
    <row r="15" spans="1:5" x14ac:dyDescent="0.25">
      <c r="A15" s="65">
        <v>42491.212453703702</v>
      </c>
      <c r="B15" t="s">
        <v>99</v>
      </c>
      <c r="C15" t="s">
        <v>321</v>
      </c>
      <c r="D15">
        <v>1100000</v>
      </c>
      <c r="E15" t="s">
        <v>405</v>
      </c>
    </row>
    <row r="16" spans="1:5" x14ac:dyDescent="0.25">
      <c r="A16" s="65">
        <v>42491.52684027778</v>
      </c>
      <c r="B16" t="s">
        <v>75</v>
      </c>
      <c r="C16" t="s">
        <v>102</v>
      </c>
      <c r="D16">
        <v>1490000</v>
      </c>
      <c r="E16" t="s">
        <v>407</v>
      </c>
    </row>
    <row r="17" spans="1:5" x14ac:dyDescent="0.25">
      <c r="A17" s="65">
        <v>42488.940300925926</v>
      </c>
      <c r="B17" t="s">
        <v>67</v>
      </c>
      <c r="C17" t="s">
        <v>403</v>
      </c>
      <c r="D17">
        <v>530000</v>
      </c>
      <c r="E17" t="s">
        <v>404</v>
      </c>
    </row>
    <row r="18" spans="1:5" x14ac:dyDescent="0.25">
      <c r="A18" s="65">
        <v>42491.607418981483</v>
      </c>
      <c r="B18" t="s">
        <v>77</v>
      </c>
      <c r="C18" t="s">
        <v>110</v>
      </c>
      <c r="D18">
        <v>1260000</v>
      </c>
      <c r="E18" t="s">
        <v>408</v>
      </c>
    </row>
    <row r="19" spans="1:5" x14ac:dyDescent="0.25">
      <c r="A19" s="65">
        <v>42489.024988425925</v>
      </c>
      <c r="B19" t="s">
        <v>67</v>
      </c>
      <c r="C19" t="s">
        <v>403</v>
      </c>
      <c r="D19">
        <v>530000</v>
      </c>
      <c r="E19" t="s">
        <v>404</v>
      </c>
    </row>
    <row r="20" spans="1:5" x14ac:dyDescent="0.25">
      <c r="A20" s="65">
        <v>42491.723495370374</v>
      </c>
      <c r="B20" t="s">
        <v>90</v>
      </c>
      <c r="C20" t="s">
        <v>152</v>
      </c>
      <c r="D20">
        <v>1460000</v>
      </c>
      <c r="E20" t="s">
        <v>409</v>
      </c>
    </row>
    <row r="21" spans="1:5" x14ac:dyDescent="0.25">
      <c r="A21" s="65">
        <v>42485.404583333337</v>
      </c>
      <c r="B21" t="s">
        <v>410</v>
      </c>
      <c r="C21" t="s">
        <v>411</v>
      </c>
      <c r="D21">
        <v>1310000</v>
      </c>
      <c r="E21" t="s">
        <v>399</v>
      </c>
    </row>
    <row r="22" spans="1:5" x14ac:dyDescent="0.25">
      <c r="A22" s="65">
        <v>42491.827314814815</v>
      </c>
      <c r="B22" t="s">
        <v>79</v>
      </c>
      <c r="C22" t="s">
        <v>381</v>
      </c>
      <c r="D22">
        <v>1440000</v>
      </c>
      <c r="E22" t="s">
        <v>412</v>
      </c>
    </row>
    <row r="23" spans="1:5" x14ac:dyDescent="0.25">
      <c r="A23" s="65">
        <v>42488.858611111114</v>
      </c>
      <c r="B23" t="s">
        <v>67</v>
      </c>
      <c r="C23" t="s">
        <v>403</v>
      </c>
      <c r="D23">
        <v>530000</v>
      </c>
      <c r="E23" t="s">
        <v>404</v>
      </c>
    </row>
    <row r="24" spans="1:5" x14ac:dyDescent="0.25">
      <c r="A24" s="65">
        <v>42491.886238425926</v>
      </c>
      <c r="B24" t="s">
        <v>120</v>
      </c>
      <c r="C24" t="s">
        <v>375</v>
      </c>
      <c r="D24">
        <v>1140000</v>
      </c>
      <c r="E24" t="s">
        <v>413</v>
      </c>
    </row>
    <row r="25" spans="1:5" x14ac:dyDescent="0.25">
      <c r="A25" s="65">
        <v>42488.814687500002</v>
      </c>
      <c r="B25" t="s">
        <v>97</v>
      </c>
      <c r="C25" t="s">
        <v>403</v>
      </c>
      <c r="D25">
        <v>530000</v>
      </c>
      <c r="E25" t="s">
        <v>404</v>
      </c>
    </row>
    <row r="26" spans="1:5" x14ac:dyDescent="0.25">
      <c r="A26" s="65">
        <v>42492.00708333333</v>
      </c>
      <c r="B26" t="s">
        <v>414</v>
      </c>
      <c r="C26" t="s">
        <v>360</v>
      </c>
      <c r="D26">
        <v>1280000</v>
      </c>
      <c r="E26" t="s">
        <v>415</v>
      </c>
    </row>
    <row r="27" spans="1:5" x14ac:dyDescent="0.25">
      <c r="A27" s="65">
        <v>42492.393564814818</v>
      </c>
      <c r="B27" t="s">
        <v>416</v>
      </c>
      <c r="C27" t="s">
        <v>417</v>
      </c>
      <c r="D27">
        <v>1800000</v>
      </c>
      <c r="E27" t="s">
        <v>418</v>
      </c>
    </row>
    <row r="28" spans="1:5" x14ac:dyDescent="0.25">
      <c r="A28" s="65">
        <v>42491.654629629629</v>
      </c>
      <c r="B28" t="s">
        <v>118</v>
      </c>
      <c r="C28" t="s">
        <v>119</v>
      </c>
      <c r="D28">
        <v>940000</v>
      </c>
      <c r="E28" t="s">
        <v>419</v>
      </c>
    </row>
    <row r="29" spans="1:5" x14ac:dyDescent="0.25">
      <c r="A29" s="65">
        <v>42492.381504629629</v>
      </c>
      <c r="B29" t="s">
        <v>420</v>
      </c>
      <c r="C29" t="s">
        <v>421</v>
      </c>
      <c r="D29">
        <v>1770000</v>
      </c>
      <c r="E29" t="s">
        <v>422</v>
      </c>
    </row>
    <row r="30" spans="1:5" x14ac:dyDescent="0.25">
      <c r="A30" s="65">
        <v>42491.654351851852</v>
      </c>
      <c r="B30" t="s">
        <v>92</v>
      </c>
      <c r="C30" t="s">
        <v>117</v>
      </c>
      <c r="D30">
        <v>880000</v>
      </c>
      <c r="E30" t="s">
        <v>401</v>
      </c>
    </row>
    <row r="31" spans="1:5" x14ac:dyDescent="0.25">
      <c r="A31" s="65">
        <v>42492.379305555558</v>
      </c>
      <c r="B31" t="s">
        <v>97</v>
      </c>
      <c r="C31" t="s">
        <v>423</v>
      </c>
      <c r="D31">
        <v>1090000</v>
      </c>
      <c r="E31" t="s">
        <v>424</v>
      </c>
    </row>
    <row r="32" spans="1:5" x14ac:dyDescent="0.25">
      <c r="A32" s="65">
        <v>42491.922731481478</v>
      </c>
      <c r="B32" t="s">
        <v>414</v>
      </c>
      <c r="C32" t="s">
        <v>369</v>
      </c>
      <c r="D32">
        <v>1280000</v>
      </c>
      <c r="E32" t="s">
        <v>415</v>
      </c>
    </row>
    <row r="33" spans="1:5" x14ac:dyDescent="0.25">
      <c r="A33" s="65">
        <v>42492.372777777775</v>
      </c>
      <c r="B33" t="s">
        <v>425</v>
      </c>
      <c r="C33" t="s">
        <v>426</v>
      </c>
      <c r="D33">
        <v>1310000</v>
      </c>
      <c r="E33" t="s">
        <v>399</v>
      </c>
    </row>
    <row r="34" spans="1:5" x14ac:dyDescent="0.25">
      <c r="A34" s="65">
        <v>42491.92559027778</v>
      </c>
      <c r="B34" t="s">
        <v>87</v>
      </c>
      <c r="C34" t="s">
        <v>371</v>
      </c>
      <c r="D34">
        <v>1140000</v>
      </c>
      <c r="E34" t="s">
        <v>413</v>
      </c>
    </row>
    <row r="35" spans="1:5" x14ac:dyDescent="0.25">
      <c r="A35" s="65">
        <v>42492.34207175926</v>
      </c>
      <c r="B35" t="s">
        <v>427</v>
      </c>
      <c r="C35" t="s">
        <v>428</v>
      </c>
      <c r="D35">
        <v>1310000</v>
      </c>
      <c r="E35" t="s">
        <v>399</v>
      </c>
    </row>
    <row r="36" spans="1:5" x14ac:dyDescent="0.25">
      <c r="A36" s="65">
        <v>42491.928599537037</v>
      </c>
      <c r="B36" t="s">
        <v>414</v>
      </c>
      <c r="C36" t="s">
        <v>369</v>
      </c>
      <c r="D36">
        <v>1280000</v>
      </c>
      <c r="E36" t="s">
        <v>415</v>
      </c>
    </row>
    <row r="37" spans="1:5" x14ac:dyDescent="0.25">
      <c r="A37" s="65">
        <v>42492.322453703702</v>
      </c>
      <c r="B37" t="s">
        <v>104</v>
      </c>
      <c r="C37" t="s">
        <v>429</v>
      </c>
      <c r="D37">
        <v>1300000</v>
      </c>
      <c r="E37" t="s">
        <v>430</v>
      </c>
    </row>
    <row r="38" spans="1:5" x14ac:dyDescent="0.25">
      <c r="A38" s="65">
        <v>42491.966886574075</v>
      </c>
      <c r="B38" t="s">
        <v>120</v>
      </c>
      <c r="C38" t="s">
        <v>366</v>
      </c>
      <c r="D38">
        <v>1140000</v>
      </c>
      <c r="E38" t="s">
        <v>413</v>
      </c>
    </row>
    <row r="39" spans="1:5" x14ac:dyDescent="0.25">
      <c r="A39" s="65">
        <v>42492.267500000002</v>
      </c>
      <c r="B39" t="s">
        <v>431</v>
      </c>
      <c r="C39" t="s">
        <v>432</v>
      </c>
      <c r="D39">
        <v>1310000</v>
      </c>
      <c r="E39" t="s">
        <v>399</v>
      </c>
    </row>
    <row r="40" spans="1:5" x14ac:dyDescent="0.25">
      <c r="A40" s="65">
        <v>42491.991111111114</v>
      </c>
      <c r="B40" t="s">
        <v>77</v>
      </c>
      <c r="C40" t="s">
        <v>362</v>
      </c>
      <c r="D40">
        <v>970000</v>
      </c>
      <c r="E40" t="s">
        <v>433</v>
      </c>
    </row>
    <row r="41" spans="1:5" x14ac:dyDescent="0.25">
      <c r="A41" s="65">
        <v>42492.267268518517</v>
      </c>
      <c r="B41" t="s">
        <v>67</v>
      </c>
      <c r="C41" t="s">
        <v>434</v>
      </c>
      <c r="D41">
        <v>1090000</v>
      </c>
      <c r="E41" t="s">
        <v>424</v>
      </c>
    </row>
    <row r="42" spans="1:5" x14ac:dyDescent="0.25">
      <c r="A42" s="65">
        <v>42492.214513888888</v>
      </c>
      <c r="B42" t="s">
        <v>427</v>
      </c>
      <c r="C42" t="s">
        <v>435</v>
      </c>
      <c r="D42">
        <v>1800000</v>
      </c>
      <c r="E42" t="s">
        <v>418</v>
      </c>
    </row>
    <row r="43" spans="1:5" x14ac:dyDescent="0.25">
      <c r="A43" s="65">
        <v>42492.255416666667</v>
      </c>
      <c r="B43" t="s">
        <v>99</v>
      </c>
      <c r="C43" t="s">
        <v>436</v>
      </c>
      <c r="D43">
        <v>1780000</v>
      </c>
      <c r="E43" t="s">
        <v>437</v>
      </c>
    </row>
    <row r="44" spans="1:5" x14ac:dyDescent="0.25">
      <c r="A44" s="65">
        <v>42492.228726851848</v>
      </c>
      <c r="B44" t="s">
        <v>420</v>
      </c>
      <c r="C44" t="s">
        <v>438</v>
      </c>
      <c r="D44">
        <v>1770000</v>
      </c>
      <c r="E44" t="s">
        <v>422</v>
      </c>
    </row>
    <row r="45" spans="1:5" x14ac:dyDescent="0.25">
      <c r="A45" s="65">
        <v>42492.210902777777</v>
      </c>
      <c r="B45" t="s">
        <v>92</v>
      </c>
      <c r="C45" t="s">
        <v>439</v>
      </c>
      <c r="D45">
        <v>1300000</v>
      </c>
      <c r="E45" t="s">
        <v>430</v>
      </c>
    </row>
    <row r="46" spans="1:5" x14ac:dyDescent="0.25">
      <c r="A46" s="65">
        <v>42492.276180555556</v>
      </c>
      <c r="B46" t="s">
        <v>127</v>
      </c>
      <c r="C46" t="s">
        <v>440</v>
      </c>
      <c r="D46">
        <v>1810000</v>
      </c>
      <c r="E46" t="s">
        <v>441</v>
      </c>
    </row>
    <row r="47" spans="1:5" x14ac:dyDescent="0.25">
      <c r="A47" s="65">
        <v>42492.180671296293</v>
      </c>
      <c r="B47" t="s">
        <v>99</v>
      </c>
      <c r="C47" t="s">
        <v>442</v>
      </c>
      <c r="D47">
        <v>1780000</v>
      </c>
      <c r="E47" t="s">
        <v>437</v>
      </c>
    </row>
    <row r="48" spans="1:5" x14ac:dyDescent="0.25">
      <c r="A48" s="65">
        <v>42492.291458333333</v>
      </c>
      <c r="B48" t="s">
        <v>77</v>
      </c>
      <c r="C48" t="s">
        <v>443</v>
      </c>
      <c r="D48">
        <v>1780000</v>
      </c>
      <c r="E48" t="s">
        <v>437</v>
      </c>
    </row>
    <row r="49" spans="1:5" x14ac:dyDescent="0.25">
      <c r="A49" s="65">
        <v>42491.843842592592</v>
      </c>
      <c r="B49" t="s">
        <v>87</v>
      </c>
      <c r="C49" t="s">
        <v>379</v>
      </c>
      <c r="D49">
        <v>1140000</v>
      </c>
      <c r="E49" t="s">
        <v>413</v>
      </c>
    </row>
    <row r="50" spans="1:5" x14ac:dyDescent="0.25">
      <c r="A50" s="65">
        <v>42492.317129629628</v>
      </c>
      <c r="B50" t="s">
        <v>75</v>
      </c>
      <c r="C50" t="s">
        <v>444</v>
      </c>
      <c r="D50">
        <v>1810000</v>
      </c>
      <c r="E50" t="s">
        <v>441</v>
      </c>
    </row>
    <row r="51" spans="1:5" x14ac:dyDescent="0.25">
      <c r="A51" s="65">
        <v>42491.826597222222</v>
      </c>
      <c r="B51" t="s">
        <v>77</v>
      </c>
      <c r="C51" t="s">
        <v>383</v>
      </c>
      <c r="D51">
        <v>970000</v>
      </c>
      <c r="E51" t="s">
        <v>433</v>
      </c>
    </row>
    <row r="52" spans="1:5" x14ac:dyDescent="0.25">
      <c r="A52" s="65">
        <v>42492.341087962966</v>
      </c>
      <c r="B52" t="s">
        <v>427</v>
      </c>
      <c r="C52" t="s">
        <v>428</v>
      </c>
      <c r="D52">
        <v>1310000</v>
      </c>
      <c r="E52" t="s">
        <v>399</v>
      </c>
    </row>
    <row r="53" spans="1:5" x14ac:dyDescent="0.25">
      <c r="A53" s="65">
        <v>42491.78837962963</v>
      </c>
      <c r="B53" t="s">
        <v>90</v>
      </c>
      <c r="C53" t="s">
        <v>350</v>
      </c>
      <c r="D53">
        <v>1440000</v>
      </c>
      <c r="E53" t="s">
        <v>412</v>
      </c>
    </row>
    <row r="54" spans="1:5" x14ac:dyDescent="0.25">
      <c r="A54" s="65">
        <v>42492.345891203702</v>
      </c>
      <c r="B54" t="s">
        <v>445</v>
      </c>
      <c r="C54" t="s">
        <v>446</v>
      </c>
      <c r="D54">
        <v>1770000</v>
      </c>
      <c r="E54" t="s">
        <v>422</v>
      </c>
    </row>
    <row r="55" spans="1:5" x14ac:dyDescent="0.25">
      <c r="A55" s="65">
        <v>42491.758715277778</v>
      </c>
      <c r="B55" t="s">
        <v>79</v>
      </c>
      <c r="C55" t="s">
        <v>135</v>
      </c>
      <c r="D55">
        <v>1440000</v>
      </c>
      <c r="E55" t="s">
        <v>412</v>
      </c>
    </row>
    <row r="56" spans="1:5" x14ac:dyDescent="0.25">
      <c r="A56" s="65">
        <v>42492.348969907405</v>
      </c>
      <c r="B56" t="s">
        <v>127</v>
      </c>
      <c r="C56" t="s">
        <v>447</v>
      </c>
      <c r="D56">
        <v>1810000</v>
      </c>
      <c r="E56" t="s">
        <v>441</v>
      </c>
    </row>
    <row r="57" spans="1:5" x14ac:dyDescent="0.25">
      <c r="A57" s="65">
        <v>42491.752789351849</v>
      </c>
      <c r="B57" t="s">
        <v>77</v>
      </c>
      <c r="C57" t="s">
        <v>133</v>
      </c>
      <c r="D57">
        <v>970000</v>
      </c>
      <c r="E57" t="s">
        <v>433</v>
      </c>
    </row>
    <row r="58" spans="1:5" x14ac:dyDescent="0.25">
      <c r="A58" s="65">
        <v>42492.363043981481</v>
      </c>
      <c r="B58" t="s">
        <v>77</v>
      </c>
      <c r="C58" t="s">
        <v>448</v>
      </c>
      <c r="D58">
        <v>1780000</v>
      </c>
      <c r="E58" t="s">
        <v>437</v>
      </c>
    </row>
    <row r="59" spans="1:5" x14ac:dyDescent="0.25">
      <c r="A59" s="65">
        <v>42491.742997685185</v>
      </c>
      <c r="B59" t="s">
        <v>75</v>
      </c>
      <c r="C59" t="s">
        <v>142</v>
      </c>
      <c r="D59">
        <v>1490000</v>
      </c>
      <c r="E59" t="s">
        <v>407</v>
      </c>
    </row>
    <row r="60" spans="1:5" x14ac:dyDescent="0.25">
      <c r="A60" s="65">
        <v>42487.881365740737</v>
      </c>
      <c r="B60" t="s">
        <v>449</v>
      </c>
      <c r="C60" t="s">
        <v>450</v>
      </c>
      <c r="D60">
        <v>1290000</v>
      </c>
      <c r="E60" t="s">
        <v>451</v>
      </c>
    </row>
    <row r="61" spans="1:5" x14ac:dyDescent="0.25">
      <c r="A61" s="65">
        <v>42491.728472222225</v>
      </c>
      <c r="B61" t="s">
        <v>92</v>
      </c>
      <c r="C61" t="s">
        <v>131</v>
      </c>
      <c r="D61">
        <v>880000</v>
      </c>
      <c r="E61" t="s">
        <v>401</v>
      </c>
    </row>
    <row r="62" spans="1:5" x14ac:dyDescent="0.25">
      <c r="A62" s="65">
        <v>42488.984780092593</v>
      </c>
      <c r="B62" t="s">
        <v>97</v>
      </c>
      <c r="C62" t="s">
        <v>403</v>
      </c>
      <c r="D62">
        <v>530000</v>
      </c>
      <c r="E62" t="s">
        <v>404</v>
      </c>
    </row>
    <row r="63" spans="1:5" x14ac:dyDescent="0.25">
      <c r="A63" s="65">
        <v>42491.679768518516</v>
      </c>
      <c r="B63" t="s">
        <v>77</v>
      </c>
      <c r="C63" t="s">
        <v>129</v>
      </c>
      <c r="D63">
        <v>1260000</v>
      </c>
      <c r="E63" t="s">
        <v>408</v>
      </c>
    </row>
    <row r="64" spans="1:5" x14ac:dyDescent="0.25">
      <c r="A64" s="65">
        <v>42488.778263888889</v>
      </c>
      <c r="B64" t="s">
        <v>67</v>
      </c>
      <c r="C64" t="s">
        <v>403</v>
      </c>
      <c r="D64">
        <v>530000</v>
      </c>
      <c r="E64" t="s">
        <v>404</v>
      </c>
    </row>
    <row r="65" spans="1:5" x14ac:dyDescent="0.25">
      <c r="A65" s="65">
        <v>42491.672592592593</v>
      </c>
      <c r="B65" t="s">
        <v>67</v>
      </c>
      <c r="C65" t="s">
        <v>122</v>
      </c>
      <c r="D65">
        <v>950000</v>
      </c>
      <c r="E65" t="s">
        <v>452</v>
      </c>
    </row>
    <row r="66" spans="1:5" x14ac:dyDescent="0.25">
      <c r="A66" s="65">
        <v>42489.130023148151</v>
      </c>
      <c r="B66" t="s">
        <v>97</v>
      </c>
      <c r="C66" t="s">
        <v>403</v>
      </c>
      <c r="D66">
        <v>530000</v>
      </c>
      <c r="E66" t="s">
        <v>404</v>
      </c>
    </row>
    <row r="67" spans="1:5" x14ac:dyDescent="0.25">
      <c r="A67" s="65">
        <v>42491.665358796294</v>
      </c>
      <c r="B67" t="s">
        <v>120</v>
      </c>
      <c r="C67" t="s">
        <v>121</v>
      </c>
      <c r="D67">
        <v>1190000</v>
      </c>
      <c r="E67" t="s">
        <v>453</v>
      </c>
    </row>
    <row r="68" spans="1:5" x14ac:dyDescent="0.25">
      <c r="A68" s="65">
        <v>42485.397604166668</v>
      </c>
      <c r="B68" t="s">
        <v>454</v>
      </c>
      <c r="C68" t="s">
        <v>455</v>
      </c>
      <c r="D68">
        <v>1820000</v>
      </c>
      <c r="E68" t="s">
        <v>456</v>
      </c>
    </row>
    <row r="69" spans="1:5" x14ac:dyDescent="0.25">
      <c r="A69" s="65">
        <v>42492.18954861111</v>
      </c>
      <c r="B69" t="s">
        <v>67</v>
      </c>
      <c r="C69" t="s">
        <v>457</v>
      </c>
      <c r="D69">
        <v>1090000</v>
      </c>
      <c r="E69" t="s">
        <v>424</v>
      </c>
    </row>
    <row r="70" spans="1:5" x14ac:dyDescent="0.25">
      <c r="A70" s="65">
        <v>42491.24291666667</v>
      </c>
      <c r="B70" t="s">
        <v>77</v>
      </c>
      <c r="C70" t="s">
        <v>78</v>
      </c>
      <c r="D70">
        <v>1100000</v>
      </c>
      <c r="E70" t="s">
        <v>405</v>
      </c>
    </row>
    <row r="71" spans="1:5" x14ac:dyDescent="0.25">
      <c r="A71" s="65">
        <v>42492.124421296299</v>
      </c>
      <c r="B71" t="s">
        <v>127</v>
      </c>
      <c r="C71" t="s">
        <v>458</v>
      </c>
      <c r="D71">
        <v>1300000</v>
      </c>
      <c r="E71" t="s">
        <v>430</v>
      </c>
    </row>
    <row r="72" spans="1:5" x14ac:dyDescent="0.25">
      <c r="A72" s="65">
        <v>42491.259085648147</v>
      </c>
      <c r="B72" t="s">
        <v>120</v>
      </c>
      <c r="C72" t="s">
        <v>311</v>
      </c>
      <c r="D72">
        <v>1360000</v>
      </c>
      <c r="E72" t="s">
        <v>402</v>
      </c>
    </row>
    <row r="73" spans="1:5" x14ac:dyDescent="0.25">
      <c r="A73" s="65">
        <v>42492.036689814813</v>
      </c>
      <c r="B73" t="s">
        <v>99</v>
      </c>
      <c r="C73" t="s">
        <v>459</v>
      </c>
      <c r="D73">
        <v>970000</v>
      </c>
      <c r="E73" t="s">
        <v>433</v>
      </c>
    </row>
    <row r="74" spans="1:5" x14ac:dyDescent="0.25">
      <c r="A74" s="65">
        <v>42491.310069444444</v>
      </c>
      <c r="B74" t="s">
        <v>67</v>
      </c>
      <c r="C74" t="s">
        <v>297</v>
      </c>
      <c r="D74">
        <v>1480000</v>
      </c>
      <c r="E74" t="s">
        <v>460</v>
      </c>
    </row>
    <row r="75" spans="1:5" x14ac:dyDescent="0.25">
      <c r="A75" s="65">
        <v>42491.924513888887</v>
      </c>
      <c r="B75" t="s">
        <v>414</v>
      </c>
      <c r="C75" t="s">
        <v>369</v>
      </c>
      <c r="D75">
        <v>1280000</v>
      </c>
      <c r="E75" t="s">
        <v>415</v>
      </c>
    </row>
    <row r="76" spans="1:5" x14ac:dyDescent="0.25">
      <c r="A76" s="65">
        <v>42491.31763888889</v>
      </c>
      <c r="B76" t="s">
        <v>79</v>
      </c>
      <c r="C76" t="s">
        <v>82</v>
      </c>
      <c r="D76">
        <v>1430000</v>
      </c>
      <c r="E76" t="s">
        <v>400</v>
      </c>
    </row>
    <row r="77" spans="1:5" x14ac:dyDescent="0.25">
      <c r="A77" s="65">
        <v>42491.883368055554</v>
      </c>
      <c r="B77" t="s">
        <v>118</v>
      </c>
      <c r="C77" t="s">
        <v>376</v>
      </c>
      <c r="D77">
        <v>1280000</v>
      </c>
      <c r="E77" t="s">
        <v>415</v>
      </c>
    </row>
    <row r="78" spans="1:5" x14ac:dyDescent="0.25">
      <c r="A78" s="65">
        <v>42491.387615740743</v>
      </c>
      <c r="B78" t="s">
        <v>77</v>
      </c>
      <c r="C78" t="s">
        <v>276</v>
      </c>
      <c r="D78">
        <v>1100000</v>
      </c>
      <c r="E78" t="s">
        <v>405</v>
      </c>
    </row>
    <row r="79" spans="1:5" x14ac:dyDescent="0.25">
      <c r="A79" s="65">
        <v>42491.804340277777</v>
      </c>
      <c r="B79" t="s">
        <v>118</v>
      </c>
      <c r="C79" t="s">
        <v>386</v>
      </c>
      <c r="D79">
        <v>1280000</v>
      </c>
      <c r="E79" t="s">
        <v>415</v>
      </c>
    </row>
    <row r="80" spans="1:5" x14ac:dyDescent="0.25">
      <c r="A80" s="65">
        <v>42491.418391203704</v>
      </c>
      <c r="B80" t="s">
        <v>97</v>
      </c>
      <c r="C80" t="s">
        <v>264</v>
      </c>
      <c r="D80">
        <v>1480000</v>
      </c>
      <c r="E80" t="s">
        <v>460</v>
      </c>
    </row>
    <row r="81" spans="1:5" x14ac:dyDescent="0.25">
      <c r="A81" s="65">
        <v>42491.766145833331</v>
      </c>
      <c r="B81" t="s">
        <v>104</v>
      </c>
      <c r="C81" t="s">
        <v>132</v>
      </c>
      <c r="D81">
        <v>880000</v>
      </c>
      <c r="E81" t="s">
        <v>401</v>
      </c>
    </row>
    <row r="82" spans="1:5" x14ac:dyDescent="0.25">
      <c r="A82" s="65">
        <v>42491.534745370373</v>
      </c>
      <c r="B82" t="s">
        <v>77</v>
      </c>
      <c r="C82" t="s">
        <v>223</v>
      </c>
      <c r="D82">
        <v>1260000</v>
      </c>
      <c r="E82" t="s">
        <v>408</v>
      </c>
    </row>
    <row r="83" spans="1:5" x14ac:dyDescent="0.25">
      <c r="A83" s="65">
        <v>42491.629247685189</v>
      </c>
      <c r="B83" t="s">
        <v>127</v>
      </c>
      <c r="C83" t="s">
        <v>190</v>
      </c>
      <c r="D83">
        <v>1490000</v>
      </c>
      <c r="E83" t="s">
        <v>407</v>
      </c>
    </row>
    <row r="84" spans="1:5" x14ac:dyDescent="0.25">
      <c r="A84" s="65">
        <v>42491.640879629631</v>
      </c>
      <c r="B84" t="s">
        <v>99</v>
      </c>
      <c r="C84" t="s">
        <v>112</v>
      </c>
      <c r="D84">
        <v>1260000</v>
      </c>
      <c r="E84" t="s">
        <v>408</v>
      </c>
    </row>
    <row r="85" spans="1:5" x14ac:dyDescent="0.25">
      <c r="A85" s="65">
        <v>42491.572500000002</v>
      </c>
      <c r="B85" t="s">
        <v>90</v>
      </c>
      <c r="C85" t="s">
        <v>210</v>
      </c>
      <c r="D85">
        <v>1460000</v>
      </c>
      <c r="E85" t="s">
        <v>409</v>
      </c>
    </row>
    <row r="86" spans="1:5" x14ac:dyDescent="0.25">
      <c r="A86" s="65">
        <v>42491.702280092592</v>
      </c>
      <c r="B86" t="s">
        <v>127</v>
      </c>
      <c r="C86" t="s">
        <v>128</v>
      </c>
      <c r="D86">
        <v>1490000</v>
      </c>
      <c r="E86" t="s">
        <v>407</v>
      </c>
    </row>
    <row r="87" spans="1:5" x14ac:dyDescent="0.25">
      <c r="A87" s="65">
        <v>42491.554143518515</v>
      </c>
      <c r="B87" t="s">
        <v>115</v>
      </c>
      <c r="C87" t="s">
        <v>217</v>
      </c>
      <c r="D87">
        <v>1190000</v>
      </c>
      <c r="E87" t="s">
        <v>453</v>
      </c>
    </row>
    <row r="88" spans="1:5" x14ac:dyDescent="0.25">
      <c r="A88" s="65">
        <v>42491.708645833336</v>
      </c>
      <c r="B88" t="s">
        <v>97</v>
      </c>
      <c r="C88" t="s">
        <v>159</v>
      </c>
      <c r="D88">
        <v>950000</v>
      </c>
      <c r="E88" t="s">
        <v>452</v>
      </c>
    </row>
    <row r="89" spans="1:5" x14ac:dyDescent="0.25">
      <c r="A89" s="65">
        <v>42491.550937499997</v>
      </c>
      <c r="B89" t="s">
        <v>414</v>
      </c>
      <c r="C89" t="s">
        <v>218</v>
      </c>
      <c r="D89">
        <v>940000</v>
      </c>
      <c r="E89" t="s">
        <v>419</v>
      </c>
    </row>
    <row r="90" spans="1:5" x14ac:dyDescent="0.25">
      <c r="A90" s="65">
        <v>42491.729456018518</v>
      </c>
      <c r="B90" t="s">
        <v>118</v>
      </c>
      <c r="C90" t="s">
        <v>130</v>
      </c>
      <c r="D90">
        <v>940000</v>
      </c>
      <c r="E90" t="s">
        <v>419</v>
      </c>
    </row>
    <row r="91" spans="1:5" x14ac:dyDescent="0.25">
      <c r="A91" s="65">
        <v>42491.517847222225</v>
      </c>
      <c r="B91" t="s">
        <v>83</v>
      </c>
      <c r="C91" t="s">
        <v>230</v>
      </c>
      <c r="D91">
        <v>1190000</v>
      </c>
      <c r="E91" t="s">
        <v>453</v>
      </c>
    </row>
    <row r="92" spans="1:5" x14ac:dyDescent="0.25">
      <c r="A92" s="65">
        <v>42491.738055555557</v>
      </c>
      <c r="B92" t="s">
        <v>120</v>
      </c>
      <c r="C92" t="s">
        <v>145</v>
      </c>
      <c r="D92">
        <v>1140000</v>
      </c>
      <c r="E92" t="s">
        <v>413</v>
      </c>
    </row>
    <row r="93" spans="1:5" x14ac:dyDescent="0.25">
      <c r="A93" s="65">
        <v>42491.482685185183</v>
      </c>
      <c r="B93" t="s">
        <v>414</v>
      </c>
      <c r="C93" t="s">
        <v>245</v>
      </c>
      <c r="D93">
        <v>940000</v>
      </c>
      <c r="E93" t="s">
        <v>419</v>
      </c>
    </row>
    <row r="94" spans="1:5" x14ac:dyDescent="0.25">
      <c r="A94" s="65">
        <v>42491.74486111111</v>
      </c>
      <c r="B94" t="s">
        <v>67</v>
      </c>
      <c r="C94" t="s">
        <v>139</v>
      </c>
      <c r="D94">
        <v>950000</v>
      </c>
      <c r="E94" t="s">
        <v>452</v>
      </c>
    </row>
    <row r="95" spans="1:5" x14ac:dyDescent="0.25">
      <c r="A95" s="65">
        <v>42491.443831018521</v>
      </c>
      <c r="B95" t="s">
        <v>83</v>
      </c>
      <c r="C95" t="s">
        <v>257</v>
      </c>
      <c r="D95">
        <v>1190000</v>
      </c>
      <c r="E95" t="s">
        <v>453</v>
      </c>
    </row>
    <row r="96" spans="1:5" x14ac:dyDescent="0.25">
      <c r="A96" s="65">
        <v>42491.131736111114</v>
      </c>
      <c r="B96" t="s">
        <v>99</v>
      </c>
      <c r="C96" t="s">
        <v>339</v>
      </c>
      <c r="D96">
        <v>1300000</v>
      </c>
      <c r="E96" t="s">
        <v>430</v>
      </c>
    </row>
    <row r="97" spans="1:5" x14ac:dyDescent="0.25">
      <c r="A97" s="65">
        <v>42491.344780092593</v>
      </c>
      <c r="B97" t="s">
        <v>97</v>
      </c>
      <c r="C97" t="s">
        <v>288</v>
      </c>
      <c r="D97">
        <v>1480000</v>
      </c>
      <c r="E97" t="s">
        <v>460</v>
      </c>
    </row>
    <row r="98" spans="1:5" x14ac:dyDescent="0.25">
      <c r="A98" s="65">
        <v>42491.191967592589</v>
      </c>
      <c r="B98" t="s">
        <v>127</v>
      </c>
      <c r="C98" t="s">
        <v>327</v>
      </c>
      <c r="D98">
        <v>1310000</v>
      </c>
      <c r="E98" t="s">
        <v>399</v>
      </c>
    </row>
    <row r="99" spans="1:5" x14ac:dyDescent="0.25">
      <c r="A99" s="65">
        <v>42491.212164351855</v>
      </c>
      <c r="B99" t="s">
        <v>92</v>
      </c>
      <c r="C99" t="s">
        <v>323</v>
      </c>
      <c r="D99">
        <v>1300000</v>
      </c>
      <c r="E99" t="s">
        <v>430</v>
      </c>
    </row>
    <row r="100" spans="1:5" x14ac:dyDescent="0.25">
      <c r="A100" s="65">
        <v>42491.260509259257</v>
      </c>
      <c r="B100" t="s">
        <v>120</v>
      </c>
      <c r="C100" t="s">
        <v>311</v>
      </c>
      <c r="D100">
        <v>1360000</v>
      </c>
      <c r="E100" t="s">
        <v>402</v>
      </c>
    </row>
    <row r="101" spans="1:5" x14ac:dyDescent="0.25">
      <c r="A101" s="65">
        <v>42491.149525462963</v>
      </c>
      <c r="B101" t="s">
        <v>83</v>
      </c>
      <c r="C101" t="s">
        <v>336</v>
      </c>
      <c r="D101">
        <v>1480000</v>
      </c>
      <c r="E101" t="s">
        <v>460</v>
      </c>
    </row>
    <row r="102" spans="1:5" x14ac:dyDescent="0.25">
      <c r="A102" s="65">
        <v>42491.31726851852</v>
      </c>
      <c r="B102" t="s">
        <v>77</v>
      </c>
      <c r="C102" t="s">
        <v>81</v>
      </c>
      <c r="D102">
        <v>1100000</v>
      </c>
      <c r="E102" t="s">
        <v>405</v>
      </c>
    </row>
    <row r="103" spans="1:5" x14ac:dyDescent="0.25">
      <c r="A103" s="65">
        <v>42490.633171296293</v>
      </c>
      <c r="B103" t="s">
        <v>420</v>
      </c>
      <c r="C103" t="s">
        <v>461</v>
      </c>
      <c r="D103">
        <v>1500000</v>
      </c>
      <c r="E103" t="s">
        <v>462</v>
      </c>
    </row>
    <row r="104" spans="1:5" x14ac:dyDescent="0.25">
      <c r="A104" s="65">
        <v>42491.453148148146</v>
      </c>
      <c r="B104" t="s">
        <v>67</v>
      </c>
      <c r="C104" t="s">
        <v>95</v>
      </c>
      <c r="D104">
        <v>860000</v>
      </c>
      <c r="E104" t="s">
        <v>406</v>
      </c>
    </row>
    <row r="105" spans="1:5" x14ac:dyDescent="0.25">
      <c r="A105" s="65">
        <v>42491.620150462964</v>
      </c>
      <c r="B105" t="s">
        <v>414</v>
      </c>
      <c r="C105" t="s">
        <v>197</v>
      </c>
      <c r="D105">
        <v>940000</v>
      </c>
      <c r="E105" t="s">
        <v>419</v>
      </c>
    </row>
    <row r="106" spans="1:5" x14ac:dyDescent="0.25">
      <c r="A106" s="65">
        <v>42491.484155092592</v>
      </c>
      <c r="B106" t="s">
        <v>414</v>
      </c>
      <c r="C106" t="s">
        <v>245</v>
      </c>
      <c r="D106">
        <v>940000</v>
      </c>
      <c r="E106" t="s">
        <v>419</v>
      </c>
    </row>
    <row r="107" spans="1:5" x14ac:dyDescent="0.25">
      <c r="A107" s="65">
        <v>42491.591168981482</v>
      </c>
      <c r="B107" t="s">
        <v>83</v>
      </c>
      <c r="C107" t="s">
        <v>204</v>
      </c>
      <c r="D107">
        <v>1190000</v>
      </c>
      <c r="E107" t="s">
        <v>453</v>
      </c>
    </row>
    <row r="108" spans="1:5" x14ac:dyDescent="0.25">
      <c r="A108" s="65">
        <v>42491.625115740739</v>
      </c>
      <c r="B108" t="s">
        <v>115</v>
      </c>
      <c r="C108" t="s">
        <v>116</v>
      </c>
      <c r="D108">
        <v>1190000</v>
      </c>
      <c r="E108" t="s">
        <v>453</v>
      </c>
    </row>
    <row r="109" spans="1:5" x14ac:dyDescent="0.25">
      <c r="A109" s="65">
        <v>42491.548078703701</v>
      </c>
      <c r="B109" t="s">
        <v>414</v>
      </c>
      <c r="C109" t="s">
        <v>218</v>
      </c>
      <c r="D109">
        <v>940000</v>
      </c>
      <c r="E109" t="s">
        <v>419</v>
      </c>
    </row>
    <row r="110" spans="1:5" x14ac:dyDescent="0.25">
      <c r="A110" s="65">
        <v>42491.682442129626</v>
      </c>
      <c r="B110" t="s">
        <v>79</v>
      </c>
      <c r="C110" t="s">
        <v>123</v>
      </c>
      <c r="D110">
        <v>1460000</v>
      </c>
      <c r="E110" t="s">
        <v>409</v>
      </c>
    </row>
    <row r="111" spans="1:5" x14ac:dyDescent="0.25">
      <c r="A111" s="65">
        <v>42491.406053240738</v>
      </c>
      <c r="B111" t="s">
        <v>115</v>
      </c>
      <c r="C111" t="s">
        <v>268</v>
      </c>
      <c r="D111">
        <v>860000</v>
      </c>
      <c r="E111" t="s">
        <v>406</v>
      </c>
    </row>
    <row r="112" spans="1:5" x14ac:dyDescent="0.25">
      <c r="A112" s="65">
        <v>42491.174016203702</v>
      </c>
      <c r="B112" t="s">
        <v>79</v>
      </c>
      <c r="C112" t="s">
        <v>332</v>
      </c>
      <c r="D112">
        <v>1430000</v>
      </c>
      <c r="E112" t="s">
        <v>400</v>
      </c>
    </row>
    <row r="113" spans="1:5" x14ac:dyDescent="0.25">
      <c r="A113" s="65">
        <v>42491.381527777776</v>
      </c>
      <c r="B113" t="s">
        <v>75</v>
      </c>
      <c r="C113" t="s">
        <v>85</v>
      </c>
      <c r="D113">
        <v>1310000</v>
      </c>
      <c r="E113" t="s">
        <v>399</v>
      </c>
    </row>
    <row r="114" spans="1:5" x14ac:dyDescent="0.25">
      <c r="A114" s="65">
        <v>42491.265497685185</v>
      </c>
      <c r="B114" t="s">
        <v>127</v>
      </c>
      <c r="C114" t="s">
        <v>310</v>
      </c>
      <c r="D114">
        <v>1310000</v>
      </c>
      <c r="E114" t="s">
        <v>399</v>
      </c>
    </row>
    <row r="115" spans="1:5" x14ac:dyDescent="0.25">
      <c r="A115" s="65">
        <v>42491.232060185182</v>
      </c>
      <c r="B115" t="s">
        <v>67</v>
      </c>
      <c r="C115" t="s">
        <v>317</v>
      </c>
      <c r="D115">
        <v>1480000</v>
      </c>
      <c r="E115" t="s">
        <v>460</v>
      </c>
    </row>
    <row r="116" spans="1:5" x14ac:dyDescent="0.25">
      <c r="A116" s="65">
        <v>42491.320150462961</v>
      </c>
      <c r="B116" t="s">
        <v>79</v>
      </c>
      <c r="C116" t="s">
        <v>82</v>
      </c>
      <c r="D116">
        <v>1430000</v>
      </c>
      <c r="E116" t="s">
        <v>400</v>
      </c>
    </row>
    <row r="117" spans="1:5" x14ac:dyDescent="0.25">
      <c r="A117" s="65">
        <v>42490.635011574072</v>
      </c>
      <c r="B117" t="s">
        <v>420</v>
      </c>
      <c r="C117" t="s">
        <v>461</v>
      </c>
      <c r="D117">
        <v>1500000</v>
      </c>
      <c r="E117" t="s">
        <v>462</v>
      </c>
    </row>
    <row r="118" spans="1:5" x14ac:dyDescent="0.25">
      <c r="A118" s="65">
        <v>42491.423090277778</v>
      </c>
      <c r="B118" t="s">
        <v>99</v>
      </c>
      <c r="C118" t="s">
        <v>262</v>
      </c>
      <c r="D118">
        <v>1260000</v>
      </c>
      <c r="E118" t="s">
        <v>408</v>
      </c>
    </row>
    <row r="119" spans="1:5" x14ac:dyDescent="0.25">
      <c r="A119" s="65">
        <v>42489.431712962964</v>
      </c>
      <c r="B119" t="s">
        <v>83</v>
      </c>
      <c r="C119" t="s">
        <v>463</v>
      </c>
      <c r="D119">
        <v>1200000</v>
      </c>
      <c r="E119" t="s">
        <v>464</v>
      </c>
    </row>
    <row r="120" spans="1:5" x14ac:dyDescent="0.25">
      <c r="A120" s="65">
        <v>42491.432673611111</v>
      </c>
      <c r="B120" t="s">
        <v>92</v>
      </c>
      <c r="C120" t="s">
        <v>93</v>
      </c>
      <c r="D120">
        <v>1100000</v>
      </c>
      <c r="E120" t="s">
        <v>405</v>
      </c>
    </row>
    <row r="121" spans="1:5" x14ac:dyDescent="0.25">
      <c r="A121" s="65">
        <v>42491.599016203705</v>
      </c>
      <c r="B121" t="s">
        <v>67</v>
      </c>
      <c r="C121" t="s">
        <v>108</v>
      </c>
      <c r="D121">
        <v>950000</v>
      </c>
      <c r="E121" t="s">
        <v>452</v>
      </c>
    </row>
    <row r="122" spans="1:5" x14ac:dyDescent="0.25">
      <c r="A122" s="65">
        <v>42491.455416666664</v>
      </c>
      <c r="B122" t="s">
        <v>75</v>
      </c>
      <c r="C122" t="s">
        <v>94</v>
      </c>
      <c r="D122">
        <v>1310000</v>
      </c>
      <c r="E122" t="s">
        <v>399</v>
      </c>
    </row>
    <row r="123" spans="1:5" x14ac:dyDescent="0.25">
      <c r="A123" s="65">
        <v>42491.593206018515</v>
      </c>
      <c r="B123" t="s">
        <v>75</v>
      </c>
      <c r="C123" t="s">
        <v>202</v>
      </c>
      <c r="D123">
        <v>1490000</v>
      </c>
      <c r="E123" t="s">
        <v>407</v>
      </c>
    </row>
    <row r="124" spans="1:5" x14ac:dyDescent="0.25">
      <c r="A124" s="65">
        <v>42491.461608796293</v>
      </c>
      <c r="B124" t="s">
        <v>77</v>
      </c>
      <c r="C124" t="s">
        <v>96</v>
      </c>
      <c r="D124">
        <v>1260000</v>
      </c>
      <c r="E124" t="s">
        <v>408</v>
      </c>
    </row>
    <row r="125" spans="1:5" x14ac:dyDescent="0.25">
      <c r="A125" s="65">
        <v>42491.541365740741</v>
      </c>
      <c r="B125" t="s">
        <v>79</v>
      </c>
      <c r="C125" t="s">
        <v>103</v>
      </c>
      <c r="D125">
        <v>1460000</v>
      </c>
      <c r="E125" t="s">
        <v>409</v>
      </c>
    </row>
    <row r="126" spans="1:5" x14ac:dyDescent="0.25">
      <c r="A126" s="65">
        <v>42491.49</v>
      </c>
      <c r="B126" t="s">
        <v>127</v>
      </c>
      <c r="C126" t="s">
        <v>241</v>
      </c>
      <c r="D126">
        <v>1490000</v>
      </c>
      <c r="E126" t="s">
        <v>407</v>
      </c>
    </row>
    <row r="127" spans="1:5" x14ac:dyDescent="0.25">
      <c r="A127" s="65">
        <v>42491.516342592593</v>
      </c>
      <c r="B127" t="s">
        <v>118</v>
      </c>
      <c r="C127" t="s">
        <v>232</v>
      </c>
      <c r="D127">
        <v>940000</v>
      </c>
      <c r="E127" t="s">
        <v>419</v>
      </c>
    </row>
    <row r="128" spans="1:5" x14ac:dyDescent="0.25">
      <c r="A128" s="65">
        <v>42491.507534722223</v>
      </c>
      <c r="B128" t="s">
        <v>92</v>
      </c>
      <c r="C128" t="s">
        <v>235</v>
      </c>
      <c r="D128">
        <v>880000</v>
      </c>
      <c r="E128" t="s">
        <v>401</v>
      </c>
    </row>
    <row r="129" spans="1:5" x14ac:dyDescent="0.25">
      <c r="A129" s="65">
        <v>42491.465995370374</v>
      </c>
      <c r="B129" t="s">
        <v>79</v>
      </c>
      <c r="C129" t="s">
        <v>251</v>
      </c>
      <c r="D129">
        <v>1460000</v>
      </c>
      <c r="E129" t="s">
        <v>409</v>
      </c>
    </row>
    <row r="130" spans="1:5" x14ac:dyDescent="0.25">
      <c r="A130" s="65">
        <v>42491.542858796296</v>
      </c>
      <c r="B130" t="s">
        <v>79</v>
      </c>
      <c r="C130" t="s">
        <v>103</v>
      </c>
      <c r="D130">
        <v>1460000</v>
      </c>
      <c r="E130" t="s">
        <v>409</v>
      </c>
    </row>
    <row r="131" spans="1:5" x14ac:dyDescent="0.25">
      <c r="A131" s="65">
        <v>42491.3903587963</v>
      </c>
      <c r="B131" t="s">
        <v>79</v>
      </c>
      <c r="C131" t="s">
        <v>273</v>
      </c>
      <c r="D131">
        <v>1430000</v>
      </c>
      <c r="E131" t="s">
        <v>400</v>
      </c>
    </row>
    <row r="132" spans="1:5" x14ac:dyDescent="0.25">
      <c r="A132" s="65">
        <v>42491.611863425926</v>
      </c>
      <c r="B132" t="s">
        <v>79</v>
      </c>
      <c r="C132" t="s">
        <v>111</v>
      </c>
      <c r="D132">
        <v>1460000</v>
      </c>
      <c r="E132" t="s">
        <v>409</v>
      </c>
    </row>
    <row r="133" spans="1:5" x14ac:dyDescent="0.25">
      <c r="A133" s="65">
        <v>42491.350740740738</v>
      </c>
      <c r="B133" t="s">
        <v>99</v>
      </c>
      <c r="C133" t="s">
        <v>286</v>
      </c>
      <c r="D133">
        <v>1100000</v>
      </c>
      <c r="E133" t="s">
        <v>405</v>
      </c>
    </row>
    <row r="134" spans="1:5" x14ac:dyDescent="0.25">
      <c r="A134" s="65">
        <v>42491.636562500003</v>
      </c>
      <c r="B134" t="s">
        <v>97</v>
      </c>
      <c r="C134" t="s">
        <v>188</v>
      </c>
      <c r="D134">
        <v>950000</v>
      </c>
      <c r="E134" t="s">
        <v>452</v>
      </c>
    </row>
    <row r="135" spans="1:5" x14ac:dyDescent="0.25">
      <c r="A135" s="65">
        <v>42491.296134259261</v>
      </c>
      <c r="B135" t="s">
        <v>83</v>
      </c>
      <c r="C135" t="s">
        <v>301</v>
      </c>
      <c r="D135">
        <v>860000</v>
      </c>
      <c r="E135" t="s">
        <v>406</v>
      </c>
    </row>
    <row r="136" spans="1:5" x14ac:dyDescent="0.25">
      <c r="A136" s="65">
        <v>42491.69390046296</v>
      </c>
      <c r="B136" t="s">
        <v>414</v>
      </c>
      <c r="C136" t="s">
        <v>166</v>
      </c>
      <c r="D136">
        <v>940000</v>
      </c>
      <c r="E136" t="s">
        <v>419</v>
      </c>
    </row>
    <row r="137" spans="1:5" x14ac:dyDescent="0.25">
      <c r="A137" s="65">
        <v>42491.283101851855</v>
      </c>
      <c r="B137" t="s">
        <v>90</v>
      </c>
      <c r="C137" t="s">
        <v>305</v>
      </c>
      <c r="D137">
        <v>1430000</v>
      </c>
      <c r="E137" t="s">
        <v>400</v>
      </c>
    </row>
    <row r="138" spans="1:5" x14ac:dyDescent="0.25">
      <c r="A138" s="65">
        <v>42491.863564814812</v>
      </c>
      <c r="B138" t="s">
        <v>90</v>
      </c>
      <c r="C138" t="s">
        <v>351</v>
      </c>
      <c r="D138">
        <v>1440000</v>
      </c>
      <c r="E138" t="s">
        <v>412</v>
      </c>
    </row>
    <row r="139" spans="1:5" x14ac:dyDescent="0.25">
      <c r="A139" s="65">
        <v>42491.221168981479</v>
      </c>
      <c r="B139" t="s">
        <v>87</v>
      </c>
      <c r="C139" t="s">
        <v>320</v>
      </c>
      <c r="D139">
        <v>1360000</v>
      </c>
      <c r="E139" t="s">
        <v>402</v>
      </c>
    </row>
    <row r="140" spans="1:5" x14ac:dyDescent="0.25">
      <c r="A140" s="65">
        <v>42492.012488425928</v>
      </c>
      <c r="B140" t="s">
        <v>87</v>
      </c>
      <c r="C140" t="s">
        <v>355</v>
      </c>
      <c r="D140">
        <v>1140000</v>
      </c>
      <c r="E140" t="s">
        <v>413</v>
      </c>
    </row>
    <row r="141" spans="1:5" x14ac:dyDescent="0.25">
      <c r="A141" s="65">
        <v>42491.211030092592</v>
      </c>
      <c r="B141" t="s">
        <v>118</v>
      </c>
      <c r="C141" t="s">
        <v>324</v>
      </c>
      <c r="D141">
        <v>1430000</v>
      </c>
      <c r="E141" t="s">
        <v>400</v>
      </c>
    </row>
    <row r="142" spans="1:5" x14ac:dyDescent="0.25">
      <c r="A142" s="65">
        <v>42492.253530092596</v>
      </c>
      <c r="B142" t="s">
        <v>104</v>
      </c>
      <c r="C142" t="s">
        <v>465</v>
      </c>
      <c r="D142">
        <v>1300000</v>
      </c>
      <c r="E142" t="s">
        <v>430</v>
      </c>
    </row>
    <row r="143" spans="1:5" x14ac:dyDescent="0.25">
      <c r="A143" s="65">
        <v>42485.412245370368</v>
      </c>
      <c r="B143" t="s">
        <v>420</v>
      </c>
      <c r="C143" t="s">
        <v>466</v>
      </c>
      <c r="D143">
        <v>1090000</v>
      </c>
      <c r="E143" t="s">
        <v>424</v>
      </c>
    </row>
    <row r="144" spans="1:5" x14ac:dyDescent="0.25">
      <c r="A144" s="65">
        <v>42492.274988425925</v>
      </c>
      <c r="B144" t="s">
        <v>445</v>
      </c>
      <c r="C144" t="s">
        <v>467</v>
      </c>
      <c r="D144">
        <v>1770000</v>
      </c>
      <c r="E144" t="s">
        <v>422</v>
      </c>
    </row>
    <row r="145" spans="1:5" x14ac:dyDescent="0.25">
      <c r="A145" s="65">
        <v>42485.400069444448</v>
      </c>
      <c r="B145" t="s">
        <v>97</v>
      </c>
      <c r="C145" t="s">
        <v>468</v>
      </c>
      <c r="D145">
        <v>1300000</v>
      </c>
      <c r="E145" t="s">
        <v>430</v>
      </c>
    </row>
    <row r="146" spans="1:5" x14ac:dyDescent="0.25">
      <c r="A146" s="65">
        <v>42491.769490740742</v>
      </c>
      <c r="B146" t="s">
        <v>414</v>
      </c>
      <c r="C146" t="s">
        <v>391</v>
      </c>
      <c r="D146">
        <v>1280000</v>
      </c>
      <c r="E146" t="s">
        <v>415</v>
      </c>
    </row>
    <row r="147" spans="1:5" x14ac:dyDescent="0.25">
      <c r="A147" s="65">
        <v>42487.955104166664</v>
      </c>
      <c r="B147" t="s">
        <v>449</v>
      </c>
      <c r="C147" t="s">
        <v>469</v>
      </c>
      <c r="D147">
        <v>1450000</v>
      </c>
      <c r="E147" t="s">
        <v>470</v>
      </c>
    </row>
    <row r="148" spans="1:5" x14ac:dyDescent="0.25">
      <c r="A148" s="65">
        <v>42491.772916666669</v>
      </c>
      <c r="B148" t="s">
        <v>87</v>
      </c>
      <c r="C148" t="s">
        <v>379</v>
      </c>
      <c r="D148">
        <v>1140000</v>
      </c>
      <c r="E148" t="s">
        <v>413</v>
      </c>
    </row>
    <row r="149" spans="1:5" x14ac:dyDescent="0.25">
      <c r="A149" s="65">
        <v>42487.628078703703</v>
      </c>
      <c r="B149" t="s">
        <v>416</v>
      </c>
      <c r="C149" t="s">
        <v>450</v>
      </c>
      <c r="D149">
        <v>1290000</v>
      </c>
      <c r="E149" t="s">
        <v>451</v>
      </c>
    </row>
    <row r="150" spans="1:5" x14ac:dyDescent="0.25">
      <c r="A150" s="65">
        <v>42491.885046296295</v>
      </c>
      <c r="B150" t="s">
        <v>120</v>
      </c>
      <c r="C150" t="s">
        <v>375</v>
      </c>
      <c r="D150">
        <v>1140000</v>
      </c>
      <c r="E150" t="s">
        <v>413</v>
      </c>
    </row>
    <row r="151" spans="1:5" x14ac:dyDescent="0.25">
      <c r="A151" s="65">
        <v>42488.780659722222</v>
      </c>
      <c r="B151" t="s">
        <v>67</v>
      </c>
      <c r="C151" t="s">
        <v>403</v>
      </c>
      <c r="D151">
        <v>530000</v>
      </c>
      <c r="E151" t="s">
        <v>404</v>
      </c>
    </row>
    <row r="152" spans="1:5" x14ac:dyDescent="0.25">
      <c r="A152" s="65">
        <v>42491.951284722221</v>
      </c>
      <c r="B152" t="s">
        <v>90</v>
      </c>
      <c r="C152" t="s">
        <v>353</v>
      </c>
      <c r="D152">
        <v>1440000</v>
      </c>
      <c r="E152" t="s">
        <v>412</v>
      </c>
    </row>
    <row r="153" spans="1:5" x14ac:dyDescent="0.25">
      <c r="A153" s="65">
        <v>42492.359861111108</v>
      </c>
      <c r="B153" t="s">
        <v>471</v>
      </c>
      <c r="C153" t="s">
        <v>472</v>
      </c>
      <c r="D153">
        <v>1800000</v>
      </c>
      <c r="E153" t="s">
        <v>418</v>
      </c>
    </row>
    <row r="154" spans="1:5" x14ac:dyDescent="0.25">
      <c r="A154" s="65">
        <v>42491.969618055555</v>
      </c>
      <c r="B154" t="s">
        <v>118</v>
      </c>
      <c r="C154" t="s">
        <v>364</v>
      </c>
      <c r="D154">
        <v>1280000</v>
      </c>
      <c r="E154" t="s">
        <v>415</v>
      </c>
    </row>
    <row r="155" spans="1:5" x14ac:dyDescent="0.25">
      <c r="A155" s="65">
        <v>42492.287835648145</v>
      </c>
      <c r="B155" t="s">
        <v>92</v>
      </c>
      <c r="C155" t="s">
        <v>473</v>
      </c>
      <c r="D155">
        <v>1300000</v>
      </c>
      <c r="E155" t="s">
        <v>430</v>
      </c>
    </row>
    <row r="156" spans="1:5" x14ac:dyDescent="0.25">
      <c r="A156" s="65">
        <v>42491.987812500003</v>
      </c>
      <c r="B156" t="s">
        <v>79</v>
      </c>
      <c r="C156" t="s">
        <v>354</v>
      </c>
      <c r="D156">
        <v>1440000</v>
      </c>
      <c r="E156" t="s">
        <v>412</v>
      </c>
    </row>
    <row r="157" spans="1:5" x14ac:dyDescent="0.25">
      <c r="A157" s="65">
        <v>42492.248506944445</v>
      </c>
      <c r="B157" t="s">
        <v>416</v>
      </c>
      <c r="C157" t="s">
        <v>474</v>
      </c>
      <c r="D157">
        <v>1800000</v>
      </c>
      <c r="E157" t="s">
        <v>418</v>
      </c>
    </row>
    <row r="158" spans="1:5" x14ac:dyDescent="0.25">
      <c r="A158" s="65">
        <v>42492.22587962963</v>
      </c>
      <c r="B158" t="s">
        <v>449</v>
      </c>
      <c r="C158" t="s">
        <v>475</v>
      </c>
      <c r="D158">
        <v>1310000</v>
      </c>
      <c r="E158" t="s">
        <v>399</v>
      </c>
    </row>
    <row r="159" spans="1:5" x14ac:dyDescent="0.25">
      <c r="A159" s="65">
        <v>42492.175729166665</v>
      </c>
      <c r="B159" t="s">
        <v>416</v>
      </c>
      <c r="C159" t="s">
        <v>476</v>
      </c>
      <c r="D159">
        <v>1800000</v>
      </c>
      <c r="E159" t="s">
        <v>418</v>
      </c>
    </row>
    <row r="160" spans="1:5" x14ac:dyDescent="0.25">
      <c r="A160" s="65">
        <v>42492.340231481481</v>
      </c>
      <c r="B160" t="s">
        <v>67</v>
      </c>
      <c r="C160" t="s">
        <v>477</v>
      </c>
      <c r="D160">
        <v>1090000</v>
      </c>
      <c r="E160" t="s">
        <v>424</v>
      </c>
    </row>
    <row r="161" spans="1:5" x14ac:dyDescent="0.25">
      <c r="A161" s="65">
        <v>42492.056064814817</v>
      </c>
      <c r="B161" t="s">
        <v>118</v>
      </c>
      <c r="C161" t="s">
        <v>356</v>
      </c>
      <c r="D161">
        <v>1280000</v>
      </c>
      <c r="E161" t="s">
        <v>415</v>
      </c>
    </row>
    <row r="162" spans="1:5" x14ac:dyDescent="0.25">
      <c r="A162" s="65">
        <v>42492.359444444446</v>
      </c>
      <c r="B162" t="s">
        <v>92</v>
      </c>
      <c r="C162" t="s">
        <v>478</v>
      </c>
      <c r="D162">
        <v>1300000</v>
      </c>
      <c r="E162" t="s">
        <v>430</v>
      </c>
    </row>
    <row r="163" spans="1:5" x14ac:dyDescent="0.25">
      <c r="A163" s="65">
        <v>42492.029675925929</v>
      </c>
      <c r="B163" t="s">
        <v>90</v>
      </c>
      <c r="C163" t="s">
        <v>357</v>
      </c>
      <c r="D163">
        <v>1440000</v>
      </c>
      <c r="E163" t="s">
        <v>412</v>
      </c>
    </row>
    <row r="164" spans="1:5" x14ac:dyDescent="0.25">
      <c r="A164" s="65">
        <v>42489.067569444444</v>
      </c>
      <c r="B164" t="s">
        <v>97</v>
      </c>
      <c r="C164" t="s">
        <v>403</v>
      </c>
      <c r="D164">
        <v>530000</v>
      </c>
      <c r="E164" t="s">
        <v>404</v>
      </c>
    </row>
    <row r="165" spans="1:5" x14ac:dyDescent="0.25">
      <c r="A165" s="65">
        <v>42492.328819444447</v>
      </c>
      <c r="B165" t="s">
        <v>99</v>
      </c>
      <c r="C165" t="s">
        <v>479</v>
      </c>
      <c r="D165">
        <v>1780000</v>
      </c>
      <c r="E165" t="s">
        <v>437</v>
      </c>
    </row>
    <row r="166" spans="1:5" x14ac:dyDescent="0.25">
      <c r="A166" s="65">
        <v>42489.423715277779</v>
      </c>
      <c r="B166" t="s">
        <v>115</v>
      </c>
      <c r="C166" t="s">
        <v>480</v>
      </c>
      <c r="D166">
        <v>1200000</v>
      </c>
      <c r="E166" t="s">
        <v>464</v>
      </c>
    </row>
    <row r="167" spans="1:5" x14ac:dyDescent="0.25">
      <c r="A167" s="65">
        <v>42492.28224537037</v>
      </c>
      <c r="B167" t="s">
        <v>471</v>
      </c>
      <c r="C167" t="s">
        <v>481</v>
      </c>
      <c r="D167">
        <v>1800000</v>
      </c>
      <c r="E167" t="s">
        <v>418</v>
      </c>
    </row>
    <row r="168" spans="1:5" x14ac:dyDescent="0.25">
      <c r="A168" s="65">
        <v>42488.816053240742</v>
      </c>
      <c r="B168" t="s">
        <v>97</v>
      </c>
      <c r="C168" t="s">
        <v>403</v>
      </c>
      <c r="D168">
        <v>530000</v>
      </c>
      <c r="E168" t="s">
        <v>404</v>
      </c>
    </row>
    <row r="169" spans="1:5" x14ac:dyDescent="0.25">
      <c r="A169" s="65">
        <v>42492.204351851855</v>
      </c>
      <c r="B169" t="s">
        <v>127</v>
      </c>
      <c r="C169" t="s">
        <v>482</v>
      </c>
      <c r="D169">
        <v>1410000</v>
      </c>
      <c r="E169" t="s">
        <v>483</v>
      </c>
    </row>
    <row r="170" spans="1:5" x14ac:dyDescent="0.25">
      <c r="A170" s="65">
        <v>42491.191770833335</v>
      </c>
      <c r="B170" t="s">
        <v>97</v>
      </c>
      <c r="C170" t="s">
        <v>329</v>
      </c>
      <c r="D170">
        <v>1480000</v>
      </c>
      <c r="E170" t="s">
        <v>460</v>
      </c>
    </row>
    <row r="171" spans="1:5" x14ac:dyDescent="0.25">
      <c r="A171" s="65">
        <v>42492.190648148149</v>
      </c>
      <c r="B171" t="s">
        <v>445</v>
      </c>
      <c r="C171" t="s">
        <v>484</v>
      </c>
      <c r="D171">
        <v>1480000</v>
      </c>
      <c r="E171" t="s">
        <v>460</v>
      </c>
    </row>
    <row r="172" spans="1:5" x14ac:dyDescent="0.25">
      <c r="A172" s="65">
        <v>42491.321666666663</v>
      </c>
      <c r="B172" t="s">
        <v>104</v>
      </c>
      <c r="C172" t="s">
        <v>293</v>
      </c>
      <c r="D172">
        <v>1300000</v>
      </c>
      <c r="E172" t="s">
        <v>430</v>
      </c>
    </row>
    <row r="173" spans="1:5" x14ac:dyDescent="0.25">
      <c r="A173" s="65">
        <v>42491.952893518515</v>
      </c>
      <c r="B173" t="s">
        <v>99</v>
      </c>
      <c r="C173" t="s">
        <v>367</v>
      </c>
      <c r="D173">
        <v>970000</v>
      </c>
      <c r="E173" t="s">
        <v>433</v>
      </c>
    </row>
    <row r="174" spans="1:5" x14ac:dyDescent="0.25">
      <c r="A174" s="65">
        <v>42491.37940972222</v>
      </c>
      <c r="B174" t="s">
        <v>67</v>
      </c>
      <c r="C174" t="s">
        <v>86</v>
      </c>
      <c r="D174">
        <v>1480000</v>
      </c>
      <c r="E174" t="s">
        <v>460</v>
      </c>
    </row>
    <row r="175" spans="1:5" x14ac:dyDescent="0.25">
      <c r="A175" s="65">
        <v>42491.908645833333</v>
      </c>
      <c r="B175" t="s">
        <v>77</v>
      </c>
      <c r="C175" t="s">
        <v>372</v>
      </c>
      <c r="D175">
        <v>970000</v>
      </c>
      <c r="E175" t="s">
        <v>433</v>
      </c>
    </row>
    <row r="176" spans="1:5" x14ac:dyDescent="0.25">
      <c r="A176" s="65">
        <v>42491.405150462961</v>
      </c>
      <c r="B176" t="s">
        <v>120</v>
      </c>
      <c r="C176" t="s">
        <v>269</v>
      </c>
      <c r="D176">
        <v>1360000</v>
      </c>
      <c r="E176" t="s">
        <v>402</v>
      </c>
    </row>
    <row r="177" spans="1:5" x14ac:dyDescent="0.25">
      <c r="A177" s="65">
        <v>42491.789340277777</v>
      </c>
      <c r="B177" t="s">
        <v>99</v>
      </c>
      <c r="C177" t="s">
        <v>393</v>
      </c>
      <c r="D177">
        <v>970000</v>
      </c>
      <c r="E177" t="s">
        <v>433</v>
      </c>
    </row>
    <row r="178" spans="1:5" x14ac:dyDescent="0.25">
      <c r="A178" s="65">
        <v>42491.568842592591</v>
      </c>
      <c r="B178" t="s">
        <v>99</v>
      </c>
      <c r="C178" t="s">
        <v>107</v>
      </c>
      <c r="D178">
        <v>1260000</v>
      </c>
      <c r="E178" t="s">
        <v>408</v>
      </c>
    </row>
    <row r="179" spans="1:5" x14ac:dyDescent="0.25">
      <c r="A179" s="65">
        <v>42491.739398148151</v>
      </c>
      <c r="B179" t="s">
        <v>120</v>
      </c>
      <c r="C179" t="s">
        <v>145</v>
      </c>
      <c r="D179">
        <v>1140000</v>
      </c>
      <c r="E179" t="s">
        <v>413</v>
      </c>
    </row>
    <row r="180" spans="1:5" x14ac:dyDescent="0.25">
      <c r="A180" s="65">
        <v>42491.641759259262</v>
      </c>
      <c r="B180" t="s">
        <v>90</v>
      </c>
      <c r="C180" t="s">
        <v>184</v>
      </c>
      <c r="D180">
        <v>1460000</v>
      </c>
      <c r="E180" t="s">
        <v>409</v>
      </c>
    </row>
    <row r="181" spans="1:5" x14ac:dyDescent="0.25">
      <c r="A181" s="65">
        <v>42491.69667824074</v>
      </c>
      <c r="B181" t="s">
        <v>87</v>
      </c>
      <c r="C181" t="s">
        <v>126</v>
      </c>
      <c r="D181">
        <v>1190000</v>
      </c>
      <c r="E181" t="s">
        <v>453</v>
      </c>
    </row>
    <row r="182" spans="1:5" x14ac:dyDescent="0.25">
      <c r="A182" s="65">
        <v>42491.665381944447</v>
      </c>
      <c r="B182" t="s">
        <v>75</v>
      </c>
      <c r="C182" t="s">
        <v>177</v>
      </c>
      <c r="D182">
        <v>1490000</v>
      </c>
      <c r="E182" t="s">
        <v>407</v>
      </c>
    </row>
    <row r="183" spans="1:5" x14ac:dyDescent="0.25">
      <c r="A183" s="65">
        <v>42491.692094907405</v>
      </c>
      <c r="B183" t="s">
        <v>414</v>
      </c>
      <c r="C183" t="s">
        <v>166</v>
      </c>
      <c r="D183">
        <v>940000</v>
      </c>
      <c r="E183" t="s">
        <v>419</v>
      </c>
    </row>
    <row r="184" spans="1:5" x14ac:dyDescent="0.25">
      <c r="A184" s="65">
        <v>42491.717268518521</v>
      </c>
      <c r="B184" t="s">
        <v>99</v>
      </c>
      <c r="C184" t="s">
        <v>155</v>
      </c>
      <c r="D184">
        <v>970000</v>
      </c>
      <c r="E184" t="s">
        <v>433</v>
      </c>
    </row>
    <row r="185" spans="1:5" x14ac:dyDescent="0.25">
      <c r="A185" s="65">
        <v>42491.504733796297</v>
      </c>
      <c r="B185" t="s">
        <v>90</v>
      </c>
      <c r="C185" t="s">
        <v>237</v>
      </c>
      <c r="D185">
        <v>1460000</v>
      </c>
      <c r="E185" t="s">
        <v>409</v>
      </c>
    </row>
    <row r="186" spans="1:5" x14ac:dyDescent="0.25">
      <c r="A186" s="65">
        <v>42491.810023148151</v>
      </c>
      <c r="B186" t="s">
        <v>120</v>
      </c>
      <c r="C186" t="s">
        <v>145</v>
      </c>
      <c r="D186">
        <v>1140000</v>
      </c>
      <c r="E186" t="s">
        <v>413</v>
      </c>
    </row>
    <row r="187" spans="1:5" x14ac:dyDescent="0.25">
      <c r="A187" s="65">
        <v>42491.369398148148</v>
      </c>
      <c r="B187" t="s">
        <v>83</v>
      </c>
      <c r="C187" t="s">
        <v>84</v>
      </c>
      <c r="D187">
        <v>860000</v>
      </c>
      <c r="E187" t="s">
        <v>406</v>
      </c>
    </row>
    <row r="188" spans="1:5" x14ac:dyDescent="0.25">
      <c r="A188" s="65">
        <v>42491.204618055555</v>
      </c>
      <c r="B188" t="s">
        <v>99</v>
      </c>
      <c r="C188" t="s">
        <v>321</v>
      </c>
      <c r="D188">
        <v>1100000</v>
      </c>
      <c r="E188" t="s">
        <v>405</v>
      </c>
    </row>
    <row r="189" spans="1:5" x14ac:dyDescent="0.25">
      <c r="A189" s="65">
        <v>42491.295092592591</v>
      </c>
      <c r="B189" t="s">
        <v>87</v>
      </c>
      <c r="C189" t="s">
        <v>302</v>
      </c>
      <c r="D189">
        <v>1360000</v>
      </c>
      <c r="E189" t="s">
        <v>402</v>
      </c>
    </row>
    <row r="190" spans="1:5" x14ac:dyDescent="0.25">
      <c r="A190" s="65">
        <v>42491.207256944443</v>
      </c>
      <c r="B190" t="s">
        <v>99</v>
      </c>
      <c r="C190" t="s">
        <v>321</v>
      </c>
      <c r="D190">
        <v>1100000</v>
      </c>
      <c r="E190" t="s">
        <v>405</v>
      </c>
    </row>
    <row r="191" spans="1:5" x14ac:dyDescent="0.25">
      <c r="A191" s="65">
        <v>42491.902939814812</v>
      </c>
      <c r="B191" t="s">
        <v>79</v>
      </c>
      <c r="C191" t="s">
        <v>352</v>
      </c>
      <c r="D191">
        <v>1440000</v>
      </c>
      <c r="E191" t="s">
        <v>412</v>
      </c>
    </row>
    <row r="192" spans="1:5" x14ac:dyDescent="0.25">
      <c r="A192" s="65">
        <v>42491.397499999999</v>
      </c>
      <c r="B192" t="s">
        <v>104</v>
      </c>
      <c r="C192" t="s">
        <v>271</v>
      </c>
      <c r="D192">
        <v>1300000</v>
      </c>
      <c r="E192" t="s">
        <v>430</v>
      </c>
    </row>
    <row r="193" spans="1:5" x14ac:dyDescent="0.25">
      <c r="A193" s="65">
        <v>42491.904143518521</v>
      </c>
      <c r="B193" t="s">
        <v>79</v>
      </c>
      <c r="C193" t="s">
        <v>352</v>
      </c>
      <c r="D193">
        <v>1440000</v>
      </c>
      <c r="E193" t="s">
        <v>412</v>
      </c>
    </row>
    <row r="194" spans="1:5" x14ac:dyDescent="0.25">
      <c r="A194" s="65">
        <v>42491.441203703704</v>
      </c>
      <c r="B194" t="s">
        <v>87</v>
      </c>
      <c r="C194" t="s">
        <v>88</v>
      </c>
      <c r="D194">
        <v>1360000</v>
      </c>
      <c r="E194" t="s">
        <v>402</v>
      </c>
    </row>
    <row r="195" spans="1:5" x14ac:dyDescent="0.25">
      <c r="A195" s="65">
        <v>42491.7578125</v>
      </c>
      <c r="B195" t="s">
        <v>79</v>
      </c>
      <c r="C195" t="s">
        <v>135</v>
      </c>
      <c r="D195">
        <v>1440000</v>
      </c>
      <c r="E195" t="s">
        <v>412</v>
      </c>
    </row>
    <row r="196" spans="1:5" x14ac:dyDescent="0.25">
      <c r="A196" s="65">
        <v>42491.52983796296</v>
      </c>
      <c r="B196" t="s">
        <v>67</v>
      </c>
      <c r="C196" t="s">
        <v>101</v>
      </c>
      <c r="D196">
        <v>950000</v>
      </c>
      <c r="E196" t="s">
        <v>452</v>
      </c>
    </row>
    <row r="197" spans="1:5" x14ac:dyDescent="0.25">
      <c r="A197" s="65">
        <v>42491.691261574073</v>
      </c>
      <c r="B197" t="s">
        <v>104</v>
      </c>
      <c r="C197" t="s">
        <v>169</v>
      </c>
      <c r="D197">
        <v>880000</v>
      </c>
      <c r="E197" t="s">
        <v>401</v>
      </c>
    </row>
    <row r="198" spans="1:5" x14ac:dyDescent="0.25">
      <c r="A198" s="65">
        <v>42491.549525462964</v>
      </c>
      <c r="B198" t="s">
        <v>414</v>
      </c>
      <c r="C198" t="s">
        <v>218</v>
      </c>
      <c r="D198">
        <v>940000</v>
      </c>
      <c r="E198" t="s">
        <v>419</v>
      </c>
    </row>
    <row r="199" spans="1:5" x14ac:dyDescent="0.25">
      <c r="A199" s="65">
        <v>42491.620104166665</v>
      </c>
      <c r="B199" t="s">
        <v>104</v>
      </c>
      <c r="C199" t="s">
        <v>109</v>
      </c>
      <c r="D199">
        <v>880000</v>
      </c>
      <c r="E199" t="s">
        <v>401</v>
      </c>
    </row>
    <row r="200" spans="1:5" x14ac:dyDescent="0.25">
      <c r="A200" s="65">
        <v>42491.581226851849</v>
      </c>
      <c r="B200" t="s">
        <v>118</v>
      </c>
      <c r="C200" t="s">
        <v>205</v>
      </c>
      <c r="D200">
        <v>940000</v>
      </c>
      <c r="E200" t="s">
        <v>419</v>
      </c>
    </row>
    <row r="201" spans="1:5" x14ac:dyDescent="0.25">
      <c r="A201" s="65">
        <v>42491.548877314817</v>
      </c>
      <c r="B201" t="s">
        <v>414</v>
      </c>
      <c r="C201" t="s">
        <v>218</v>
      </c>
      <c r="D201">
        <v>940000</v>
      </c>
      <c r="E201" t="s">
        <v>419</v>
      </c>
    </row>
    <row r="202" spans="1:5" x14ac:dyDescent="0.25">
      <c r="A202" s="65">
        <v>42491.786087962966</v>
      </c>
      <c r="B202" t="s">
        <v>97</v>
      </c>
      <c r="C202" t="s">
        <v>390</v>
      </c>
      <c r="D202">
        <v>950000</v>
      </c>
      <c r="E202" t="s">
        <v>452</v>
      </c>
    </row>
    <row r="203" spans="1:5" x14ac:dyDescent="0.25">
      <c r="A203" s="65">
        <v>42491.498402777775</v>
      </c>
      <c r="B203" t="s">
        <v>99</v>
      </c>
      <c r="C203" t="s">
        <v>100</v>
      </c>
      <c r="D203">
        <v>1260000</v>
      </c>
      <c r="E203" t="s">
        <v>408</v>
      </c>
    </row>
    <row r="204" spans="1:5" x14ac:dyDescent="0.25">
      <c r="A204" s="65">
        <v>42491.252430555556</v>
      </c>
      <c r="B204" t="s">
        <v>104</v>
      </c>
      <c r="C204" t="s">
        <v>313</v>
      </c>
      <c r="D204">
        <v>1300000</v>
      </c>
      <c r="E204" t="s">
        <v>430</v>
      </c>
    </row>
    <row r="205" spans="1:5" x14ac:dyDescent="0.25">
      <c r="A205" s="65">
        <v>42491.464212962965</v>
      </c>
      <c r="B205" t="s">
        <v>79</v>
      </c>
      <c r="C205" t="s">
        <v>251</v>
      </c>
      <c r="D205">
        <v>1460000</v>
      </c>
      <c r="E205" t="s">
        <v>409</v>
      </c>
    </row>
    <row r="206" spans="1:5" x14ac:dyDescent="0.25">
      <c r="A206" s="65">
        <v>42491.260162037041</v>
      </c>
      <c r="B206" t="s">
        <v>115</v>
      </c>
      <c r="C206" t="s">
        <v>312</v>
      </c>
      <c r="D206">
        <v>860000</v>
      </c>
      <c r="E206" t="s">
        <v>406</v>
      </c>
    </row>
    <row r="207" spans="1:5" x14ac:dyDescent="0.25">
      <c r="A207" s="65">
        <v>42491.40347222222</v>
      </c>
      <c r="B207" t="s">
        <v>120</v>
      </c>
      <c r="C207" t="s">
        <v>269</v>
      </c>
      <c r="D207">
        <v>1360000</v>
      </c>
      <c r="E207" t="s">
        <v>402</v>
      </c>
    </row>
    <row r="208" spans="1:5" x14ac:dyDescent="0.25">
      <c r="A208" s="65">
        <v>42491.287893518522</v>
      </c>
      <c r="B208" t="s">
        <v>92</v>
      </c>
      <c r="C208" t="s">
        <v>304</v>
      </c>
      <c r="D208">
        <v>1300000</v>
      </c>
      <c r="E208" t="s">
        <v>430</v>
      </c>
    </row>
    <row r="209" spans="1:5" x14ac:dyDescent="0.25">
      <c r="A209" s="65">
        <v>42491.30878472222</v>
      </c>
      <c r="B209" t="s">
        <v>75</v>
      </c>
      <c r="C209" t="s">
        <v>300</v>
      </c>
      <c r="D209">
        <v>1310000</v>
      </c>
      <c r="E209" t="s">
        <v>399</v>
      </c>
    </row>
    <row r="210" spans="1:5" x14ac:dyDescent="0.25">
      <c r="A210" s="65">
        <v>42491.359236111108</v>
      </c>
      <c r="B210" t="s">
        <v>92</v>
      </c>
      <c r="C210" t="s">
        <v>283</v>
      </c>
      <c r="D210">
        <v>1300000</v>
      </c>
      <c r="E210" t="s">
        <v>430</v>
      </c>
    </row>
    <row r="211" spans="1:5" x14ac:dyDescent="0.25">
      <c r="A211" s="65">
        <v>42491.869293981479</v>
      </c>
      <c r="B211" t="s">
        <v>99</v>
      </c>
      <c r="C211" t="s">
        <v>377</v>
      </c>
      <c r="D211">
        <v>970000</v>
      </c>
      <c r="E211" t="s">
        <v>433</v>
      </c>
    </row>
    <row r="212" spans="1:5" x14ac:dyDescent="0.25">
      <c r="A212" s="65">
        <v>42491.365763888891</v>
      </c>
      <c r="B212" t="s">
        <v>87</v>
      </c>
      <c r="C212" t="s">
        <v>281</v>
      </c>
      <c r="D212">
        <v>1360000</v>
      </c>
      <c r="E212" t="s">
        <v>402</v>
      </c>
    </row>
    <row r="213" spans="1:5" x14ac:dyDescent="0.25">
      <c r="A213" s="65">
        <v>42491.838634259257</v>
      </c>
      <c r="B213" t="s">
        <v>414</v>
      </c>
      <c r="C213" t="s">
        <v>380</v>
      </c>
      <c r="D213">
        <v>1280000</v>
      </c>
      <c r="E213" t="s">
        <v>415</v>
      </c>
    </row>
    <row r="214" spans="1:5" x14ac:dyDescent="0.25">
      <c r="A214" s="65">
        <v>42491.557696759257</v>
      </c>
      <c r="B214" t="s">
        <v>127</v>
      </c>
      <c r="C214" t="s">
        <v>215</v>
      </c>
      <c r="D214">
        <v>1490000</v>
      </c>
      <c r="E214" t="s">
        <v>407</v>
      </c>
    </row>
    <row r="215" spans="1:5" x14ac:dyDescent="0.25">
      <c r="A215" s="65">
        <v>42491.618715277778</v>
      </c>
      <c r="B215" t="s">
        <v>414</v>
      </c>
      <c r="C215" t="s">
        <v>197</v>
      </c>
      <c r="D215">
        <v>940000</v>
      </c>
      <c r="E215" t="s">
        <v>419</v>
      </c>
    </row>
    <row r="216" spans="1:5" x14ac:dyDescent="0.25">
      <c r="A216" s="65">
        <v>42491.56490740741</v>
      </c>
      <c r="B216" t="s">
        <v>97</v>
      </c>
      <c r="C216" t="s">
        <v>106</v>
      </c>
      <c r="D216">
        <v>950000</v>
      </c>
      <c r="E216" t="s">
        <v>452</v>
      </c>
    </row>
    <row r="217" spans="1:5" x14ac:dyDescent="0.25">
      <c r="A217" s="65">
        <v>42491.544930555552</v>
      </c>
      <c r="B217" t="s">
        <v>104</v>
      </c>
      <c r="C217" t="s">
        <v>105</v>
      </c>
      <c r="D217">
        <v>880000</v>
      </c>
      <c r="E217" t="s">
        <v>401</v>
      </c>
    </row>
    <row r="218" spans="1:5" x14ac:dyDescent="0.25">
      <c r="A218" s="65">
        <v>42491.71675925926</v>
      </c>
      <c r="B218" t="s">
        <v>127</v>
      </c>
      <c r="C218" t="s">
        <v>128</v>
      </c>
      <c r="D218">
        <v>1490000</v>
      </c>
      <c r="E218" t="s">
        <v>407</v>
      </c>
    </row>
    <row r="219" spans="1:5" x14ac:dyDescent="0.25">
      <c r="A219" s="65">
        <v>42491.480775462966</v>
      </c>
      <c r="B219" t="s">
        <v>115</v>
      </c>
      <c r="C219" t="s">
        <v>249</v>
      </c>
      <c r="D219">
        <v>1190000</v>
      </c>
      <c r="E219" t="s">
        <v>453</v>
      </c>
    </row>
    <row r="220" spans="1:5" x14ac:dyDescent="0.25">
      <c r="A220" s="65">
        <v>42491.828275462962</v>
      </c>
      <c r="B220" t="s">
        <v>79</v>
      </c>
      <c r="C220" t="s">
        <v>381</v>
      </c>
      <c r="D220">
        <v>1440000</v>
      </c>
      <c r="E220" t="s">
        <v>412</v>
      </c>
    </row>
    <row r="221" spans="1:5" x14ac:dyDescent="0.25">
      <c r="A221" s="65">
        <v>42491.411203703705</v>
      </c>
      <c r="B221" t="s">
        <v>127</v>
      </c>
      <c r="C221" t="s">
        <v>265</v>
      </c>
      <c r="D221">
        <v>1310000</v>
      </c>
      <c r="E221" t="s">
        <v>399</v>
      </c>
    </row>
    <row r="222" spans="1:5" x14ac:dyDescent="0.25">
      <c r="A222" s="65">
        <v>42491.968761574077</v>
      </c>
      <c r="B222" t="s">
        <v>120</v>
      </c>
      <c r="C222" t="s">
        <v>366</v>
      </c>
      <c r="D222">
        <v>1140000</v>
      </c>
      <c r="E222" t="s">
        <v>413</v>
      </c>
    </row>
    <row r="223" spans="1:5" x14ac:dyDescent="0.25">
      <c r="A223" s="65">
        <v>42491.343587962961</v>
      </c>
      <c r="B223" t="s">
        <v>127</v>
      </c>
      <c r="C223" t="s">
        <v>289</v>
      </c>
      <c r="D223">
        <v>1310000</v>
      </c>
      <c r="E223" t="s">
        <v>399</v>
      </c>
    </row>
    <row r="224" spans="1:5" x14ac:dyDescent="0.25">
      <c r="A224" s="65">
        <v>42492.151770833334</v>
      </c>
      <c r="B224" t="s">
        <v>449</v>
      </c>
      <c r="C224" t="s">
        <v>485</v>
      </c>
      <c r="D224">
        <v>1770000</v>
      </c>
      <c r="E224" t="s">
        <v>422</v>
      </c>
    </row>
    <row r="225" spans="1:5" x14ac:dyDescent="0.25">
      <c r="A225" s="65">
        <v>42491.318576388891</v>
      </c>
      <c r="B225" t="s">
        <v>79</v>
      </c>
      <c r="C225" t="s">
        <v>82</v>
      </c>
      <c r="D225">
        <v>1430000</v>
      </c>
      <c r="E225" t="s">
        <v>400</v>
      </c>
    </row>
    <row r="226" spans="1:5" x14ac:dyDescent="0.25">
      <c r="A226" s="65">
        <v>42492.212557870371</v>
      </c>
      <c r="B226" t="s">
        <v>127</v>
      </c>
      <c r="C226" t="s">
        <v>482</v>
      </c>
      <c r="D226">
        <v>1410000</v>
      </c>
      <c r="E226" t="s">
        <v>483</v>
      </c>
    </row>
    <row r="227" spans="1:5" x14ac:dyDescent="0.25">
      <c r="A227" s="65">
        <v>42491.26972222222</v>
      </c>
      <c r="B227" t="s">
        <v>97</v>
      </c>
      <c r="C227" t="s">
        <v>308</v>
      </c>
      <c r="D227">
        <v>1480000</v>
      </c>
      <c r="E227" t="s">
        <v>460</v>
      </c>
    </row>
    <row r="228" spans="1:5" x14ac:dyDescent="0.25">
      <c r="A228" s="65">
        <v>42492.220208333332</v>
      </c>
      <c r="B228" t="s">
        <v>77</v>
      </c>
      <c r="C228" t="s">
        <v>486</v>
      </c>
      <c r="D228">
        <v>1780000</v>
      </c>
      <c r="E228" t="s">
        <v>437</v>
      </c>
    </row>
    <row r="229" spans="1:5" x14ac:dyDescent="0.25">
      <c r="A229" s="65">
        <v>42489.472013888888</v>
      </c>
      <c r="B229" t="s">
        <v>83</v>
      </c>
      <c r="C229" t="s">
        <v>463</v>
      </c>
      <c r="D229">
        <v>0</v>
      </c>
      <c r="E229" t="s">
        <v>487</v>
      </c>
    </row>
    <row r="230" spans="1:5" x14ac:dyDescent="0.25">
      <c r="A230" s="65">
        <v>42492.234189814815</v>
      </c>
      <c r="B230" t="s">
        <v>97</v>
      </c>
      <c r="C230" t="s">
        <v>488</v>
      </c>
      <c r="D230">
        <v>1090000</v>
      </c>
      <c r="E230" t="s">
        <v>424</v>
      </c>
    </row>
    <row r="231" spans="1:5" x14ac:dyDescent="0.25">
      <c r="A231" s="65">
        <v>42488.90253472222</v>
      </c>
      <c r="B231" t="s">
        <v>97</v>
      </c>
      <c r="C231" t="s">
        <v>403</v>
      </c>
      <c r="D231">
        <v>530000</v>
      </c>
      <c r="E231" t="s">
        <v>404</v>
      </c>
    </row>
    <row r="232" spans="1:5" x14ac:dyDescent="0.25">
      <c r="A232" s="65">
        <v>42492.300717592596</v>
      </c>
      <c r="B232" t="s">
        <v>425</v>
      </c>
      <c r="C232" t="s">
        <v>489</v>
      </c>
      <c r="D232">
        <v>1310000</v>
      </c>
      <c r="E232" t="s">
        <v>399</v>
      </c>
    </row>
    <row r="233" spans="1:5" x14ac:dyDescent="0.25">
      <c r="A233" s="65">
        <v>42487.882523148146</v>
      </c>
      <c r="B233" t="s">
        <v>449</v>
      </c>
      <c r="C233" t="s">
        <v>450</v>
      </c>
      <c r="D233">
        <v>1290000</v>
      </c>
      <c r="E233" t="s">
        <v>451</v>
      </c>
    </row>
    <row r="234" spans="1:5" x14ac:dyDescent="0.25">
      <c r="A234" s="65">
        <v>42492.307581018518</v>
      </c>
      <c r="B234" t="s">
        <v>420</v>
      </c>
      <c r="C234" t="s">
        <v>490</v>
      </c>
      <c r="D234">
        <v>1770000</v>
      </c>
      <c r="E234" t="s">
        <v>422</v>
      </c>
    </row>
    <row r="235" spans="1:5" x14ac:dyDescent="0.25">
      <c r="A235" s="65">
        <v>42487.630995370368</v>
      </c>
      <c r="B235" t="s">
        <v>416</v>
      </c>
      <c r="C235" t="s">
        <v>450</v>
      </c>
      <c r="D235">
        <v>1290000</v>
      </c>
      <c r="E235" t="s">
        <v>451</v>
      </c>
    </row>
    <row r="236" spans="1:5" x14ac:dyDescent="0.25">
      <c r="A236" s="65">
        <v>42492.387025462966</v>
      </c>
      <c r="B236" t="s">
        <v>75</v>
      </c>
      <c r="C236" t="s">
        <v>491</v>
      </c>
      <c r="D236">
        <v>1810000</v>
      </c>
      <c r="E236" t="s">
        <v>441</v>
      </c>
    </row>
    <row r="237" spans="1:5" x14ac:dyDescent="0.25">
      <c r="A237" s="65">
        <v>42491.130543981482</v>
      </c>
      <c r="B237" t="s">
        <v>99</v>
      </c>
      <c r="C237" t="s">
        <v>339</v>
      </c>
      <c r="D237">
        <v>1300000</v>
      </c>
      <c r="E237" t="s">
        <v>430</v>
      </c>
    </row>
    <row r="238" spans="1:5" x14ac:dyDescent="0.25">
      <c r="A238" s="65">
        <v>42492.169074074074</v>
      </c>
      <c r="B238" t="s">
        <v>104</v>
      </c>
      <c r="C238" t="s">
        <v>492</v>
      </c>
      <c r="D238">
        <v>1300000</v>
      </c>
      <c r="E238" t="s">
        <v>430</v>
      </c>
    </row>
    <row r="239" spans="1:5" x14ac:dyDescent="0.25">
      <c r="A239" s="65">
        <v>42489.098912037036</v>
      </c>
      <c r="B239" t="s">
        <v>67</v>
      </c>
      <c r="C239" t="s">
        <v>403</v>
      </c>
      <c r="D239">
        <v>530000</v>
      </c>
      <c r="E239" t="s">
        <v>404</v>
      </c>
    </row>
    <row r="240" spans="1:5" x14ac:dyDescent="0.25">
      <c r="A240" s="65">
        <v>42492.230798611112</v>
      </c>
      <c r="B240" t="s">
        <v>420</v>
      </c>
      <c r="C240" t="s">
        <v>438</v>
      </c>
      <c r="D240">
        <v>1770000</v>
      </c>
      <c r="E240" t="s">
        <v>422</v>
      </c>
    </row>
    <row r="241" spans="1:5" x14ac:dyDescent="0.25">
      <c r="A241" s="65">
        <v>42488.860543981478</v>
      </c>
      <c r="B241" t="s">
        <v>67</v>
      </c>
      <c r="C241" t="s">
        <v>403</v>
      </c>
      <c r="D241">
        <v>530000</v>
      </c>
      <c r="E241" t="s">
        <v>404</v>
      </c>
    </row>
    <row r="242" spans="1:5" x14ac:dyDescent="0.25">
      <c r="A242" s="65">
        <v>42492.240844907406</v>
      </c>
      <c r="B242" t="s">
        <v>75</v>
      </c>
      <c r="C242" t="s">
        <v>493</v>
      </c>
      <c r="D242">
        <v>1810000</v>
      </c>
      <c r="E242" t="s">
        <v>441</v>
      </c>
    </row>
    <row r="243" spans="1:5" x14ac:dyDescent="0.25">
      <c r="A243" s="65">
        <v>42491.169374999998</v>
      </c>
      <c r="B243" t="s">
        <v>104</v>
      </c>
      <c r="C243" t="s">
        <v>334</v>
      </c>
      <c r="D243">
        <v>1300000</v>
      </c>
      <c r="E243" t="s">
        <v>430</v>
      </c>
    </row>
    <row r="244" spans="1:5" x14ac:dyDescent="0.25">
      <c r="A244" s="65">
        <v>42492.25540509259</v>
      </c>
      <c r="B244" t="s">
        <v>416</v>
      </c>
      <c r="C244" t="s">
        <v>474</v>
      </c>
      <c r="D244">
        <v>1800000</v>
      </c>
      <c r="E244" t="s">
        <v>418</v>
      </c>
    </row>
    <row r="245" spans="1:5" x14ac:dyDescent="0.25">
      <c r="A245" s="65">
        <v>42489.464791666665</v>
      </c>
      <c r="B245" t="s">
        <v>115</v>
      </c>
      <c r="C245" t="s">
        <v>480</v>
      </c>
      <c r="D245">
        <v>1200000</v>
      </c>
      <c r="E245" t="s">
        <v>464</v>
      </c>
    </row>
    <row r="246" spans="1:5" x14ac:dyDescent="0.25">
      <c r="A246" s="65">
        <v>42492.30364583333</v>
      </c>
      <c r="B246" t="s">
        <v>97</v>
      </c>
      <c r="C246" t="s">
        <v>494</v>
      </c>
      <c r="D246">
        <v>1090000</v>
      </c>
      <c r="E246" t="s">
        <v>424</v>
      </c>
    </row>
    <row r="247" spans="1:5" x14ac:dyDescent="0.25">
      <c r="A247" s="65">
        <v>42487.878564814811</v>
      </c>
      <c r="B247" t="s">
        <v>449</v>
      </c>
      <c r="C247" t="s">
        <v>450</v>
      </c>
      <c r="D247">
        <v>1290000</v>
      </c>
      <c r="E247" t="s">
        <v>451</v>
      </c>
    </row>
    <row r="248" spans="1:5" x14ac:dyDescent="0.25">
      <c r="A248" s="65">
        <v>42492.321446759262</v>
      </c>
      <c r="B248" t="s">
        <v>416</v>
      </c>
      <c r="C248" t="s">
        <v>495</v>
      </c>
      <c r="D248">
        <v>1800000</v>
      </c>
      <c r="E248" t="s">
        <v>418</v>
      </c>
    </row>
    <row r="249" spans="1:5" x14ac:dyDescent="0.25">
      <c r="A249" s="65">
        <v>42487.633506944447</v>
      </c>
      <c r="B249" t="s">
        <v>416</v>
      </c>
      <c r="C249" t="s">
        <v>450</v>
      </c>
      <c r="D249">
        <v>1290000</v>
      </c>
      <c r="E249" t="s">
        <v>451</v>
      </c>
    </row>
    <row r="250" spans="1:5" x14ac:dyDescent="0.25">
      <c r="A250" s="65">
        <v>42492.396145833336</v>
      </c>
      <c r="B250" t="s">
        <v>104</v>
      </c>
      <c r="C250" t="s">
        <v>496</v>
      </c>
      <c r="D250">
        <v>1300000</v>
      </c>
      <c r="E250" t="s">
        <v>430</v>
      </c>
    </row>
    <row r="251" spans="1:5" x14ac:dyDescent="0.25">
      <c r="A251" s="65">
        <v>42491.614212962966</v>
      </c>
      <c r="B251" t="s">
        <v>79</v>
      </c>
      <c r="C251" t="s">
        <v>111</v>
      </c>
      <c r="D251">
        <v>1460000</v>
      </c>
      <c r="E251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Train Runs</vt:lpstr>
      <vt:lpstr>Enforcements</vt:lpstr>
      <vt:lpstr>Trips&amp;Operators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2016-05-02T17:35:09Z</dcterms:modified>
</cp:coreProperties>
</file>