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NWGL\"/>
    </mc:Choice>
  </mc:AlternateContent>
  <bookViews>
    <workbookView xWindow="0" yWindow="0" windowWidth="28800" windowHeight="148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  <externalReference r:id="rId8"/>
  </externalReferences>
  <definedNames>
    <definedName name="_xlnm._FilterDatabase" localSheetId="1" hidden="1">Enforcements!$A$6:$N$13</definedName>
    <definedName name="_xlnm._FilterDatabase" localSheetId="2" hidden="1">'Missing Trips'!$A$2:$G$2</definedName>
    <definedName name="_xlnm._FilterDatabase" localSheetId="0" hidden="1">'Train Runs'!$A$12:$AC$12</definedName>
    <definedName name="_xlnm._FilterDatabase" localSheetId="3" hidden="1">'Trips&amp;Operators'!$A$1:$E$211</definedName>
    <definedName name="Denver_Train_Runs_04122016" localSheetId="0">'Train Runs'!$A$12:$J$12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3" l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7" i="3"/>
  <c r="T48" i="1"/>
  <c r="V48" i="1"/>
  <c r="X48" i="1"/>
  <c r="Y48" i="1"/>
  <c r="U48" i="1" s="1"/>
  <c r="S48" i="1" s="1"/>
  <c r="Z48" i="1"/>
  <c r="AA48" i="1" s="1"/>
  <c r="W48" i="1" s="1"/>
  <c r="AB48" i="1"/>
  <c r="AC48" i="1"/>
  <c r="T49" i="1"/>
  <c r="V49" i="1"/>
  <c r="X49" i="1"/>
  <c r="Y49" i="1"/>
  <c r="U49" i="1" s="1"/>
  <c r="S49" i="1" s="1"/>
  <c r="Z49" i="1"/>
  <c r="AA49" i="1"/>
  <c r="W49" i="1" s="1"/>
  <c r="AB49" i="1"/>
  <c r="AC49" i="1"/>
  <c r="T50" i="1"/>
  <c r="V50" i="1"/>
  <c r="X50" i="1"/>
  <c r="Y50" i="1"/>
  <c r="U50" i="1" s="1"/>
  <c r="S50" i="1" s="1"/>
  <c r="Z50" i="1"/>
  <c r="AA50" i="1" s="1"/>
  <c r="W50" i="1" s="1"/>
  <c r="AB50" i="1"/>
  <c r="AC50" i="1"/>
  <c r="T51" i="1"/>
  <c r="V51" i="1"/>
  <c r="X51" i="1"/>
  <c r="Y51" i="1"/>
  <c r="U51" i="1" s="1"/>
  <c r="S51" i="1" s="1"/>
  <c r="Z51" i="1"/>
  <c r="AA51" i="1"/>
  <c r="W51" i="1" s="1"/>
  <c r="AB51" i="1"/>
  <c r="AC51" i="1"/>
  <c r="T14" i="1"/>
  <c r="V14" i="1"/>
  <c r="X14" i="1"/>
  <c r="Y14" i="1"/>
  <c r="U14" i="1" s="1"/>
  <c r="S14" i="1" s="1"/>
  <c r="Z14" i="1"/>
  <c r="AA14" i="1" s="1"/>
  <c r="W14" i="1" s="1"/>
  <c r="AB14" i="1"/>
  <c r="AC14" i="1"/>
  <c r="T15" i="1"/>
  <c r="V15" i="1"/>
  <c r="X15" i="1"/>
  <c r="Y15" i="1"/>
  <c r="U15" i="1" s="1"/>
  <c r="S15" i="1" s="1"/>
  <c r="Z15" i="1"/>
  <c r="AA15" i="1"/>
  <c r="W15" i="1" s="1"/>
  <c r="AB15" i="1"/>
  <c r="AC15" i="1"/>
  <c r="T16" i="1"/>
  <c r="V16" i="1"/>
  <c r="X16" i="1"/>
  <c r="Y16" i="1"/>
  <c r="U16" i="1" s="1"/>
  <c r="S16" i="1" s="1"/>
  <c r="Z16" i="1"/>
  <c r="AA16" i="1"/>
  <c r="W16" i="1" s="1"/>
  <c r="AB16" i="1"/>
  <c r="AC16" i="1"/>
  <c r="T17" i="1"/>
  <c r="V17" i="1"/>
  <c r="X17" i="1"/>
  <c r="Y17" i="1"/>
  <c r="U17" i="1" s="1"/>
  <c r="S17" i="1" s="1"/>
  <c r="Z17" i="1"/>
  <c r="AA17" i="1"/>
  <c r="W17" i="1" s="1"/>
  <c r="AB17" i="1"/>
  <c r="AC17" i="1"/>
  <c r="T18" i="1"/>
  <c r="U18" i="1"/>
  <c r="S18" i="1" s="1"/>
  <c r="V18" i="1"/>
  <c r="X18" i="1"/>
  <c r="Y18" i="1"/>
  <c r="Z18" i="1"/>
  <c r="AA18" i="1" s="1"/>
  <c r="W18" i="1" s="1"/>
  <c r="AB18" i="1"/>
  <c r="AC18" i="1"/>
  <c r="T19" i="1"/>
  <c r="V19" i="1"/>
  <c r="X19" i="1"/>
  <c r="Y19" i="1"/>
  <c r="Z19" i="1"/>
  <c r="U19" i="1" s="1"/>
  <c r="S19" i="1" s="1"/>
  <c r="AA19" i="1"/>
  <c r="W19" i="1" s="1"/>
  <c r="AB19" i="1"/>
  <c r="AC19" i="1"/>
  <c r="T20" i="1"/>
  <c r="U20" i="1"/>
  <c r="S20" i="1" s="1"/>
  <c r="V20" i="1"/>
  <c r="X20" i="1"/>
  <c r="Y20" i="1"/>
  <c r="Z20" i="1"/>
  <c r="AA20" i="1" s="1"/>
  <c r="W20" i="1" s="1"/>
  <c r="AB20" i="1"/>
  <c r="AC20" i="1"/>
  <c r="T21" i="1"/>
  <c r="U21" i="1"/>
  <c r="S21" i="1" s="1"/>
  <c r="V21" i="1"/>
  <c r="W21" i="1"/>
  <c r="X21" i="1"/>
  <c r="Y21" i="1"/>
  <c r="Z21" i="1"/>
  <c r="AA21" i="1"/>
  <c r="AB21" i="1"/>
  <c r="AC21" i="1"/>
  <c r="T22" i="1"/>
  <c r="V22" i="1"/>
  <c r="X22" i="1"/>
  <c r="Y22" i="1"/>
  <c r="U22" i="1" s="1"/>
  <c r="S22" i="1" s="1"/>
  <c r="Z22" i="1"/>
  <c r="AA22" i="1" s="1"/>
  <c r="W22" i="1" s="1"/>
  <c r="AB22" i="1"/>
  <c r="AC22" i="1"/>
  <c r="T23" i="1"/>
  <c r="V23" i="1"/>
  <c r="X23" i="1"/>
  <c r="Y23" i="1"/>
  <c r="U23" i="1" s="1"/>
  <c r="S23" i="1" s="1"/>
  <c r="Z23" i="1"/>
  <c r="AA23" i="1" s="1"/>
  <c r="W23" i="1" s="1"/>
  <c r="AB23" i="1"/>
  <c r="AC23" i="1"/>
  <c r="T24" i="1"/>
  <c r="V24" i="1"/>
  <c r="X24" i="1"/>
  <c r="Y24" i="1"/>
  <c r="U24" i="1" s="1"/>
  <c r="S24" i="1" s="1"/>
  <c r="Z24" i="1"/>
  <c r="AA24" i="1"/>
  <c r="W24" i="1" s="1"/>
  <c r="AB24" i="1"/>
  <c r="AC24" i="1"/>
  <c r="T25" i="1"/>
  <c r="V25" i="1"/>
  <c r="X25" i="1"/>
  <c r="Y25" i="1"/>
  <c r="U25" i="1" s="1"/>
  <c r="S25" i="1" s="1"/>
  <c r="Z25" i="1"/>
  <c r="AA25" i="1"/>
  <c r="W25" i="1" s="1"/>
  <c r="AB25" i="1"/>
  <c r="AC25" i="1"/>
  <c r="T26" i="1"/>
  <c r="V26" i="1"/>
  <c r="X26" i="1"/>
  <c r="Y26" i="1"/>
  <c r="U26" i="1" s="1"/>
  <c r="S26" i="1" s="1"/>
  <c r="Z26" i="1"/>
  <c r="AA26" i="1"/>
  <c r="W26" i="1" s="1"/>
  <c r="AB26" i="1"/>
  <c r="AC26" i="1"/>
  <c r="T27" i="1"/>
  <c r="V27" i="1"/>
  <c r="X27" i="1"/>
  <c r="Y27" i="1"/>
  <c r="Z27" i="1"/>
  <c r="U27" i="1" s="1"/>
  <c r="S27" i="1" s="1"/>
  <c r="AA27" i="1"/>
  <c r="W27" i="1" s="1"/>
  <c r="AB27" i="1"/>
  <c r="AC27" i="1"/>
  <c r="T28" i="1"/>
  <c r="V28" i="1"/>
  <c r="X28" i="1"/>
  <c r="Y28" i="1"/>
  <c r="U28" i="1" s="1"/>
  <c r="S28" i="1" s="1"/>
  <c r="Z28" i="1"/>
  <c r="AA28" i="1"/>
  <c r="W28" i="1" s="1"/>
  <c r="AB28" i="1"/>
  <c r="AC28" i="1"/>
  <c r="T29" i="1"/>
  <c r="U29" i="1"/>
  <c r="S29" i="1" s="1"/>
  <c r="V29" i="1"/>
  <c r="X29" i="1"/>
  <c r="Y29" i="1"/>
  <c r="Z29" i="1"/>
  <c r="AA29" i="1" s="1"/>
  <c r="W29" i="1" s="1"/>
  <c r="AB29" i="1"/>
  <c r="AC29" i="1"/>
  <c r="T30" i="1"/>
  <c r="V30" i="1"/>
  <c r="X30" i="1"/>
  <c r="Y30" i="1"/>
  <c r="U30" i="1" s="1"/>
  <c r="S30" i="1" s="1"/>
  <c r="Z30" i="1"/>
  <c r="AA30" i="1"/>
  <c r="W30" i="1" s="1"/>
  <c r="AB30" i="1"/>
  <c r="AC30" i="1"/>
  <c r="T31" i="1"/>
  <c r="U31" i="1"/>
  <c r="S31" i="1" s="1"/>
  <c r="V31" i="1"/>
  <c r="W31" i="1"/>
  <c r="X31" i="1"/>
  <c r="Y31" i="1"/>
  <c r="Z31" i="1"/>
  <c r="AA31" i="1"/>
  <c r="AB31" i="1"/>
  <c r="AC31" i="1"/>
  <c r="T32" i="1"/>
  <c r="V32" i="1"/>
  <c r="X32" i="1"/>
  <c r="Y32" i="1"/>
  <c r="Z32" i="1"/>
  <c r="U32" i="1" s="1"/>
  <c r="S32" i="1" s="1"/>
  <c r="AA32" i="1"/>
  <c r="W32" i="1" s="1"/>
  <c r="AB32" i="1"/>
  <c r="AC32" i="1"/>
  <c r="T33" i="1"/>
  <c r="V33" i="1"/>
  <c r="X33" i="1"/>
  <c r="Y33" i="1"/>
  <c r="U33" i="1" s="1"/>
  <c r="S33" i="1" s="1"/>
  <c r="Z33" i="1"/>
  <c r="AB33" i="1"/>
  <c r="AC33" i="1"/>
  <c r="T34" i="1"/>
  <c r="V34" i="1"/>
  <c r="X34" i="1"/>
  <c r="Y34" i="1"/>
  <c r="U34" i="1" s="1"/>
  <c r="S34" i="1" s="1"/>
  <c r="Z34" i="1"/>
  <c r="AA34" i="1" s="1"/>
  <c r="W34" i="1" s="1"/>
  <c r="AB34" i="1"/>
  <c r="AC34" i="1"/>
  <c r="T35" i="1"/>
  <c r="V35" i="1"/>
  <c r="X35" i="1"/>
  <c r="Y35" i="1"/>
  <c r="U35" i="1" s="1"/>
  <c r="S35" i="1" s="1"/>
  <c r="Z35" i="1"/>
  <c r="AA35" i="1"/>
  <c r="W35" i="1" s="1"/>
  <c r="AB35" i="1"/>
  <c r="AC35" i="1"/>
  <c r="T36" i="1"/>
  <c r="V36" i="1"/>
  <c r="X36" i="1"/>
  <c r="Y36" i="1"/>
  <c r="U36" i="1" s="1"/>
  <c r="S36" i="1" s="1"/>
  <c r="Z36" i="1"/>
  <c r="AA36" i="1"/>
  <c r="W36" i="1" s="1"/>
  <c r="AB36" i="1"/>
  <c r="AC36" i="1"/>
  <c r="T37" i="1"/>
  <c r="V37" i="1"/>
  <c r="X37" i="1"/>
  <c r="Y37" i="1"/>
  <c r="U37" i="1" s="1"/>
  <c r="S37" i="1" s="1"/>
  <c r="Z37" i="1"/>
  <c r="AA37" i="1"/>
  <c r="W37" i="1" s="1"/>
  <c r="AB37" i="1"/>
  <c r="AC37" i="1"/>
  <c r="T38" i="1"/>
  <c r="V38" i="1"/>
  <c r="X38" i="1"/>
  <c r="Y38" i="1"/>
  <c r="U38" i="1" s="1"/>
  <c r="S38" i="1" s="1"/>
  <c r="Z38" i="1"/>
  <c r="AA38" i="1" s="1"/>
  <c r="W38" i="1" s="1"/>
  <c r="AB38" i="1"/>
  <c r="AC38" i="1"/>
  <c r="T39" i="1"/>
  <c r="V39" i="1"/>
  <c r="X39" i="1"/>
  <c r="Y39" i="1"/>
  <c r="U39" i="1" s="1"/>
  <c r="S39" i="1" s="1"/>
  <c r="Z39" i="1"/>
  <c r="AA39" i="1"/>
  <c r="W39" i="1" s="1"/>
  <c r="AB39" i="1"/>
  <c r="AC39" i="1"/>
  <c r="T40" i="1"/>
  <c r="V40" i="1"/>
  <c r="X40" i="1"/>
  <c r="Y40" i="1"/>
  <c r="U40" i="1" s="1"/>
  <c r="S40" i="1" s="1"/>
  <c r="Z40" i="1"/>
  <c r="AA40" i="1"/>
  <c r="W40" i="1" s="1"/>
  <c r="AB40" i="1"/>
  <c r="AC40" i="1"/>
  <c r="T41" i="1"/>
  <c r="V41" i="1"/>
  <c r="X41" i="1"/>
  <c r="Y41" i="1"/>
  <c r="U41" i="1" s="1"/>
  <c r="S41" i="1" s="1"/>
  <c r="Z41" i="1"/>
  <c r="AA41" i="1"/>
  <c r="W41" i="1" s="1"/>
  <c r="AB41" i="1"/>
  <c r="AC41" i="1"/>
  <c r="T42" i="1"/>
  <c r="U42" i="1"/>
  <c r="S42" i="1" s="1"/>
  <c r="V42" i="1"/>
  <c r="X42" i="1"/>
  <c r="Y42" i="1"/>
  <c r="Z42" i="1"/>
  <c r="AA42" i="1" s="1"/>
  <c r="W42" i="1" s="1"/>
  <c r="AB42" i="1"/>
  <c r="AC42" i="1"/>
  <c r="T43" i="1"/>
  <c r="V43" i="1"/>
  <c r="X43" i="1"/>
  <c r="Y43" i="1"/>
  <c r="U43" i="1" s="1"/>
  <c r="S43" i="1" s="1"/>
  <c r="Z43" i="1"/>
  <c r="AA43" i="1"/>
  <c r="W43" i="1" s="1"/>
  <c r="AB43" i="1"/>
  <c r="AC43" i="1"/>
  <c r="T44" i="1"/>
  <c r="U44" i="1"/>
  <c r="S44" i="1" s="1"/>
  <c r="V44" i="1"/>
  <c r="X44" i="1"/>
  <c r="Y44" i="1"/>
  <c r="Z44" i="1"/>
  <c r="AA44" i="1" s="1"/>
  <c r="W44" i="1" s="1"/>
  <c r="AB44" i="1"/>
  <c r="AC44" i="1"/>
  <c r="T45" i="1"/>
  <c r="V45" i="1"/>
  <c r="X45" i="1"/>
  <c r="Y45" i="1"/>
  <c r="U45" i="1" s="1"/>
  <c r="S45" i="1" s="1"/>
  <c r="Z45" i="1"/>
  <c r="AA45" i="1"/>
  <c r="W45" i="1" s="1"/>
  <c r="AB45" i="1"/>
  <c r="AC45" i="1"/>
  <c r="T46" i="1"/>
  <c r="V46" i="1"/>
  <c r="X46" i="1"/>
  <c r="Y46" i="1"/>
  <c r="U46" i="1" s="1"/>
  <c r="S46" i="1" s="1"/>
  <c r="Z46" i="1"/>
  <c r="AA46" i="1" s="1"/>
  <c r="W46" i="1" s="1"/>
  <c r="AB46" i="1"/>
  <c r="AC46" i="1"/>
  <c r="T47" i="1"/>
  <c r="V47" i="1"/>
  <c r="X47" i="1"/>
  <c r="Y47" i="1"/>
  <c r="U47" i="1" s="1"/>
  <c r="S47" i="1" s="1"/>
  <c r="Z47" i="1"/>
  <c r="AA47" i="1" s="1"/>
  <c r="W47" i="1" s="1"/>
  <c r="AB47" i="1"/>
  <c r="AC47" i="1"/>
  <c r="AC13" i="1"/>
  <c r="AB13" i="1"/>
  <c r="AA13" i="1"/>
  <c r="W13" i="1" s="1"/>
  <c r="Z13" i="1"/>
  <c r="Y13" i="1"/>
  <c r="X13" i="1"/>
  <c r="V13" i="1"/>
  <c r="U13" i="1"/>
  <c r="S13" i="1" s="1"/>
  <c r="T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13" i="1"/>
  <c r="N13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13" i="1"/>
  <c r="AA33" i="1" l="1"/>
  <c r="W33" i="1" s="1"/>
  <c r="M14" i="5" l="1"/>
  <c r="M13" i="5"/>
  <c r="M12" i="5"/>
  <c r="M11" i="5"/>
  <c r="M10" i="5"/>
  <c r="M9" i="5"/>
  <c r="M8" i="5"/>
  <c r="M7" i="5"/>
  <c r="M6" i="5"/>
  <c r="M5" i="5"/>
  <c r="M4" i="5"/>
  <c r="M3" i="5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A1" i="6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A5" i="3"/>
  <c r="M2" i="3"/>
  <c r="M3" i="3" s="1"/>
  <c r="A11" i="1"/>
  <c r="O8" i="1"/>
  <c r="N8" i="1"/>
  <c r="M8" i="1"/>
  <c r="J7" i="1"/>
  <c r="O6" i="1"/>
  <c r="N6" i="1"/>
  <c r="M6" i="1"/>
  <c r="J6" i="1"/>
  <c r="I2" i="1"/>
  <c r="M5" i="1" l="1"/>
  <c r="J4" i="1"/>
  <c r="J5" i="1"/>
  <c r="O5" i="1"/>
  <c r="N5" i="1"/>
  <c r="J8" i="1"/>
  <c r="J9" i="1" l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<sst xmlns="http://schemas.openxmlformats.org/spreadsheetml/2006/main" count="1357" uniqueCount="383">
  <si>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</si>
  <si>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</si>
  <si>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</si>
  <si>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</si>
  <si>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</si>
  <si>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</si>
  <si>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</si>
  <si>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</si>
  <si>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</si>
  <si>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</si>
  <si>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</si>
  <si>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</si>
  <si>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</si>
  <si>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</si>
  <si>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</si>
  <si>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</si>
  <si>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</si>
  <si>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</si>
  <si>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</si>
  <si>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</si>
  <si>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</si>
  <si>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</si>
  <si>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</si>
  <si>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</si>
  <si>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</si>
  <si>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</si>
  <si>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</si>
  <si>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</si>
  <si>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</si>
  <si>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</si>
  <si>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</si>
  <si>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</si>
  <si>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</si>
  <si>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</si>
  <si>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</si>
  <si>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</si>
  <si>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</si>
  <si>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</si>
  <si>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</si>
  <si>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</si>
  <si>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</si>
  <si>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</si>
  <si>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</si>
  <si>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</si>
  <si>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</si>
  <si>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</si>
  <si>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</si>
  <si>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</si>
  <si>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</si>
  <si>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</si>
  <si>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</si>
  <si>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</si>
  <si>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</si>
  <si>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</si>
  <si>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</si>
  <si>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</si>
  <si>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PERMANENT SPEED RESTRICTION</t>
  </si>
  <si>
    <t>Speed (6)</t>
  </si>
  <si>
    <t>DE.1.0.6.0</t>
  </si>
  <si>
    <t>baselines:</t>
  </si>
  <si>
    <t>sunday - thu - 144/day</t>
  </si>
  <si>
    <t>fri-sat - 146/day</t>
  </si>
  <si>
    <t>Married Pair</t>
  </si>
  <si>
    <t>rtdc.l.rtdc.4032:itc</t>
  </si>
  <si>
    <t>Kibana URL</t>
  </si>
  <si>
    <t>rtdc.l.rtdc.4019:itc</t>
  </si>
  <si>
    <t>rtdc.l.rtdc.4020:itc</t>
  </si>
  <si>
    <t>rtdc.l.rtdc.4018:itc</t>
  </si>
  <si>
    <t>rtdc.l.rtdc.4017:itc</t>
  </si>
  <si>
    <t>rtdc.l.rtdc.4008:itc</t>
  </si>
  <si>
    <t>rtdc.l.rtdc.4007:itc</t>
  </si>
  <si>
    <t>rtdc.l.rtdc.4031:itc</t>
  </si>
  <si>
    <t>GOODNIGHT</t>
  </si>
  <si>
    <t>Possible Explanation</t>
  </si>
  <si>
    <t>Recorded Operator</t>
  </si>
  <si>
    <t>Trip ID</t>
  </si>
  <si>
    <t># Of Times Offered</t>
  </si>
  <si>
    <t>Loco</t>
  </si>
  <si>
    <t>rtdc.l.rtdc.4041:itc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</si>
  <si>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</si>
  <si>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</si>
  <si>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</si>
  <si>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</si>
  <si>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</si>
  <si>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</si>
  <si>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</si>
  <si>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</si>
  <si>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</si>
  <si>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</si>
  <si>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</si>
  <si>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</si>
  <si>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</si>
  <si>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</si>
  <si>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</si>
  <si>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</si>
  <si>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</si>
  <si>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</si>
  <si>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</si>
  <si>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</si>
  <si>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</si>
  <si>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</si>
  <si>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N</t>
  </si>
  <si>
    <t>Possible System Enforcement</t>
  </si>
  <si>
    <t>Training enforcement</t>
  </si>
  <si>
    <t>300:58594</t>
  </si>
  <si>
    <t>SWITCH UNKNOWN</t>
  </si>
  <si>
    <t>Track device (7)</t>
  </si>
  <si>
    <t>MAYBERRY</t>
  </si>
  <si>
    <t>STEWART</t>
  </si>
  <si>
    <t>YORK</t>
  </si>
  <si>
    <t>SIGNAL</t>
  </si>
  <si>
    <t>Signal based authority (5)</t>
  </si>
  <si>
    <t>CANFIELD</t>
  </si>
  <si>
    <t>NELSON</t>
  </si>
  <si>
    <t>rtdc.l.rtdc.4038:itc</t>
  </si>
  <si>
    <t>MALAVE</t>
  </si>
  <si>
    <t>BRUDER</t>
  </si>
  <si>
    <t>300:58608</t>
  </si>
  <si>
    <t>300:58916</t>
  </si>
  <si>
    <t>rtdc.l.rtdc.4024:itc</t>
  </si>
  <si>
    <t>rtdc.l.rtdc.4023:itc</t>
  </si>
  <si>
    <t>Y</t>
  </si>
  <si>
    <t>rtdc.l.rtdc.4012:itc</t>
  </si>
  <si>
    <t>STURGEON</t>
  </si>
  <si>
    <t>rtdc.l.rtdc.4011:itc</t>
  </si>
  <si>
    <t>WEBSTER</t>
  </si>
  <si>
    <t>RIVERA</t>
  </si>
  <si>
    <t>LOCKLEAR</t>
  </si>
  <si>
    <t>CHANDLER</t>
  </si>
  <si>
    <t>300:58619</t>
  </si>
  <si>
    <t>204:752</t>
  </si>
  <si>
    <t>204:792</t>
  </si>
  <si>
    <t>204:761</t>
  </si>
  <si>
    <t>204:909</t>
  </si>
  <si>
    <t>300:58910</t>
  </si>
  <si>
    <t>rtdc.l.rtdc.4014:itc</t>
  </si>
  <si>
    <t>ACKERMAN</t>
  </si>
  <si>
    <t>HELVIE</t>
  </si>
  <si>
    <t>rtdc.l.rtdc.4043:itc</t>
  </si>
  <si>
    <t>GEBRETEKLE</t>
  </si>
  <si>
    <t>rtdc.l.rtdc.4028:itc</t>
  </si>
  <si>
    <t>rtdc.l.rtdc.4025:itc</t>
  </si>
  <si>
    <t>rtdc.l.rtdc.4026:itc</t>
  </si>
  <si>
    <t>rtdc.l.rtdc.4013:itc</t>
  </si>
  <si>
    <t>SANTIZO</t>
  </si>
  <si>
    <t>242-25</t>
  </si>
  <si>
    <t>244-25</t>
  </si>
  <si>
    <t>245-25</t>
  </si>
  <si>
    <t>1800-26</t>
  </si>
  <si>
    <t>300:58623</t>
  </si>
  <si>
    <t>1801-26</t>
  </si>
  <si>
    <t>204:1039</t>
  </si>
  <si>
    <t>300:58928</t>
  </si>
  <si>
    <t>1802-26</t>
  </si>
  <si>
    <t>300:58606</t>
  </si>
  <si>
    <t>204:764</t>
  </si>
  <si>
    <t>1804-26</t>
  </si>
  <si>
    <t>300:58613</t>
  </si>
  <si>
    <t>204:750</t>
  </si>
  <si>
    <t>1805-26</t>
  </si>
  <si>
    <t>204:1034</t>
  </si>
  <si>
    <t>300:58920</t>
  </si>
  <si>
    <t>1806-26</t>
  </si>
  <si>
    <t>1807-26</t>
  </si>
  <si>
    <t>300:58926</t>
  </si>
  <si>
    <t>204:1044</t>
  </si>
  <si>
    <t>1808-26</t>
  </si>
  <si>
    <t>204:766</t>
  </si>
  <si>
    <t>1809-26</t>
  </si>
  <si>
    <t>204:1055</t>
  </si>
  <si>
    <t>300:58922</t>
  </si>
  <si>
    <t>1810-26</t>
  </si>
  <si>
    <t>300:58602</t>
  </si>
  <si>
    <t>204:748</t>
  </si>
  <si>
    <t>1811-26</t>
  </si>
  <si>
    <t>204:1041</t>
  </si>
  <si>
    <t>300:58854</t>
  </si>
  <si>
    <t>1812-26</t>
  </si>
  <si>
    <t>300:58540</t>
  </si>
  <si>
    <t>300:57314</t>
  </si>
  <si>
    <t>1813-26</t>
  </si>
  <si>
    <t>204:937</t>
  </si>
  <si>
    <t>1814-26</t>
  </si>
  <si>
    <t>1815-26</t>
  </si>
  <si>
    <t>204:927</t>
  </si>
  <si>
    <t>1816-26</t>
  </si>
  <si>
    <t>204:860</t>
  </si>
  <si>
    <t>1817-26</t>
  </si>
  <si>
    <t>204:1158</t>
  </si>
  <si>
    <t>1818-26</t>
  </si>
  <si>
    <t>300:58587</t>
  </si>
  <si>
    <t>300:58132</t>
  </si>
  <si>
    <t>1819-26</t>
  </si>
  <si>
    <t>204:988</t>
  </si>
  <si>
    <t>300:58886</t>
  </si>
  <si>
    <t>1820-26</t>
  </si>
  <si>
    <t>300:58557</t>
  </si>
  <si>
    <t>204:715</t>
  </si>
  <si>
    <t>1821-26</t>
  </si>
  <si>
    <t>204:1007</t>
  </si>
  <si>
    <t>204:1146</t>
  </si>
  <si>
    <t>204:1385</t>
  </si>
  <si>
    <t>300:58956</t>
  </si>
  <si>
    <t>1822-26</t>
  </si>
  <si>
    <t>300:58621</t>
  </si>
  <si>
    <t>1823-26</t>
  </si>
  <si>
    <t>204:1056</t>
  </si>
  <si>
    <t>300:58971</t>
  </si>
  <si>
    <t>1824-26</t>
  </si>
  <si>
    <t>300:58664</t>
  </si>
  <si>
    <t>1825-26</t>
  </si>
  <si>
    <t>204:1086</t>
  </si>
  <si>
    <t>204:1102</t>
  </si>
  <si>
    <t>204:1088</t>
  </si>
  <si>
    <t>300:58933</t>
  </si>
  <si>
    <t>1826-26</t>
  </si>
  <si>
    <t>1827-26</t>
  </si>
  <si>
    <t>204:1149</t>
  </si>
  <si>
    <t>300:58941</t>
  </si>
  <si>
    <t>1828-26</t>
  </si>
  <si>
    <t>300:58615</t>
  </si>
  <si>
    <t>204:839</t>
  </si>
  <si>
    <t>1829-26</t>
  </si>
  <si>
    <t>204:1130</t>
  </si>
  <si>
    <t>1830-26</t>
  </si>
  <si>
    <t>300:58609</t>
  </si>
  <si>
    <t>1831-26</t>
  </si>
  <si>
    <t>1832-26</t>
  </si>
  <si>
    <t>300:58655</t>
  </si>
  <si>
    <t>204:780</t>
  </si>
  <si>
    <t>1902-26</t>
  </si>
  <si>
    <t>300:58662</t>
  </si>
  <si>
    <t>300:58658</t>
  </si>
  <si>
    <t>300:28789</t>
  </si>
  <si>
    <t>1803-26</t>
  </si>
  <si>
    <t>183-26</t>
  </si>
  <si>
    <t>227-26</t>
  </si>
  <si>
    <t>BARTLETT</t>
  </si>
  <si>
    <t>105-26</t>
  </si>
  <si>
    <t>127-26</t>
  </si>
  <si>
    <t>163-26</t>
  </si>
  <si>
    <t>BONDS</t>
  </si>
  <si>
    <t>160-26</t>
  </si>
  <si>
    <t>167-26</t>
  </si>
  <si>
    <t>228-26</t>
  </si>
  <si>
    <t>236-26</t>
  </si>
  <si>
    <t>229-26</t>
  </si>
  <si>
    <t>COOLAHAN</t>
  </si>
  <si>
    <t>122-26</t>
  </si>
  <si>
    <t>REBOLETTI</t>
  </si>
  <si>
    <t>145-26</t>
  </si>
  <si>
    <t>174-26</t>
  </si>
  <si>
    <t>175-26</t>
  </si>
  <si>
    <t>224-26</t>
  </si>
  <si>
    <t>131-26</t>
  </si>
  <si>
    <t>111-26</t>
  </si>
  <si>
    <t>117-26</t>
  </si>
  <si>
    <t>123-26</t>
  </si>
  <si>
    <t>204-26</t>
  </si>
  <si>
    <t>188-26</t>
  </si>
  <si>
    <t>209-26</t>
  </si>
  <si>
    <t>235-26</t>
  </si>
  <si>
    <t>191-26</t>
  </si>
  <si>
    <t>110-26</t>
  </si>
  <si>
    <t>187-26</t>
  </si>
  <si>
    <t>153-26</t>
  </si>
  <si>
    <t>140-26</t>
  </si>
  <si>
    <t>138-26</t>
  </si>
  <si>
    <t>200-26</t>
  </si>
  <si>
    <t>DE LA ROSA</t>
  </si>
  <si>
    <t>217-26</t>
  </si>
  <si>
    <t>223-26</t>
  </si>
  <si>
    <t>201-26</t>
  </si>
  <si>
    <t>199-26</t>
  </si>
  <si>
    <t>234-26</t>
  </si>
  <si>
    <t>171-26</t>
  </si>
  <si>
    <t>rtdc.l.rtdc.4037:itc</t>
  </si>
  <si>
    <t>130-26</t>
  </si>
  <si>
    <t>158-26</t>
  </si>
  <si>
    <t>147-26</t>
  </si>
  <si>
    <t>161-26</t>
  </si>
  <si>
    <t>154-26</t>
  </si>
  <si>
    <t>190-26</t>
  </si>
  <si>
    <t>148-26</t>
  </si>
  <si>
    <t>197-26</t>
  </si>
  <si>
    <t>159-26</t>
  </si>
  <si>
    <t>177-26</t>
  </si>
  <si>
    <t>184-26</t>
  </si>
  <si>
    <t>152-26</t>
  </si>
  <si>
    <t>215-26</t>
  </si>
  <si>
    <t>146-26</t>
  </si>
  <si>
    <t>216-26</t>
  </si>
  <si>
    <t>149-26</t>
  </si>
  <si>
    <t>222-26</t>
  </si>
  <si>
    <t>211-26</t>
  </si>
  <si>
    <t>180-26</t>
  </si>
  <si>
    <t>219-26</t>
  </si>
  <si>
    <t>178-26</t>
  </si>
  <si>
    <t>126-26</t>
  </si>
  <si>
    <t>194-26</t>
  </si>
  <si>
    <t>172-26</t>
  </si>
  <si>
    <t>168-26</t>
  </si>
  <si>
    <t>226-26</t>
  </si>
  <si>
    <t>169-26</t>
  </si>
  <si>
    <t>233-26</t>
  </si>
  <si>
    <t>144-26</t>
  </si>
  <si>
    <t>101-26</t>
  </si>
  <si>
    <t>185-26</t>
  </si>
  <si>
    <t>221-26</t>
  </si>
  <si>
    <t>196-26</t>
  </si>
  <si>
    <t>164-26</t>
  </si>
  <si>
    <t>166-26</t>
  </si>
  <si>
    <t>151-26</t>
  </si>
  <si>
    <t>179-26</t>
  </si>
  <si>
    <t>132-26</t>
  </si>
  <si>
    <t>203-26</t>
  </si>
  <si>
    <t>135-26</t>
  </si>
  <si>
    <t>231-26</t>
  </si>
  <si>
    <t>115-26</t>
  </si>
  <si>
    <t>239-26</t>
  </si>
  <si>
    <t>157-26</t>
  </si>
  <si>
    <t>112-26</t>
  </si>
  <si>
    <t>129-26</t>
  </si>
  <si>
    <t>108-26</t>
  </si>
  <si>
    <t>109-26</t>
  </si>
  <si>
    <t>155-26</t>
  </si>
  <si>
    <t>230-26</t>
  </si>
  <si>
    <t>120-26</t>
  </si>
  <si>
    <t>218-26</t>
  </si>
  <si>
    <t>192-26</t>
  </si>
  <si>
    <t>202-26</t>
  </si>
  <si>
    <t>136-26</t>
  </si>
  <si>
    <t>195-26</t>
  </si>
  <si>
    <t>220-26</t>
  </si>
  <si>
    <t>181-26</t>
  </si>
  <si>
    <t>114-26</t>
  </si>
  <si>
    <t>173-26</t>
  </si>
  <si>
    <t>156-26</t>
  </si>
  <si>
    <t>143-26</t>
  </si>
  <si>
    <t>106-26</t>
  </si>
  <si>
    <t>141-26</t>
  </si>
  <si>
    <t>116-26</t>
  </si>
  <si>
    <t>139-26</t>
  </si>
  <si>
    <t>134-26</t>
  </si>
  <si>
    <t>237-26</t>
  </si>
  <si>
    <t>246-25</t>
  </si>
  <si>
    <t>121-26</t>
  </si>
  <si>
    <t>125-26</t>
  </si>
  <si>
    <t>165-26</t>
  </si>
  <si>
    <t>137-26</t>
  </si>
  <si>
    <t>232-26</t>
  </si>
  <si>
    <t>198-26</t>
  </si>
  <si>
    <t>133-26</t>
  </si>
  <si>
    <t>186-26</t>
  </si>
  <si>
    <t>189-26</t>
  </si>
  <si>
    <t>150-26</t>
  </si>
  <si>
    <t>162-26</t>
  </si>
  <si>
    <t>225-26</t>
  </si>
  <si>
    <t>206-26</t>
  </si>
  <si>
    <t>142-26</t>
  </si>
  <si>
    <t>128-26</t>
  </si>
  <si>
    <t>210-26</t>
  </si>
  <si>
    <t>113-26</t>
  </si>
  <si>
    <t>208-26</t>
  </si>
  <si>
    <t>213-26</t>
  </si>
  <si>
    <t>176-26</t>
  </si>
  <si>
    <t>103-26</t>
  </si>
  <si>
    <t>214-26</t>
  </si>
  <si>
    <t>182-26</t>
  </si>
  <si>
    <t>207-26</t>
  </si>
  <si>
    <t>170-26</t>
  </si>
  <si>
    <t>124-26</t>
  </si>
  <si>
    <t>238-26</t>
  </si>
  <si>
    <t>118-26</t>
  </si>
  <si>
    <t>212-26</t>
  </si>
  <si>
    <t>119-26</t>
  </si>
  <si>
    <t>1833-26</t>
  </si>
  <si>
    <t>104-26</t>
  </si>
  <si>
    <t>193-26</t>
  </si>
  <si>
    <t>107-26</t>
  </si>
  <si>
    <t>205-26</t>
  </si>
  <si>
    <t>102-26</t>
  </si>
  <si>
    <t>241-26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</si>
</sst>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0" borderId="0" xfId="0" applyFill="1" applyBorder="1" applyAlignment="1">
      <alignment horizontal="center"/>
    </xf>
    <xf numFmtId="168" fontId="0" fillId="0" borderId="0" xfId="0" applyNumberFormat="1" applyFill="1" applyBorder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167" fontId="0" fillId="0" borderId="5" xfId="0" applyNumberFormat="1" applyFill="1" applyBorder="1" applyAlignment="1">
      <alignment horizontal="left"/>
    </xf>
    <xf numFmtId="2" fontId="0" fillId="0" borderId="5" xfId="0" applyNumberFormat="1" applyFill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7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>
        <row r="13">
          <cell r="A13" t="str">
            <v>101-23</v>
          </cell>
          <cell r="B13">
            <v>4020</v>
          </cell>
          <cell r="C13" t="str">
            <v>DE.1.0.6.0</v>
          </cell>
          <cell r="D13" t="str">
            <v>204:765</v>
          </cell>
          <cell r="E13">
            <v>42544.127754629626</v>
          </cell>
          <cell r="F13">
            <v>42544.128877314812</v>
          </cell>
          <cell r="G13">
            <v>1</v>
          </cell>
          <cell r="H13" t="str">
            <v>204:233251</v>
          </cell>
          <cell r="I13">
            <v>42544.162916666668</v>
          </cell>
          <cell r="J13">
            <v>1</v>
          </cell>
          <cell r="K13" t="str">
            <v>4019/4020</v>
          </cell>
          <cell r="L13" t="str">
            <v>CANFIELD</v>
          </cell>
          <cell r="M13">
            <v>3.4039351856335998E-2</v>
          </cell>
          <cell r="N13">
            <v>49.016666673123837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 t="str">
            <v>NorthBound</v>
          </cell>
          <cell r="U13">
            <v>12</v>
          </cell>
          <cell r="V13" t="str">
            <v>https://search-rtdc-monitor-bjffxe2xuh6vdkpspy63sjmuny.us-east-1.es.amazonaws.com/_plugin/kibana/#/discover/Steve-Slow-Train-Analysis-(2080s-and-2083s)?_g=(refreshInterval:(display:Off,section:0,value:0),time:(from:'2016-06-23 03:02:58-0600',mode:absolute,to:'2016-06-23 03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14">
          <cell r="A14" t="str">
            <v>102-23</v>
          </cell>
          <cell r="B14">
            <v>4030</v>
          </cell>
          <cell r="C14" t="str">
            <v>DE.1.0.6.0</v>
          </cell>
          <cell r="D14" t="str">
            <v>204:232616</v>
          </cell>
          <cell r="E14">
            <v>42544.170335648145</v>
          </cell>
          <cell r="F14">
            <v>42544.171076388891</v>
          </cell>
          <cell r="G14">
            <v>1</v>
          </cell>
          <cell r="H14" t="str">
            <v>204:666</v>
          </cell>
          <cell r="I14">
            <v>42544.202199074076</v>
          </cell>
          <cell r="J14">
            <v>1</v>
          </cell>
          <cell r="K14" t="str">
            <v>4029/4030</v>
          </cell>
          <cell r="L14" t="str">
            <v>CANFIELD</v>
          </cell>
          <cell r="M14">
            <v>3.1122685184527654E-2</v>
          </cell>
          <cell r="N14">
            <v>44.816666665719822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 t="str">
            <v>Southbound</v>
          </cell>
          <cell r="U14">
            <v>12</v>
          </cell>
          <cell r="V14" t="str">
            <v>https://search-rtdc-monitor-bjffxe2xuh6vdkpspy63sjmuny.us-east-1.es.amazonaws.com/_plugin/kibana/#/discover/Steve-Slow-Train-Analysis-(2080s-and-2083s)?_g=(refreshInterval:(display:Off,section:0,value:0),time:(from:'2016-06-23 04:04:17-0600',mode:absolute,to:'2016-06-23 04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</row>
        <row r="15">
          <cell r="A15" t="str">
            <v>103-23</v>
          </cell>
          <cell r="B15">
            <v>4014</v>
          </cell>
          <cell r="C15" t="str">
            <v>DE.1.0.6.0</v>
          </cell>
          <cell r="D15" t="str">
            <v>204:761</v>
          </cell>
          <cell r="E15">
            <v>42544.1487037037</v>
          </cell>
          <cell r="F15">
            <v>42544.150138888886</v>
          </cell>
          <cell r="G15">
            <v>2</v>
          </cell>
          <cell r="H15" t="str">
            <v>204:231667</v>
          </cell>
          <cell r="I15">
            <v>42544.183449074073</v>
          </cell>
          <cell r="J15">
            <v>3</v>
          </cell>
          <cell r="K15" t="str">
            <v>4013/4014</v>
          </cell>
          <cell r="L15" t="str">
            <v>STARKS</v>
          </cell>
          <cell r="M15">
            <v>3.3310185186564922E-2</v>
          </cell>
          <cell r="N15">
            <v>47.966666668653488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 t="str">
            <v>NorthBound</v>
          </cell>
          <cell r="U15">
            <v>12</v>
          </cell>
          <cell r="V15" t="str">
            <v>https://search-rtdc-monitor-bjffxe2xuh6vdkpspy63sjmuny.us-east-1.es.amazonaws.com/_plugin/kibana/#/discover/Steve-Slow-Train-Analysis-(2080s-and-2083s)?_g=(refreshInterval:(display:Off,section:0,value:0),time:(from:'2016-06-23 03:33:08-0600',mode:absolute,to:'2016-06-23 04:25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6">
          <cell r="A16" t="str">
            <v>104-23</v>
          </cell>
          <cell r="B16">
            <v>4010</v>
          </cell>
          <cell r="C16" t="str">
            <v>DE.1.0.6.0</v>
          </cell>
          <cell r="D16" t="str">
            <v>204:232744</v>
          </cell>
          <cell r="E16">
            <v>42544.193472222221</v>
          </cell>
          <cell r="F16">
            <v>42544.19458333333</v>
          </cell>
          <cell r="G16">
            <v>1</v>
          </cell>
          <cell r="H16" t="str">
            <v>204:178</v>
          </cell>
          <cell r="I16">
            <v>42544.223807870374</v>
          </cell>
          <cell r="J16">
            <v>3</v>
          </cell>
          <cell r="K16" t="str">
            <v>4009/4010</v>
          </cell>
          <cell r="L16" t="str">
            <v>STARKS</v>
          </cell>
          <cell r="M16">
            <v>2.9224537043774035E-2</v>
          </cell>
          <cell r="N16">
            <v>42.08333334303461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1</v>
          </cell>
          <cell r="T16" t="str">
            <v>Southbound</v>
          </cell>
          <cell r="U16">
            <v>12</v>
          </cell>
          <cell r="V16" t="str">
            <v>https://search-rtdc-monitor-bjffxe2xuh6vdkpspy63sjmuny.us-east-1.es.amazonaws.com/_plugin/kibana/#/discover/Steve-Slow-Train-Analysis-(2080s-and-2083s)?_g=(refreshInterval:(display:Off,section:0,value:0),time:(from:'2016-06-23 04:37:36-0600',mode:absolute,to:'2016-06-23 05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7">
          <cell r="A17" t="str">
            <v>105-23</v>
          </cell>
          <cell r="B17">
            <v>4018</v>
          </cell>
          <cell r="C17" t="str">
            <v>DE.1.0.6.0</v>
          </cell>
          <cell r="D17" t="str">
            <v>204:692</v>
          </cell>
          <cell r="E17">
            <v>42544.175104166665</v>
          </cell>
          <cell r="F17">
            <v>42544.175752314812</v>
          </cell>
          <cell r="G17">
            <v>0</v>
          </cell>
          <cell r="H17" t="str">
            <v>204:233301</v>
          </cell>
          <cell r="I17">
            <v>42544.202870370369</v>
          </cell>
          <cell r="J17">
            <v>0</v>
          </cell>
          <cell r="K17" t="str">
            <v>4017/4018</v>
          </cell>
          <cell r="L17" t="str">
            <v>YORK</v>
          </cell>
          <cell r="M17">
            <v>2.7118055557366461E-2</v>
          </cell>
          <cell r="N17">
            <v>39.050000002607703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 t="str">
            <v>NorthBound</v>
          </cell>
          <cell r="U17">
            <v>12</v>
          </cell>
          <cell r="V17" t="str">
            <v>https://search-rtdc-monitor-bjffxe2xuh6vdkpspy63sjmuny.us-east-1.es.amazonaws.com/_plugin/kibana/#/discover/Steve-Slow-Train-Analysis-(2080s-and-2083s)?_g=(refreshInterval:(display:Off,section:0,value:0),time:(from:'2016-06-23 04:11:09-0600',mode:absolute,to:'2016-06-23 04:53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8">
          <cell r="A18" t="str">
            <v>106-23</v>
          </cell>
          <cell r="B18">
            <v>4041</v>
          </cell>
          <cell r="C18" t="str">
            <v>DE.1.0.6.0</v>
          </cell>
          <cell r="D18" t="str">
            <v>204:232639</v>
          </cell>
          <cell r="E18">
            <v>42544.20517361111</v>
          </cell>
          <cell r="F18">
            <v>42544.205960648149</v>
          </cell>
          <cell r="G18">
            <v>1</v>
          </cell>
          <cell r="H18" t="str">
            <v>204:149</v>
          </cell>
          <cell r="I18">
            <v>42544.241574074076</v>
          </cell>
          <cell r="J18">
            <v>0</v>
          </cell>
          <cell r="K18" t="str">
            <v>4041/4042</v>
          </cell>
          <cell r="L18" t="str">
            <v>YORK</v>
          </cell>
          <cell r="M18">
            <v>3.5613425927294884E-2</v>
          </cell>
          <cell r="N18">
            <v>51.283333335304633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1</v>
          </cell>
          <cell r="T18" t="str">
            <v>Southbound</v>
          </cell>
          <cell r="U18">
            <v>12</v>
          </cell>
          <cell r="V18" t="str">
            <v>https://search-rtdc-monitor-bjffxe2xuh6vdkpspy63sjmuny.us-east-1.es.amazonaws.com/_plugin/kibana/#/discover/Steve-Slow-Train-Analysis-(2080s-and-2083s)?_g=(refreshInterval:(display:Off,section:0,value:0),time:(from:'2016-06-23 04:54:27-0600',mode:absolute,to:'2016-06-23 05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9">
          <cell r="A19" t="str">
            <v>107-23</v>
          </cell>
          <cell r="B19">
            <v>4007</v>
          </cell>
          <cell r="C19" t="str">
            <v>DE.1.0.6.0</v>
          </cell>
          <cell r="D19" t="str">
            <v>204:477</v>
          </cell>
          <cell r="E19">
            <v>42544.182696759257</v>
          </cell>
          <cell r="F19">
            <v>42544.183738425927</v>
          </cell>
          <cell r="G19">
            <v>1</v>
          </cell>
          <cell r="H19" t="str">
            <v>204:233317</v>
          </cell>
          <cell r="I19">
            <v>42544.215277777781</v>
          </cell>
          <cell r="J19">
            <v>0</v>
          </cell>
          <cell r="K19" t="str">
            <v>4007/4008</v>
          </cell>
          <cell r="L19" t="str">
            <v>SANTIZO</v>
          </cell>
          <cell r="M19">
            <v>3.1539351854007691E-2</v>
          </cell>
          <cell r="N19">
            <v>45.416666669771075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1</v>
          </cell>
          <cell r="T19" t="str">
            <v>NorthBound</v>
          </cell>
          <cell r="U19">
            <v>12</v>
          </cell>
          <cell r="V19" t="str">
            <v>https://search-rtdc-monitor-bjffxe2xuh6vdkpspy63sjmuny.us-east-1.es.amazonaws.com/_plugin/kibana/#/discover/Steve-Slow-Train-Analysis-(2080s-and-2083s)?_g=(refreshInterval:(display:Off,section:0,value:0),time:(from:'2016-06-23 04:22:05-0600',mode:absolute,to:'2016-06-23 05:11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20">
          <cell r="A20" t="str">
            <v>108-23</v>
          </cell>
          <cell r="B20">
            <v>4008</v>
          </cell>
          <cell r="C20" t="str">
            <v>DE.1.0.6.0</v>
          </cell>
          <cell r="D20" t="str">
            <v>204:232996</v>
          </cell>
          <cell r="E20">
            <v>42544.223101851851</v>
          </cell>
          <cell r="F20">
            <v>42544.22420138889</v>
          </cell>
          <cell r="G20">
            <v>1</v>
          </cell>
          <cell r="H20" t="str">
            <v>204:145</v>
          </cell>
          <cell r="I20">
            <v>42544.253425925926</v>
          </cell>
          <cell r="J20">
            <v>0</v>
          </cell>
          <cell r="K20" t="str">
            <v>4007/4008</v>
          </cell>
          <cell r="L20" t="str">
            <v>SANTIZO</v>
          </cell>
          <cell r="M20">
            <v>2.9224537036498077E-2</v>
          </cell>
          <cell r="N20">
            <v>42.083333332557231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1</v>
          </cell>
          <cell r="T20" t="str">
            <v>Southbound</v>
          </cell>
          <cell r="U20">
            <v>12</v>
          </cell>
          <cell r="V20" t="str">
            <v>https://search-rtdc-monitor-bjffxe2xuh6vdkpspy63sjmuny.us-east-1.es.amazonaws.com/_plugin/kibana/#/discover/Steve-Slow-Train-Analysis-(2080s-and-2083s)?_g=(refreshInterval:(display:Off,section:0,value:0),time:(from:'2016-06-23 05:20:16-0600',mode:absolute,to:'2016-06-23 06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21">
          <cell r="A21" t="str">
            <v>109-23</v>
          </cell>
          <cell r="B21">
            <v>4040</v>
          </cell>
          <cell r="C21" t="str">
            <v>DE.1.0.6.0</v>
          </cell>
          <cell r="D21" t="str">
            <v>204:384</v>
          </cell>
          <cell r="E21">
            <v>42544.195543981485</v>
          </cell>
          <cell r="F21">
            <v>42544.196956018517</v>
          </cell>
          <cell r="G21">
            <v>2</v>
          </cell>
          <cell r="H21" t="str">
            <v>204:233355</v>
          </cell>
          <cell r="I21">
            <v>42544.223252314812</v>
          </cell>
          <cell r="J21">
            <v>0</v>
          </cell>
          <cell r="K21" t="str">
            <v>4039/4040</v>
          </cell>
          <cell r="L21" t="str">
            <v>KILLION</v>
          </cell>
          <cell r="M21">
            <v>2.6296296295186039E-2</v>
          </cell>
          <cell r="N21">
            <v>37.866666665067896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1</v>
          </cell>
          <cell r="T21" t="str">
            <v>NorthBound</v>
          </cell>
          <cell r="U21">
            <v>12</v>
          </cell>
          <cell r="V21" t="str">
            <v>https://search-rtdc-monitor-bjffxe2xuh6vdkpspy63sjmuny.us-east-1.es.amazonaws.com/_plugin/kibana/#/discover/Steve-Slow-Train-Analysis-(2080s-and-2083s)?_g=(refreshInterval:(display:Off,section:0,value:0),time:(from:'2016-06-23 04:40:35-0600',mode:absolute,to:'2016-06-23 05:22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22">
          <cell r="A22" t="str">
            <v>110-23</v>
          </cell>
          <cell r="B22">
            <v>4039</v>
          </cell>
          <cell r="C22" t="str">
            <v>DE.1.0.6.0</v>
          </cell>
          <cell r="D22" t="str">
            <v>204:233034</v>
          </cell>
          <cell r="E22">
            <v>42544.235937500001</v>
          </cell>
          <cell r="F22">
            <v>42544.236805555556</v>
          </cell>
          <cell r="G22">
            <v>1</v>
          </cell>
          <cell r="H22" t="str">
            <v>204:165</v>
          </cell>
          <cell r="I22">
            <v>42544.264270833337</v>
          </cell>
          <cell r="J22">
            <v>0</v>
          </cell>
          <cell r="K22" t="str">
            <v>4039/4040</v>
          </cell>
          <cell r="L22" t="str">
            <v>KILLION</v>
          </cell>
          <cell r="M22">
            <v>2.7465277780720498E-2</v>
          </cell>
          <cell r="N22">
            <v>39.550000004237518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1</v>
          </cell>
          <cell r="T22" t="str">
            <v>Southbound</v>
          </cell>
          <cell r="U22">
            <v>12</v>
          </cell>
          <cell r="V22" t="str">
            <v>https://search-rtdc-monitor-bjffxe2xuh6vdkpspy63sjmuny.us-east-1.es.amazonaws.com/_plugin/kibana/#/discover/Steve-Slow-Train-Analysis-(2080s-and-2083s)?_g=(refreshInterval:(display:Off,section:0,value:0),time:(from:'2016-06-23 05:38:45-0600',mode:absolute,to:'2016-06-23 06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23">
          <cell r="A23" t="str">
            <v>111-23</v>
          </cell>
          <cell r="B23">
            <v>4020</v>
          </cell>
          <cell r="C23" t="str">
            <v>DE.1.0.6.0</v>
          </cell>
          <cell r="D23" t="str">
            <v>204:755</v>
          </cell>
          <cell r="E23">
            <v>42544.205868055556</v>
          </cell>
          <cell r="F23">
            <v>42544.207928240743</v>
          </cell>
          <cell r="G23">
            <v>2</v>
          </cell>
          <cell r="H23" t="str">
            <v>204:231319</v>
          </cell>
          <cell r="I23">
            <v>42544.233854166669</v>
          </cell>
          <cell r="J23">
            <v>1</v>
          </cell>
          <cell r="K23" t="str">
            <v>4019/4020</v>
          </cell>
          <cell r="L23" t="str">
            <v>STAMBAUGH</v>
          </cell>
          <cell r="M23">
            <v>2.5925925925548654E-2</v>
          </cell>
          <cell r="N23">
            <v>37.333333332790062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1</v>
          </cell>
          <cell r="T23" t="str">
            <v>NorthBound</v>
          </cell>
          <cell r="U23">
            <v>12</v>
          </cell>
          <cell r="V23" t="str">
            <v>https://search-rtdc-monitor-bjffxe2xuh6vdkpspy63sjmuny.us-east-1.es.amazonaws.com/_plugin/kibana/#/discover/Steve-Slow-Train-Analysis-(2080s-and-2083s)?_g=(refreshInterval:(display:Off,section:0,value:0),time:(from:'2016-06-23 04:55:27-0600',mode:absolute,to:'2016-06-23 05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24">
          <cell r="A24" t="str">
            <v>112-23</v>
          </cell>
          <cell r="B24">
            <v>4019</v>
          </cell>
          <cell r="C24" t="str">
            <v>DE.1.0.6.0</v>
          </cell>
          <cell r="D24" t="str">
            <v>204:232991</v>
          </cell>
          <cell r="E24">
            <v>42544.244432870371</v>
          </cell>
          <cell r="F24">
            <v>42544.245497685188</v>
          </cell>
          <cell r="G24">
            <v>1</v>
          </cell>
          <cell r="H24" t="str">
            <v>204:160</v>
          </cell>
          <cell r="I24">
            <v>42544.276087962964</v>
          </cell>
          <cell r="J24">
            <v>0</v>
          </cell>
          <cell r="K24" t="str">
            <v>4019/4020</v>
          </cell>
          <cell r="L24" t="str">
            <v>STAMBAUGH</v>
          </cell>
          <cell r="M24">
            <v>3.0590277776354924E-2</v>
          </cell>
          <cell r="N24">
            <v>44.04999999795109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1</v>
          </cell>
          <cell r="T24" t="str">
            <v>Southbound</v>
          </cell>
          <cell r="U24">
            <v>12</v>
          </cell>
          <cell r="V24" t="str">
            <v>https://search-rtdc-monitor-bjffxe2xuh6vdkpspy63sjmuny.us-east-1.es.amazonaws.com/_plugin/kibana/#/discover/Steve-Slow-Train-Analysis-(2080s-and-2083s)?_g=(refreshInterval:(display:Off,section:0,value:0),time:(from:'2016-06-23 05:50:59-0600',mode:absolute,to:'2016-06-23 06:38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25">
          <cell r="A25" t="str">
            <v>113-23</v>
          </cell>
          <cell r="B25">
            <v>4029</v>
          </cell>
          <cell r="C25" t="str">
            <v>DE.1.0.6.0</v>
          </cell>
          <cell r="D25" t="str">
            <v>204:458</v>
          </cell>
          <cell r="E25">
            <v>42544.211319444446</v>
          </cell>
          <cell r="F25">
            <v>42544.212453703702</v>
          </cell>
          <cell r="G25">
            <v>1</v>
          </cell>
          <cell r="H25" t="str">
            <v>204:233124</v>
          </cell>
          <cell r="I25">
            <v>42544.246458333335</v>
          </cell>
          <cell r="J25">
            <v>0</v>
          </cell>
          <cell r="K25" t="str">
            <v>4029/4030</v>
          </cell>
          <cell r="L25" t="str">
            <v>CANFIELD</v>
          </cell>
          <cell r="M25">
            <v>3.4004629633272998E-2</v>
          </cell>
          <cell r="N25">
            <v>48.966666671913117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1</v>
          </cell>
          <cell r="T25" t="str">
            <v>NorthBound</v>
          </cell>
          <cell r="U25">
            <v>12</v>
          </cell>
          <cell r="V25" t="str">
            <v>https://search-rtdc-monitor-bjffxe2xuh6vdkpspy63sjmuny.us-east-1.es.amazonaws.com/_plugin/kibana/#/discover/Steve-Slow-Train-Analysis-(2080s-and-2083s)?_g=(refreshInterval:(display:Off,section:0,value:0),time:(from:'2016-06-23 05:03:18-0600',mode:absolute,to:'2016-06-23 05:55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</row>
        <row r="26">
          <cell r="A26" t="str">
            <v>114-23</v>
          </cell>
          <cell r="B26">
            <v>4030</v>
          </cell>
          <cell r="C26" t="str">
            <v>DE.1.0.6.0</v>
          </cell>
          <cell r="D26" t="str">
            <v>204:232969</v>
          </cell>
          <cell r="E26">
            <v>42544.255381944444</v>
          </cell>
          <cell r="F26">
            <v>42544.256979166668</v>
          </cell>
          <cell r="G26">
            <v>2</v>
          </cell>
          <cell r="H26" t="str">
            <v>204:20118</v>
          </cell>
          <cell r="I26">
            <v>42544.282673611109</v>
          </cell>
          <cell r="J26">
            <v>4</v>
          </cell>
          <cell r="K26" t="str">
            <v>4029/4030</v>
          </cell>
          <cell r="L26" t="str">
            <v>CANFIELD</v>
          </cell>
          <cell r="M26">
            <v>2.569444444088731E-2</v>
          </cell>
          <cell r="N26">
            <v>0</v>
          </cell>
          <cell r="O26">
            <v>0</v>
          </cell>
          <cell r="P26">
            <v>36.999999994877726</v>
          </cell>
          <cell r="Q26">
            <v>0</v>
          </cell>
          <cell r="R26" t="str">
            <v>Comms</v>
          </cell>
          <cell r="S26">
            <v>1</v>
          </cell>
          <cell r="T26" t="str">
            <v>Southbound</v>
          </cell>
          <cell r="U26">
            <v>12</v>
          </cell>
          <cell r="V26" t="str">
            <v>https://search-rtdc-monitor-bjffxe2xuh6vdkpspy63sjmuny.us-east-1.es.amazonaws.com/_plugin/kibana/#/discover/Steve-Slow-Train-Analysis-(2080s-and-2083s)?_g=(refreshInterval:(display:Off,section:0,value:0),time:(from:'2016-06-23 06:06:45-0600',mode:absolute,to:'2016-06-23 06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</row>
        <row r="27">
          <cell r="A27" t="str">
            <v>115-23</v>
          </cell>
          <cell r="B27">
            <v>4014</v>
          </cell>
          <cell r="C27" t="str">
            <v>DE.1.0.6.0</v>
          </cell>
          <cell r="D27" t="str">
            <v>204:808</v>
          </cell>
          <cell r="E27">
            <v>42544.227731481478</v>
          </cell>
          <cell r="F27">
            <v>42544.228877314818</v>
          </cell>
          <cell r="G27">
            <v>1</v>
          </cell>
          <cell r="H27" t="str">
            <v>204:233298</v>
          </cell>
          <cell r="I27">
            <v>42544.255729166667</v>
          </cell>
          <cell r="J27">
            <v>0</v>
          </cell>
          <cell r="K27" t="str">
            <v>4013/4014</v>
          </cell>
          <cell r="L27" t="str">
            <v>MALAVE</v>
          </cell>
          <cell r="M27">
            <v>2.6851851849642117E-2</v>
          </cell>
          <cell r="N27">
            <v>38.666666663484648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</v>
          </cell>
          <cell r="T27" t="str">
            <v>NorthBound</v>
          </cell>
          <cell r="U27">
            <v>12</v>
          </cell>
          <cell r="V27" t="str">
            <v>https://search-rtdc-monitor-bjffxe2xuh6vdkpspy63sjmuny.us-east-1.es.amazonaws.com/_plugin/kibana/#/discover/Steve-Slow-Train-Analysis-(2080s-and-2083s)?_g=(refreshInterval:(display:Off,section:0,value:0),time:(from:'2016-06-23 05:26:56-0600',mode:absolute,to:'2016-06-23 06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28">
          <cell r="A28" t="str">
            <v>116-23</v>
          </cell>
          <cell r="B28">
            <v>4013</v>
          </cell>
          <cell r="C28" t="str">
            <v>DE.1.0.6.0</v>
          </cell>
          <cell r="D28" t="str">
            <v>204:232974</v>
          </cell>
          <cell r="E28">
            <v>42544.266608796293</v>
          </cell>
          <cell r="F28">
            <v>42544.267685185187</v>
          </cell>
          <cell r="G28">
            <v>1</v>
          </cell>
          <cell r="H28" t="str">
            <v>204:158</v>
          </cell>
          <cell r="I28">
            <v>42544.294895833336</v>
          </cell>
          <cell r="J28">
            <v>0</v>
          </cell>
          <cell r="K28" t="str">
            <v>4013/4014</v>
          </cell>
          <cell r="L28" t="str">
            <v>MALAVE</v>
          </cell>
          <cell r="M28">
            <v>2.7210648149775807E-2</v>
          </cell>
          <cell r="N28">
            <v>39.183333335677162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1</v>
          </cell>
          <cell r="T28" t="str">
            <v>Southbound</v>
          </cell>
          <cell r="U28">
            <v>12</v>
          </cell>
          <cell r="V28" t="str">
            <v>https://search-rtdc-monitor-bjffxe2xuh6vdkpspy63sjmuny.us-east-1.es.amazonaws.com/_plugin/kibana/#/discover/Steve-Slow-Train-Analysis-(2080s-and-2083s)?_g=(refreshInterval:(display:Off,section:0,value:0),time:(from:'2016-06-23 06:22:55-0600',mode:absolute,to:'2016-06-23 07:05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29">
          <cell r="A29" t="str">
            <v>117-23</v>
          </cell>
          <cell r="B29">
            <v>4009</v>
          </cell>
          <cell r="C29" t="str">
            <v>DE.1.0.6.0</v>
          </cell>
          <cell r="D29" t="str">
            <v>204:458</v>
          </cell>
          <cell r="E29">
            <v>42544.231712962966</v>
          </cell>
          <cell r="F29">
            <v>42544.233067129629</v>
          </cell>
          <cell r="G29">
            <v>1</v>
          </cell>
          <cell r="H29" t="str">
            <v>204:231686</v>
          </cell>
          <cell r="I29">
            <v>42544.266435185185</v>
          </cell>
          <cell r="J29">
            <v>1</v>
          </cell>
          <cell r="K29" t="str">
            <v>4009/4010</v>
          </cell>
          <cell r="L29" t="str">
            <v>STARKS</v>
          </cell>
          <cell r="M29">
            <v>3.3368055555911269E-2</v>
          </cell>
          <cell r="N29">
            <v>48.050000000512227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1</v>
          </cell>
          <cell r="T29" t="str">
            <v>NorthBound</v>
          </cell>
          <cell r="U29">
            <v>12</v>
          </cell>
          <cell r="V29" t="str">
            <v>https://search-rtdc-monitor-bjffxe2xuh6vdkpspy63sjmuny.us-east-1.es.amazonaws.com/_plugin/kibana/#/discover/Steve-Slow-Train-Analysis-(2080s-and-2083s)?_g=(refreshInterval:(display:Off,section:0,value:0),time:(from:'2016-06-23 05:32:40-0600',mode:absolute,to:'2016-06-23 06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30">
          <cell r="A30" t="str">
            <v>118-23</v>
          </cell>
          <cell r="B30">
            <v>4010</v>
          </cell>
          <cell r="C30" t="str">
            <v>DE.1.0.6.0</v>
          </cell>
          <cell r="D30" t="str">
            <v>204:233096</v>
          </cell>
          <cell r="E30">
            <v>42544.276805555557</v>
          </cell>
          <cell r="F30">
            <v>42544.27753472222</v>
          </cell>
          <cell r="G30">
            <v>1</v>
          </cell>
          <cell r="H30" t="str">
            <v>204:74</v>
          </cell>
          <cell r="I30">
            <v>42544.306122685186</v>
          </cell>
          <cell r="J30">
            <v>1</v>
          </cell>
          <cell r="K30" t="str">
            <v>4009/4010</v>
          </cell>
          <cell r="L30" t="str">
            <v>STARKS</v>
          </cell>
          <cell r="M30">
            <v>2.8587962966412306E-2</v>
          </cell>
          <cell r="N30">
            <v>41.16666667163372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1</v>
          </cell>
          <cell r="T30" t="str">
            <v>Southbound</v>
          </cell>
          <cell r="U30">
            <v>12</v>
          </cell>
          <cell r="V30" t="str">
            <v>https://search-rtdc-monitor-bjffxe2xuh6vdkpspy63sjmuny.us-east-1.es.amazonaws.com/_plugin/kibana/#/discover/Steve-Slow-Train-Analysis-(2080s-and-2083s)?_g=(refreshInterval:(display:Off,section:0,value:0),time:(from:'2016-06-23 06:37:36-0600',mode:absolute,to:'2016-06-23 07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31">
          <cell r="A31" t="str">
            <v>119-23</v>
          </cell>
          <cell r="B31">
            <v>4018</v>
          </cell>
          <cell r="C31" t="str">
            <v>DE.1.0.6.0</v>
          </cell>
          <cell r="D31" t="str">
            <v>204:746</v>
          </cell>
          <cell r="E31">
            <v>42544.248229166667</v>
          </cell>
          <cell r="F31">
            <v>42544.248923611114</v>
          </cell>
          <cell r="G31">
            <v>1</v>
          </cell>
          <cell r="H31" t="str">
            <v>204:233300</v>
          </cell>
          <cell r="I31">
            <v>42544.27516203704</v>
          </cell>
          <cell r="J31">
            <v>0</v>
          </cell>
          <cell r="K31" t="str">
            <v>4017/4018</v>
          </cell>
          <cell r="L31" t="str">
            <v>YORK</v>
          </cell>
          <cell r="M31">
            <v>2.6238425925839692E-2</v>
          </cell>
          <cell r="N31">
            <v>37.783333333209157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1</v>
          </cell>
          <cell r="T31" t="str">
            <v>NorthBound</v>
          </cell>
          <cell r="U31">
            <v>12</v>
          </cell>
          <cell r="V31" t="str">
            <v>https://search-rtdc-monitor-bjffxe2xuh6vdkpspy63sjmuny.us-east-1.es.amazonaws.com/_plugin/kibana/#/discover/Steve-Slow-Train-Analysis-(2080s-and-2083s)?_g=(refreshInterval:(display:Off,section:0,value:0),time:(from:'2016-06-23 05:56:27-0600',mode:absolute,to:'2016-06-23 06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32">
          <cell r="A32" t="str">
            <v>120-23</v>
          </cell>
          <cell r="B32">
            <v>4017</v>
          </cell>
          <cell r="C32" t="str">
            <v>DE.1.0.6.0</v>
          </cell>
          <cell r="D32" t="str">
            <v>204:232985</v>
          </cell>
          <cell r="E32">
            <v>42544.282187500001</v>
          </cell>
          <cell r="F32">
            <v>42544.283125000002</v>
          </cell>
          <cell r="G32">
            <v>1</v>
          </cell>
          <cell r="H32" t="str">
            <v>204:145</v>
          </cell>
          <cell r="I32">
            <v>42544.315405092595</v>
          </cell>
          <cell r="J32">
            <v>0</v>
          </cell>
          <cell r="K32" t="str">
            <v>4017/4018</v>
          </cell>
          <cell r="L32" t="str">
            <v>YORK</v>
          </cell>
          <cell r="M32">
            <v>3.2280092593282461E-2</v>
          </cell>
          <cell r="N32">
            <v>46.483333334326744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1</v>
          </cell>
          <cell r="T32" t="str">
            <v>Southbound</v>
          </cell>
          <cell r="U32">
            <v>12</v>
          </cell>
          <cell r="V32" t="str">
            <v>https://search-rtdc-monitor-bjffxe2xuh6vdkpspy63sjmuny.us-east-1.es.amazonaws.com/_plugin/kibana/#/discover/Steve-Slow-Train-Analysis-(2080s-and-2083s)?_g=(refreshInterval:(display:Off,section:0,value:0),time:(from:'2016-06-23 06:45:21-0600',mode:absolute,to:'2016-06-23 07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33">
          <cell r="A33" t="str">
            <v>121-23</v>
          </cell>
          <cell r="B33">
            <v>4007</v>
          </cell>
          <cell r="C33" t="str">
            <v>DE.1.0.6.0</v>
          </cell>
          <cell r="D33" t="str">
            <v>204:458</v>
          </cell>
          <cell r="E33">
            <v>42544.256296296298</v>
          </cell>
          <cell r="F33">
            <v>42544.257361111115</v>
          </cell>
          <cell r="G33">
            <v>1</v>
          </cell>
          <cell r="H33" t="str">
            <v>204:233309</v>
          </cell>
          <cell r="I33">
            <v>42544.286087962966</v>
          </cell>
          <cell r="J33">
            <v>1</v>
          </cell>
          <cell r="K33" t="str">
            <v>4007/4008</v>
          </cell>
          <cell r="L33" t="str">
            <v>SANTIZO</v>
          </cell>
          <cell r="M33">
            <v>2.8726851851388346E-2</v>
          </cell>
          <cell r="N33">
            <v>41.366666665999219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1</v>
          </cell>
          <cell r="T33" t="str">
            <v>NorthBound</v>
          </cell>
          <cell r="U33">
            <v>12</v>
          </cell>
          <cell r="V33" t="str">
            <v>https://search-rtdc-monitor-bjffxe2xuh6vdkpspy63sjmuny.us-east-1.es.amazonaws.com/_plugin/kibana/#/discover/Steve-Slow-Train-Analysis-(2080s-and-2083s)?_g=(refreshInterval:(display:Off,section:0,value:0),time:(from:'2016-06-23 06:08:04-0600',mode:absolute,to:'2016-06-23 06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34">
          <cell r="A34" t="str">
            <v>122-23</v>
          </cell>
          <cell r="B34">
            <v>4008</v>
          </cell>
          <cell r="C34" t="str">
            <v>DE.1.0.6.0</v>
          </cell>
          <cell r="D34" t="str">
            <v>204:232980</v>
          </cell>
          <cell r="E34">
            <v>42544.295300925929</v>
          </cell>
          <cell r="F34">
            <v>42544.296249999999</v>
          </cell>
          <cell r="G34">
            <v>1</v>
          </cell>
          <cell r="H34" t="str">
            <v>204:176</v>
          </cell>
          <cell r="I34">
            <v>42544.326226851852</v>
          </cell>
          <cell r="J34">
            <v>1</v>
          </cell>
          <cell r="K34" t="str">
            <v>4007/4008</v>
          </cell>
          <cell r="L34" t="str">
            <v>SANTIZO</v>
          </cell>
          <cell r="M34">
            <v>2.99768518525525E-2</v>
          </cell>
          <cell r="N34">
            <v>43.166666667675599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1</v>
          </cell>
          <cell r="T34" t="str">
            <v>Southbound</v>
          </cell>
          <cell r="U34">
            <v>12</v>
          </cell>
          <cell r="V34" t="str">
            <v>https://search-rtdc-monitor-bjffxe2xuh6vdkpspy63sjmuny.us-east-1.es.amazonaws.com/_plugin/kibana/#/discover/Steve-Slow-Train-Analysis-(2080s-and-2083s)?_g=(refreshInterval:(display:Off,section:0,value:0),time:(from:'2016-06-23 07:04:14-0600',mode:absolute,to:'2016-06-23 07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35">
          <cell r="A35" t="str">
            <v>123-23</v>
          </cell>
          <cell r="B35">
            <v>4040</v>
          </cell>
          <cell r="C35" t="str">
            <v>DE.1.0.6.0</v>
          </cell>
          <cell r="D35" t="str">
            <v>204:484</v>
          </cell>
          <cell r="E35">
            <v>42544.266099537039</v>
          </cell>
          <cell r="F35">
            <v>42544.267557870371</v>
          </cell>
          <cell r="G35">
            <v>2</v>
          </cell>
          <cell r="H35" t="str">
            <v>204:233325</v>
          </cell>
          <cell r="I35">
            <v>42544.296990740739</v>
          </cell>
          <cell r="J35">
            <v>0</v>
          </cell>
          <cell r="K35" t="str">
            <v>4039/4040</v>
          </cell>
          <cell r="L35" t="str">
            <v>KILLION</v>
          </cell>
          <cell r="M35">
            <v>2.9432870367600117E-2</v>
          </cell>
          <cell r="N35">
            <v>42.383333329344168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1</v>
          </cell>
          <cell r="T35" t="str">
            <v>NorthBound</v>
          </cell>
          <cell r="U35">
            <v>12</v>
          </cell>
          <cell r="V35" t="str">
            <v>https://search-rtdc-monitor-bjffxe2xuh6vdkpspy63sjmuny.us-east-1.es.amazonaws.com/_plugin/kibana/#/discover/Steve-Slow-Train-Analysis-(2080s-and-2083s)?_g=(refreshInterval:(display:Off,section:0,value:0),time:(from:'2016-06-23 06:22:11-0600',mode:absolute,to:'2016-06-23 07:08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36">
          <cell r="A36" t="str">
            <v>124-23</v>
          </cell>
          <cell r="B36">
            <v>4039</v>
          </cell>
          <cell r="C36" t="str">
            <v>DE.1.0.6.0</v>
          </cell>
          <cell r="D36" t="str">
            <v>204:233004</v>
          </cell>
          <cell r="E36">
            <v>42544.298831018517</v>
          </cell>
          <cell r="F36">
            <v>42544.299733796295</v>
          </cell>
          <cell r="G36">
            <v>1</v>
          </cell>
          <cell r="H36" t="str">
            <v>204:123</v>
          </cell>
          <cell r="I36">
            <v>42544.336261574077</v>
          </cell>
          <cell r="J36">
            <v>0</v>
          </cell>
          <cell r="K36" t="str">
            <v>4039/4040</v>
          </cell>
          <cell r="L36" t="str">
            <v>KILLION</v>
          </cell>
          <cell r="M36">
            <v>3.6527777781884652E-2</v>
          </cell>
          <cell r="N36">
            <v>52.600000005913898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1</v>
          </cell>
          <cell r="T36" t="str">
            <v>Southbound</v>
          </cell>
          <cell r="U36">
            <v>12</v>
          </cell>
          <cell r="V36" t="str">
            <v>https://search-rtdc-monitor-bjffxe2xuh6vdkpspy63sjmuny.us-east-1.es.amazonaws.com/_plugin/kibana/#/discover/Steve-Slow-Train-Analysis-(2080s-and-2083s)?_g=(refreshInterval:(display:Off,section:0,value:0),time:(from:'2016-06-23 07:09:19-0600',mode:absolute,to:'2016-06-23 08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37">
          <cell r="A37" t="str">
            <v>125-23</v>
          </cell>
          <cell r="B37">
            <v>4020</v>
          </cell>
          <cell r="C37" t="str">
            <v>DE.1.0.6.0</v>
          </cell>
          <cell r="D37" t="str">
            <v>204:458</v>
          </cell>
          <cell r="E37">
            <v>42544.278587962966</v>
          </cell>
          <cell r="F37">
            <v>42544.281238425923</v>
          </cell>
          <cell r="G37">
            <v>3</v>
          </cell>
          <cell r="H37" t="str">
            <v>204:233288</v>
          </cell>
          <cell r="I37">
            <v>42544.30741898148</v>
          </cell>
          <cell r="J37">
            <v>0</v>
          </cell>
          <cell r="K37" t="str">
            <v>4019/4020</v>
          </cell>
          <cell r="L37" t="str">
            <v>STAMBAUGH</v>
          </cell>
          <cell r="M37">
            <v>2.6180555556493346E-2</v>
          </cell>
          <cell r="N37">
            <v>37.700000001350418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1</v>
          </cell>
          <cell r="T37" t="str">
            <v>NorthBound</v>
          </cell>
          <cell r="U37">
            <v>12</v>
          </cell>
          <cell r="V37" t="str">
            <v>https://search-rtdc-monitor-bjffxe2xuh6vdkpspy63sjmuny.us-east-1.es.amazonaws.com/_plugin/kibana/#/discover/Steve-Slow-Train-Analysis-(2080s-and-2083s)?_g=(refreshInterval:(display:Off,section:0,value:0),time:(from:'2016-06-23 06:40:10-0600',mode:absolute,to:'2016-06-23 07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38">
          <cell r="A38" t="str">
            <v>126-23</v>
          </cell>
          <cell r="B38">
            <v>4019</v>
          </cell>
          <cell r="C38" t="str">
            <v>DE.1.0.6.0</v>
          </cell>
          <cell r="D38" t="str">
            <v>204:232975</v>
          </cell>
          <cell r="E38">
            <v>42544.315682870372</v>
          </cell>
          <cell r="F38">
            <v>42544.316817129627</v>
          </cell>
          <cell r="G38">
            <v>1</v>
          </cell>
          <cell r="H38" t="str">
            <v>204:156</v>
          </cell>
          <cell r="I38">
            <v>42544.348993055559</v>
          </cell>
          <cell r="J38">
            <v>0</v>
          </cell>
          <cell r="K38" t="str">
            <v>4019/4020</v>
          </cell>
          <cell r="L38" t="str">
            <v>STAMBAUGH</v>
          </cell>
          <cell r="M38">
            <v>3.217592593136942E-2</v>
          </cell>
          <cell r="N38">
            <v>46.333333341171965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1</v>
          </cell>
          <cell r="T38" t="str">
            <v>Southbound</v>
          </cell>
          <cell r="U38">
            <v>12</v>
          </cell>
          <cell r="V38" t="str">
            <v>https://search-rtdc-monitor-bjffxe2xuh6vdkpspy63sjmuny.us-east-1.es.amazonaws.com/_plugin/kibana/#/discover/Steve-Slow-Train-Analysis-(2080s-and-2083s)?_g=(refreshInterval:(display:Off,section:0,value:0),time:(from:'2016-06-23 07:33:35-0600',mode:absolute,to:'2016-06-23 08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39">
          <cell r="A39" t="str">
            <v>127-23</v>
          </cell>
          <cell r="B39">
            <v>4029</v>
          </cell>
          <cell r="C39" t="str">
            <v>DE.1.0.6.0</v>
          </cell>
          <cell r="D39" t="str">
            <v>204:466</v>
          </cell>
          <cell r="E39">
            <v>42544.2890162037</v>
          </cell>
          <cell r="F39">
            <v>42544.290011574078</v>
          </cell>
          <cell r="G39">
            <v>1</v>
          </cell>
          <cell r="H39" t="str">
            <v>204:233298</v>
          </cell>
          <cell r="I39">
            <v>42544.318819444445</v>
          </cell>
          <cell r="J39">
            <v>0</v>
          </cell>
          <cell r="K39" t="str">
            <v>4029/4030</v>
          </cell>
          <cell r="L39" t="str">
            <v>CANFIELD</v>
          </cell>
          <cell r="M39">
            <v>2.880787036701804E-2</v>
          </cell>
          <cell r="N39">
            <v>41.483333328505978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1</v>
          </cell>
          <cell r="T39" t="str">
            <v>NorthBound</v>
          </cell>
          <cell r="U39">
            <v>12</v>
          </cell>
          <cell r="V39" t="str">
            <v>https://search-rtdc-monitor-bjffxe2xuh6vdkpspy63sjmuny.us-east-1.es.amazonaws.com/_plugin/kibana/#/discover/Steve-Slow-Train-Analysis-(2080s-and-2083s)?_g=(refreshInterval:(display:Off,section:0,value:0),time:(from:'2016-06-23 06:55:11-0600',mode:absolute,to:'2016-06-23 07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</row>
        <row r="40">
          <cell r="A40" t="str">
            <v>128-23</v>
          </cell>
          <cell r="B40">
            <v>4030</v>
          </cell>
          <cell r="C40" t="str">
            <v>DE.1.0.6.0</v>
          </cell>
          <cell r="D40" t="str">
            <v>204:232974</v>
          </cell>
          <cell r="E40">
            <v>42544.325752314813</v>
          </cell>
          <cell r="F40">
            <v>42544.326805555553</v>
          </cell>
          <cell r="G40">
            <v>1</v>
          </cell>
          <cell r="H40" t="str">
            <v>204:147</v>
          </cell>
          <cell r="I40">
            <v>42544.358946759261</v>
          </cell>
          <cell r="J40">
            <v>0</v>
          </cell>
          <cell r="K40" t="str">
            <v>4029/4030</v>
          </cell>
          <cell r="L40" t="str">
            <v>CANFIELD</v>
          </cell>
          <cell r="M40">
            <v>3.2141203708306421E-2</v>
          </cell>
          <cell r="N40">
            <v>46.283333339961246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1</v>
          </cell>
          <cell r="T40" t="str">
            <v>Southbound</v>
          </cell>
          <cell r="U40">
            <v>12</v>
          </cell>
          <cell r="V40" t="str">
            <v>https://search-rtdc-monitor-bjffxe2xuh6vdkpspy63sjmuny.us-east-1.es.amazonaws.com/_plugin/kibana/#/discover/Steve-Slow-Train-Analysis-(2080s-and-2083s)?_g=(refreshInterval:(display:Off,section:0,value:0),time:(from:'2016-06-23 07:48:05-0600',mode:absolute,to:'2016-06-23 08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</row>
        <row r="41">
          <cell r="A41" t="str">
            <v>129-23</v>
          </cell>
          <cell r="B41">
            <v>4014</v>
          </cell>
          <cell r="C41" t="str">
            <v>DE.1.0.6.0</v>
          </cell>
          <cell r="D41" t="str">
            <v>204:415</v>
          </cell>
          <cell r="E41">
            <v>42544.300011574072</v>
          </cell>
          <cell r="F41">
            <v>42544.301249999997</v>
          </cell>
          <cell r="G41">
            <v>1</v>
          </cell>
          <cell r="H41" t="str">
            <v>204:233295</v>
          </cell>
          <cell r="I41">
            <v>42544.302407407406</v>
          </cell>
          <cell r="J41">
            <v>1</v>
          </cell>
          <cell r="K41" t="str">
            <v>4013/4014</v>
          </cell>
          <cell r="L41" t="str">
            <v>MALAVE</v>
          </cell>
          <cell r="M41">
            <v>1.157407408754807E-3</v>
          </cell>
          <cell r="N41">
            <v>0</v>
          </cell>
          <cell r="O41">
            <v>0</v>
          </cell>
          <cell r="P41">
            <v>1.666666668606922</v>
          </cell>
          <cell r="Q41">
            <v>0</v>
          </cell>
          <cell r="R41" t="str">
            <v>Onboard In-Route Failure</v>
          </cell>
          <cell r="S41">
            <v>1</v>
          </cell>
          <cell r="T41" t="str">
            <v>NorthBound</v>
          </cell>
          <cell r="U41">
            <v>12</v>
          </cell>
          <cell r="V41" t="str">
            <v>https://search-rtdc-monitor-bjffxe2xuh6vdkpspy63sjmuny.us-east-1.es.amazonaws.com/_plugin/kibana/#/discover/Steve-Slow-Train-Analysis-(2080s-and-2083s)?_g=(refreshInterval:(display:Off,section:0,value:0),time:(from:'2016-06-23 07:11:01-0600',mode:absolute,to:'2016-06-23 07:16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42">
          <cell r="A42" t="str">
            <v>130-23</v>
          </cell>
          <cell r="B42">
            <v>4013</v>
          </cell>
          <cell r="C42" t="str">
            <v>DE.1.0.6.0</v>
          </cell>
          <cell r="D42" t="str">
            <v>204:232967</v>
          </cell>
          <cell r="E42">
            <v>42544.339571759258</v>
          </cell>
          <cell r="F42">
            <v>42544.340648148151</v>
          </cell>
          <cell r="G42">
            <v>1</v>
          </cell>
          <cell r="H42" t="str">
            <v>204:1156</v>
          </cell>
          <cell r="I42">
            <v>42544.370034722226</v>
          </cell>
          <cell r="J42">
            <v>0</v>
          </cell>
          <cell r="K42" t="str">
            <v>4013/4014</v>
          </cell>
          <cell r="L42" t="str">
            <v>MALAVE</v>
          </cell>
          <cell r="M42">
            <v>2.9386574075033423E-2</v>
          </cell>
          <cell r="N42">
            <v>42.316666668048128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</v>
          </cell>
          <cell r="T42" t="str">
            <v>Southbound</v>
          </cell>
          <cell r="U42">
            <v>12</v>
          </cell>
          <cell r="V42" t="str">
            <v>https://search-rtdc-monitor-bjffxe2xuh6vdkpspy63sjmuny.us-east-1.es.amazonaws.com/_plugin/kibana/#/discover/Steve-Slow-Train-Analysis-(2080s-and-2083s)?_g=(refreshInterval:(display:Off,section:0,value:0),time:(from:'2016-06-23 08:07:59-0600',mode:absolute,to:'2016-06-23 08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43">
          <cell r="A43" t="str">
            <v>131-23</v>
          </cell>
          <cell r="B43">
            <v>4009</v>
          </cell>
          <cell r="C43" t="str">
            <v>DE.1.0.6.0</v>
          </cell>
          <cell r="D43" t="str">
            <v>204:393</v>
          </cell>
          <cell r="E43">
            <v>42544.309548611112</v>
          </cell>
          <cell r="F43">
            <v>42544.310254629629</v>
          </cell>
          <cell r="G43">
            <v>1</v>
          </cell>
          <cell r="H43" t="str">
            <v>204:232090</v>
          </cell>
          <cell r="I43">
            <v>42544.339687500003</v>
          </cell>
          <cell r="J43">
            <v>3</v>
          </cell>
          <cell r="K43" t="str">
            <v>4009/4010</v>
          </cell>
          <cell r="L43" t="str">
            <v>STARKS</v>
          </cell>
          <cell r="M43">
            <v>2.9432870374876074E-2</v>
          </cell>
          <cell r="N43">
            <v>42.383333339821547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1</v>
          </cell>
          <cell r="T43" t="str">
            <v>NorthBound</v>
          </cell>
          <cell r="U43">
            <v>12</v>
          </cell>
          <cell r="V43" t="str">
            <v>https://search-rtdc-monitor-bjffxe2xuh6vdkpspy63sjmuny.us-east-1.es.amazonaws.com/_plugin/kibana/#/discover/Steve-Slow-Train-Analysis-(2080s-and-2083s)?_g=(refreshInterval:(display:Off,section:0,value:0),time:(from:'2016-06-23 07:24:45-0600',mode:absolute,to:'2016-06-23 08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44">
          <cell r="A44" t="str">
            <v>132-23</v>
          </cell>
          <cell r="B44">
            <v>4010</v>
          </cell>
          <cell r="C44" t="str">
            <v>DE.1.0.6.0</v>
          </cell>
          <cell r="D44" t="str">
            <v>204:233062</v>
          </cell>
          <cell r="E44">
            <v>42544.349293981482</v>
          </cell>
          <cell r="F44">
            <v>42544.350231481483</v>
          </cell>
          <cell r="G44">
            <v>1</v>
          </cell>
          <cell r="H44">
            <v>8.5388888888888896</v>
          </cell>
          <cell r="I44">
            <v>42544.377939814818</v>
          </cell>
          <cell r="J44">
            <v>1</v>
          </cell>
          <cell r="K44" t="str">
            <v>4009/4010</v>
          </cell>
          <cell r="L44" t="str">
            <v>STARKS</v>
          </cell>
          <cell r="M44">
            <v>2.7708333334885538E-2</v>
          </cell>
          <cell r="N44">
            <v>39.900000002235174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1</v>
          </cell>
          <cell r="T44" t="str">
            <v>Southbound</v>
          </cell>
          <cell r="U44">
            <v>12</v>
          </cell>
          <cell r="V44" t="str">
            <v>https://search-rtdc-monitor-bjffxe2xuh6vdkpspy63sjmuny.us-east-1.es.amazonaws.com/_plugin/kibana/#/discover/Steve-Slow-Train-Analysis-(2080s-and-2083s)?_g=(refreshInterval:(display:Off,section:0,value:0),time:(from:'2016-06-23 08:21:59-0600',mode:absolute,to:'2016-06-23 09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45">
          <cell r="A45" t="str">
            <v>133-23</v>
          </cell>
          <cell r="B45">
            <v>4018</v>
          </cell>
          <cell r="C45" t="str">
            <v>DE.1.0.6.0</v>
          </cell>
          <cell r="D45" t="str">
            <v>204:455</v>
          </cell>
          <cell r="E45">
            <v>42544.317685185182</v>
          </cell>
          <cell r="F45">
            <v>42544.318854166668</v>
          </cell>
          <cell r="G45">
            <v>1</v>
          </cell>
          <cell r="H45" t="str">
            <v>204:233293</v>
          </cell>
          <cell r="I45">
            <v>42544.348530092589</v>
          </cell>
          <cell r="J45">
            <v>0</v>
          </cell>
          <cell r="K45" t="str">
            <v>4017/4018</v>
          </cell>
          <cell r="L45" t="str">
            <v>YORK</v>
          </cell>
          <cell r="M45">
            <v>2.9675925921765156E-2</v>
          </cell>
          <cell r="N45">
            <v>42.733333327341825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1</v>
          </cell>
          <cell r="T45" t="str">
            <v>NorthBound</v>
          </cell>
          <cell r="U45">
            <v>12</v>
          </cell>
          <cell r="V45" t="str">
            <v>https://search-rtdc-monitor-bjffxe2xuh6vdkpspy63sjmuny.us-east-1.es.amazonaws.com/_plugin/kibana/#/discover/Steve-Slow-Train-Analysis-(2080s-and-2083s)?_g=(refreshInterval:(display:Off,section:0,value:0),time:(from:'2016-06-23 07:36:28-0600',mode:absolute,to:'2016-06-23 08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46">
          <cell r="A46" t="str">
            <v>134-23</v>
          </cell>
          <cell r="B46">
            <v>4017</v>
          </cell>
          <cell r="C46" t="str">
            <v>DE.1.0.6.0</v>
          </cell>
          <cell r="D46" t="str">
            <v>204:232967</v>
          </cell>
          <cell r="E46">
            <v>42544.349722222221</v>
          </cell>
          <cell r="F46">
            <v>42544.350601851853</v>
          </cell>
          <cell r="G46">
            <v>1</v>
          </cell>
          <cell r="H46" t="str">
            <v>204:150</v>
          </cell>
          <cell r="I46">
            <v>42544.387442129628</v>
          </cell>
          <cell r="J46">
            <v>1</v>
          </cell>
          <cell r="K46" t="str">
            <v>4017/4018</v>
          </cell>
          <cell r="L46" t="str">
            <v>YORK</v>
          </cell>
          <cell r="M46">
            <v>3.6840277774899732E-2</v>
          </cell>
          <cell r="N46">
            <v>53.049999995855615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1</v>
          </cell>
          <cell r="T46" t="str">
            <v>Southbound</v>
          </cell>
          <cell r="U46">
            <v>12</v>
          </cell>
          <cell r="V46" t="str">
            <v>https://search-rtdc-monitor-bjffxe2xuh6vdkpspy63sjmuny.us-east-1.es.amazonaws.com/_plugin/kibana/#/discover/Steve-Slow-Train-Analysis-(2080s-and-2083s)?_g=(refreshInterval:(display:Off,section:0,value:0),time:(from:'2016-06-23 08:22:36-0600',mode:absolute,to:'2016-06-23 09:18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47">
          <cell r="A47" t="str">
            <v>135-23</v>
          </cell>
          <cell r="B47">
            <v>4007</v>
          </cell>
          <cell r="C47" t="str">
            <v>DE.1.0.6.0</v>
          </cell>
          <cell r="D47" t="str">
            <v>204:493</v>
          </cell>
          <cell r="E47">
            <v>42544.331261574072</v>
          </cell>
          <cell r="F47">
            <v>42544.332106481481</v>
          </cell>
          <cell r="G47">
            <v>1</v>
          </cell>
          <cell r="H47" t="str">
            <v>204:233323</v>
          </cell>
          <cell r="I47">
            <v>42544.358773148146</v>
          </cell>
          <cell r="J47">
            <v>0</v>
          </cell>
          <cell r="K47" t="str">
            <v>4007/4008</v>
          </cell>
          <cell r="L47" t="str">
            <v>SANTIZO</v>
          </cell>
          <cell r="M47">
            <v>2.6666666664823424E-2</v>
          </cell>
          <cell r="N47">
            <v>38.399999997345731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1</v>
          </cell>
          <cell r="T47" t="str">
            <v>NorthBound</v>
          </cell>
          <cell r="U47">
            <v>12</v>
          </cell>
          <cell r="V47" t="str">
            <v>https://search-rtdc-monitor-bjffxe2xuh6vdkpspy63sjmuny.us-east-1.es.amazonaws.com/_plugin/kibana/#/discover/Steve-Slow-Train-Analysis-(2080s-and-2083s)?_g=(refreshInterval:(display:Off,section:0,value:0),time:(from:'2016-06-23 07:56:01-0600',mode:absolute,to:'2016-06-23 08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48">
          <cell r="A48" t="str">
            <v>136-23</v>
          </cell>
          <cell r="B48">
            <v>4008</v>
          </cell>
          <cell r="C48" t="str">
            <v>DE.1.0.6.0</v>
          </cell>
          <cell r="D48" t="str">
            <v>204:232991</v>
          </cell>
          <cell r="E48">
            <v>42544.366724537038</v>
          </cell>
          <cell r="F48">
            <v>42544.368043981478</v>
          </cell>
          <cell r="G48">
            <v>1</v>
          </cell>
          <cell r="H48" t="str">
            <v>204:189</v>
          </cell>
          <cell r="I48">
            <v>42544.398599537039</v>
          </cell>
          <cell r="J48">
            <v>1</v>
          </cell>
          <cell r="K48" t="str">
            <v>4007/4008</v>
          </cell>
          <cell r="L48" t="str">
            <v>SANTIZO</v>
          </cell>
          <cell r="M48">
            <v>3.0555555560567882E-2</v>
          </cell>
          <cell r="N48">
            <v>44.00000000721775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1</v>
          </cell>
          <cell r="T48" t="str">
            <v>Southbound</v>
          </cell>
          <cell r="U48">
            <v>12</v>
          </cell>
          <cell r="V48" t="str">
            <v>https://search-rtdc-monitor-bjffxe2xuh6vdkpspy63sjmuny.us-east-1.es.amazonaws.com/_plugin/kibana/#/discover/Steve-Slow-Train-Analysis-(2080s-and-2083s)?_g=(refreshInterval:(display:Off,section:0,value:0),time:(from:'2016-06-23 08:47:05-0600',mode:absolute,to:'2016-06-23 09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49">
          <cell r="A49" t="str">
            <v>137-23</v>
          </cell>
          <cell r="B49">
            <v>4040</v>
          </cell>
          <cell r="C49" t="str">
            <v>DE.1.0.6.0</v>
          </cell>
          <cell r="D49" t="str">
            <v>204:415</v>
          </cell>
          <cell r="E49">
            <v>42544.338136574072</v>
          </cell>
          <cell r="F49">
            <v>42544.339363425926</v>
          </cell>
          <cell r="G49">
            <v>1</v>
          </cell>
          <cell r="H49" t="str">
            <v>204:233291</v>
          </cell>
          <cell r="I49">
            <v>42544.369432870371</v>
          </cell>
          <cell r="J49">
            <v>0</v>
          </cell>
          <cell r="K49" t="str">
            <v>4039/4040</v>
          </cell>
          <cell r="L49" t="str">
            <v>KILLION</v>
          </cell>
          <cell r="M49">
            <v>3.0069444444961846E-2</v>
          </cell>
          <cell r="N49">
            <v>43.300000000745058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1</v>
          </cell>
          <cell r="T49" t="str">
            <v>NorthBound</v>
          </cell>
          <cell r="U49">
            <v>12</v>
          </cell>
          <cell r="V49" t="str">
            <v>https://search-rtdc-monitor-bjffxe2xuh6vdkpspy63sjmuny.us-east-1.es.amazonaws.com/_plugin/kibana/#/discover/Steve-Slow-Train-Analysis-(2080s-and-2083s)?_g=(refreshInterval:(display:Off,section:0,value:0),time:(from:'2016-06-23 08:05:55-0600',mode:absolute,to:'2016-06-23 08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50">
          <cell r="A50" t="str">
            <v>138-23</v>
          </cell>
          <cell r="B50">
            <v>4039</v>
          </cell>
          <cell r="C50" t="str">
            <v>DE.1.0.6.0</v>
          </cell>
          <cell r="D50" t="str">
            <v>204:232961</v>
          </cell>
          <cell r="E50">
            <v>42544.375821759262</v>
          </cell>
          <cell r="F50">
            <v>42544.376770833333</v>
          </cell>
          <cell r="G50">
            <v>1</v>
          </cell>
          <cell r="H50" t="str">
            <v>204:196</v>
          </cell>
          <cell r="I50">
            <v>42544.410555555558</v>
          </cell>
          <cell r="J50">
            <v>2</v>
          </cell>
          <cell r="K50" t="str">
            <v>4039/4040</v>
          </cell>
          <cell r="L50" t="str">
            <v>KILLION</v>
          </cell>
          <cell r="M50">
            <v>3.3784722225391306E-2</v>
          </cell>
          <cell r="N50">
            <v>48.650000004563481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1</v>
          </cell>
          <cell r="T50" t="str">
            <v>Southbound</v>
          </cell>
          <cell r="U50">
            <v>12</v>
          </cell>
          <cell r="V50" t="str">
            <v>https://search-rtdc-monitor-bjffxe2xuh6vdkpspy63sjmuny.us-east-1.es.amazonaws.com/_plugin/kibana/#/discover/Steve-Slow-Train-Analysis-(2080s-and-2083s)?_g=(refreshInterval:(display:Off,section:0,value:0),time:(from:'2016-06-23 09:00:11-0600',mode:absolute,to:'2016-06-23 09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51">
          <cell r="A51" t="str">
            <v>139-23</v>
          </cell>
          <cell r="B51">
            <v>4020</v>
          </cell>
          <cell r="C51" t="str">
            <v>DE.1.0.6.0</v>
          </cell>
          <cell r="D51" t="str">
            <v>204:438</v>
          </cell>
          <cell r="E51">
            <v>42544.350636574076</v>
          </cell>
          <cell r="F51">
            <v>42544.351678240739</v>
          </cell>
          <cell r="G51">
            <v>1</v>
          </cell>
          <cell r="H51" t="str">
            <v>204:233268</v>
          </cell>
          <cell r="I51">
            <v>42544.382569444446</v>
          </cell>
          <cell r="J51">
            <v>1</v>
          </cell>
          <cell r="K51" t="str">
            <v>4019/4020</v>
          </cell>
          <cell r="L51" t="str">
            <v>STAMBAUGH</v>
          </cell>
          <cell r="M51">
            <v>3.0891203707142267E-2</v>
          </cell>
          <cell r="N51">
            <v>44.483333338284865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1</v>
          </cell>
          <cell r="T51" t="str">
            <v>NorthBound</v>
          </cell>
          <cell r="U51">
            <v>12</v>
          </cell>
          <cell r="V51" t="str">
            <v>https://search-rtdc-monitor-bjffxe2xuh6vdkpspy63sjmuny.us-east-1.es.amazonaws.com/_plugin/kibana/#/discover/Steve-Slow-Train-Analysis-(2080s-and-2083s)?_g=(refreshInterval:(display:Off,section:0,value:0),time:(from:'2016-06-23 08:23:55-0600',mode:absolute,to:'2016-06-23 09:11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52">
          <cell r="A52" t="str">
            <v>140-23</v>
          </cell>
          <cell r="B52">
            <v>4019</v>
          </cell>
          <cell r="C52" t="str">
            <v>DE.1.0.6.0</v>
          </cell>
          <cell r="D52" t="str">
            <v>204:232972</v>
          </cell>
          <cell r="E52">
            <v>42544.390185185184</v>
          </cell>
          <cell r="F52">
            <v>42544.391053240739</v>
          </cell>
          <cell r="G52">
            <v>1</v>
          </cell>
          <cell r="H52" t="str">
            <v>204:156</v>
          </cell>
          <cell r="I52">
            <v>42544.422476851854</v>
          </cell>
          <cell r="J52">
            <v>0</v>
          </cell>
          <cell r="K52" t="str">
            <v>4019/4020</v>
          </cell>
          <cell r="L52" t="str">
            <v>STAMBAUGH</v>
          </cell>
          <cell r="M52">
            <v>3.1423611115314998E-2</v>
          </cell>
          <cell r="N52">
            <v>45.250000006053597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1</v>
          </cell>
          <cell r="T52" t="str">
            <v>Southbound</v>
          </cell>
          <cell r="U52">
            <v>12</v>
          </cell>
          <cell r="V52" t="str">
            <v>https://search-rtdc-monitor-bjffxe2xuh6vdkpspy63sjmuny.us-east-1.es.amazonaws.com/_plugin/kibana/#/discover/Steve-Slow-Train-Analysis-(2080s-and-2083s)?_g=(refreshInterval:(display:Off,section:0,value:0),time:(from:'2016-06-23 09:20:52-0600',mode:absolute,to:'2016-06-23 10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53">
          <cell r="A53" t="str">
            <v>141-23</v>
          </cell>
          <cell r="B53">
            <v>4029</v>
          </cell>
          <cell r="C53" t="str">
            <v>DE.1.0.6.0</v>
          </cell>
          <cell r="D53" t="str">
            <v>204:482</v>
          </cell>
          <cell r="E53">
            <v>42544.362581018519</v>
          </cell>
          <cell r="F53">
            <v>42544.363530092596</v>
          </cell>
          <cell r="G53">
            <v>1</v>
          </cell>
          <cell r="H53" t="str">
            <v>204:233301</v>
          </cell>
          <cell r="I53">
            <v>42544.392511574071</v>
          </cell>
          <cell r="J53">
            <v>0</v>
          </cell>
          <cell r="K53" t="str">
            <v>4029/4030</v>
          </cell>
          <cell r="L53" t="str">
            <v>CANFIELD</v>
          </cell>
          <cell r="M53">
            <v>2.898148147505708E-2</v>
          </cell>
          <cell r="N53">
            <v>41.733333324082196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1</v>
          </cell>
          <cell r="T53" t="str">
            <v>NorthBound</v>
          </cell>
          <cell r="U53">
            <v>12</v>
          </cell>
          <cell r="V53" t="str">
            <v>https://search-rtdc-monitor-bjffxe2xuh6vdkpspy63sjmuny.us-east-1.es.amazonaws.com/_plugin/kibana/#/discover/Steve-Slow-Train-Analysis-(2080s-and-2083s)?_g=(refreshInterval:(display:Off,section:0,value:0),time:(from:'2016-06-23 08:41:07-0600',mode:absolute,to:'2016-06-23 09:26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</row>
        <row r="54">
          <cell r="A54" t="str">
            <v>142-23</v>
          </cell>
          <cell r="B54">
            <v>4030</v>
          </cell>
          <cell r="C54" t="str">
            <v>DE.1.0.6.0</v>
          </cell>
          <cell r="D54" t="str">
            <v>204:232975</v>
          </cell>
          <cell r="E54">
            <v>42544.396412037036</v>
          </cell>
          <cell r="F54">
            <v>42544.397303240738</v>
          </cell>
          <cell r="G54">
            <v>1</v>
          </cell>
          <cell r="H54" t="str">
            <v>204:149</v>
          </cell>
          <cell r="I54">
            <v>42544.430266203701</v>
          </cell>
          <cell r="J54">
            <v>0</v>
          </cell>
          <cell r="K54" t="str">
            <v>4029/4030</v>
          </cell>
          <cell r="L54" t="str">
            <v>CANFIELD</v>
          </cell>
          <cell r="M54">
            <v>3.2962962963210884E-2</v>
          </cell>
          <cell r="N54">
            <v>47.466666667023674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1</v>
          </cell>
          <cell r="T54" t="str">
            <v>Southbound</v>
          </cell>
          <cell r="U54">
            <v>12</v>
          </cell>
          <cell r="V54" t="str">
            <v>https://search-rtdc-monitor-bjffxe2xuh6vdkpspy63sjmuny.us-east-1.es.amazonaws.com/_plugin/kibana/#/discover/Steve-Slow-Train-Analysis-(2080s-and-2083s)?_g=(refreshInterval:(display:Off,section:0,value:0),time:(from:'2016-06-23 09:29:50-0600',mode:absolute,to:'2016-06-23 10:20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</row>
        <row r="55">
          <cell r="A55" t="str">
            <v>143-23</v>
          </cell>
          <cell r="B55">
            <v>4042</v>
          </cell>
          <cell r="C55" t="str">
            <v>DE.1.0.6.0</v>
          </cell>
          <cell r="D55" t="str">
            <v>204:480</v>
          </cell>
          <cell r="E55">
            <v>42544.374930555554</v>
          </cell>
          <cell r="F55">
            <v>42544.376111111109</v>
          </cell>
          <cell r="G55">
            <v>1</v>
          </cell>
          <cell r="H55" t="str">
            <v>204:233291</v>
          </cell>
          <cell r="I55">
            <v>42544.402743055558</v>
          </cell>
          <cell r="J55">
            <v>0</v>
          </cell>
          <cell r="K55" t="str">
            <v>4041/4042</v>
          </cell>
          <cell r="L55" t="str">
            <v>MALAVE</v>
          </cell>
          <cell r="M55">
            <v>2.6631944449036382E-2</v>
          </cell>
          <cell r="N55">
            <v>38.35000000661239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1</v>
          </cell>
          <cell r="T55" t="str">
            <v>NorthBound</v>
          </cell>
          <cell r="U55">
            <v>12</v>
          </cell>
          <cell r="V55" t="str">
            <v>https://search-rtdc-monitor-bjffxe2xuh6vdkpspy63sjmuny.us-east-1.es.amazonaws.com/_plugin/kibana/#/discover/Steve-Slow-Train-Analysis-(2080s-and-2083s)?_g=(refreshInterval:(display:Off,section:0,value:0),time:(from:'2016-06-23 08:58:54-0600',mode:absolute,to:'2016-06-23 09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56">
          <cell r="A56" t="str">
            <v>144-23</v>
          </cell>
          <cell r="B56">
            <v>4041</v>
          </cell>
          <cell r="C56" t="str">
            <v>DE.1.0.6.0</v>
          </cell>
          <cell r="D56" t="str">
            <v>204:232974</v>
          </cell>
          <cell r="E56">
            <v>42544.414629629631</v>
          </cell>
          <cell r="F56">
            <v>42544.415416666663</v>
          </cell>
          <cell r="G56">
            <v>1</v>
          </cell>
          <cell r="H56" t="str">
            <v>204:161</v>
          </cell>
          <cell r="I56">
            <v>42544.44091435185</v>
          </cell>
          <cell r="J56">
            <v>0</v>
          </cell>
          <cell r="K56" t="str">
            <v>4041/4042</v>
          </cell>
          <cell r="L56" t="str">
            <v>MALAVE</v>
          </cell>
          <cell r="M56">
            <v>2.5497685186564922E-2</v>
          </cell>
          <cell r="N56">
            <v>36.716666668653488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1</v>
          </cell>
          <cell r="T56" t="str">
            <v>Southbound</v>
          </cell>
          <cell r="U56">
            <v>12</v>
          </cell>
          <cell r="V56" t="str">
            <v>https://search-rtdc-monitor-bjffxe2xuh6vdkpspy63sjmuny.us-east-1.es.amazonaws.com/_plugin/kibana/#/discover/Steve-Slow-Train-Analysis-(2080s-and-2083s)?_g=(refreshInterval:(display:Off,section:0,value:0),time:(from:'2016-06-23 09:56:04-0600',mode:absolute,to:'2016-06-23 10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57">
          <cell r="A57" t="str">
            <v>145-23</v>
          </cell>
          <cell r="B57">
            <v>4009</v>
          </cell>
          <cell r="C57" t="str">
            <v>DE.1.0.6.0</v>
          </cell>
          <cell r="D57" t="str">
            <v>204:385</v>
          </cell>
          <cell r="E57">
            <v>42544.38490740741</v>
          </cell>
          <cell r="F57">
            <v>42544.385810185187</v>
          </cell>
          <cell r="G57">
            <v>1</v>
          </cell>
          <cell r="H57" t="str">
            <v>204:233351</v>
          </cell>
          <cell r="I57">
            <v>42544.411365740743</v>
          </cell>
          <cell r="J57">
            <v>0</v>
          </cell>
          <cell r="K57" t="str">
            <v>4009/4010</v>
          </cell>
          <cell r="L57" t="str">
            <v>STARKS</v>
          </cell>
          <cell r="M57">
            <v>2.5555555555911269E-2</v>
          </cell>
          <cell r="N57">
            <v>36.800000000512227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</v>
          </cell>
          <cell r="T57" t="str">
            <v>NorthBound</v>
          </cell>
          <cell r="U57">
            <v>12</v>
          </cell>
          <cell r="V57" t="str">
            <v>https://search-rtdc-monitor-bjffxe2xuh6vdkpspy63sjmuny.us-east-1.es.amazonaws.com/_plugin/kibana/#/discover/Steve-Slow-Train-Analysis-(2080s-and-2083s)?_g=(refreshInterval:(display:Off,section:0,value:0),time:(from:'2016-06-23 09:13:16-0600',mode:absolute,to:'2016-06-23 09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58">
          <cell r="A58" t="str">
            <v>146-23</v>
          </cell>
          <cell r="B58">
            <v>4010</v>
          </cell>
          <cell r="C58" t="str">
            <v>DE.1.0.6.0</v>
          </cell>
          <cell r="D58" t="str">
            <v>204:233028</v>
          </cell>
          <cell r="E58">
            <v>42544.421307870369</v>
          </cell>
          <cell r="F58">
            <v>42544.422199074077</v>
          </cell>
          <cell r="G58">
            <v>1</v>
          </cell>
          <cell r="H58" t="str">
            <v>204:139</v>
          </cell>
          <cell r="I58">
            <v>42544.451180555552</v>
          </cell>
          <cell r="J58">
            <v>1</v>
          </cell>
          <cell r="K58" t="str">
            <v>4009/4010</v>
          </cell>
          <cell r="L58" t="str">
            <v>STARKS</v>
          </cell>
          <cell r="M58">
            <v>2.898148147505708E-2</v>
          </cell>
          <cell r="N58">
            <v>41.733333324082196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</v>
          </cell>
          <cell r="T58" t="str">
            <v>Southbound</v>
          </cell>
          <cell r="U58">
            <v>12</v>
          </cell>
          <cell r="V58" t="str">
            <v>https://search-rtdc-monitor-bjffxe2xuh6vdkpspy63sjmuny.us-east-1.es.amazonaws.com/_plugin/kibana/#/discover/Steve-Slow-Train-Analysis-(2080s-and-2083s)?_g=(refreshInterval:(display:Off,section:0,value:0),time:(from:'2016-06-23 10:05:41-0600',mode:absolute,to:'2016-06-23 10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59">
          <cell r="A59" t="str">
            <v>147-23</v>
          </cell>
          <cell r="B59">
            <v>4018</v>
          </cell>
          <cell r="C59" t="str">
            <v>DE.1.0.6.0</v>
          </cell>
          <cell r="D59" t="str">
            <v>204:460</v>
          </cell>
          <cell r="E59">
            <v>42544.390682870369</v>
          </cell>
          <cell r="F59">
            <v>42544.391631944447</v>
          </cell>
          <cell r="G59">
            <v>1</v>
          </cell>
          <cell r="H59" t="str">
            <v>204:233295</v>
          </cell>
          <cell r="I59">
            <v>42544.420856481483</v>
          </cell>
          <cell r="J59">
            <v>0</v>
          </cell>
          <cell r="K59" t="str">
            <v>4017/4018</v>
          </cell>
          <cell r="L59" t="str">
            <v>YORK</v>
          </cell>
          <cell r="M59">
            <v>2.9224537036498077E-2</v>
          </cell>
          <cell r="N59">
            <v>42.083333332557231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</v>
          </cell>
          <cell r="T59" t="str">
            <v>NorthBound</v>
          </cell>
          <cell r="U59">
            <v>12</v>
          </cell>
          <cell r="V59" t="str">
            <v>https://search-rtdc-monitor-bjffxe2xuh6vdkpspy63sjmuny.us-east-1.es.amazonaws.com/_plugin/kibana/#/discover/Steve-Slow-Train-Analysis-(2080s-and-2083s)?_g=(refreshInterval:(display:Off,section:0,value:0),time:(from:'2016-06-23 09:21:35-0600',mode:absolute,to:'2016-06-23 10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60">
          <cell r="A60" t="str">
            <v>148-23</v>
          </cell>
          <cell r="B60">
            <v>4017</v>
          </cell>
          <cell r="C60" t="str">
            <v>DE.1.0.6.0</v>
          </cell>
          <cell r="D60" t="str">
            <v>204:232974</v>
          </cell>
          <cell r="E60">
            <v>42544.421724537038</v>
          </cell>
          <cell r="F60">
            <v>42544.422407407408</v>
          </cell>
          <cell r="G60">
            <v>0</v>
          </cell>
          <cell r="H60" t="str">
            <v>204:147</v>
          </cell>
          <cell r="I60">
            <v>42544.460405092592</v>
          </cell>
          <cell r="J60">
            <v>0</v>
          </cell>
          <cell r="K60" t="str">
            <v>4017/4018</v>
          </cell>
          <cell r="L60" t="str">
            <v>YORK</v>
          </cell>
          <cell r="M60">
            <v>3.7997685183654539E-2</v>
          </cell>
          <cell r="N60">
            <v>54.716666664462537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1</v>
          </cell>
          <cell r="T60" t="str">
            <v>Southbound</v>
          </cell>
          <cell r="U60">
            <v>12</v>
          </cell>
          <cell r="V60" t="str">
            <v>https://search-rtdc-monitor-bjffxe2xuh6vdkpspy63sjmuny.us-east-1.es.amazonaws.com/_plugin/kibana/#/discover/Steve-Slow-Train-Analysis-(2080s-and-2083s)?_g=(refreshInterval:(display:Off,section:0,value:0),time:(from:'2016-06-23 10:06:17-0600',mode:absolute,to:'2016-06-23 11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61">
          <cell r="A61" t="str">
            <v>149-23</v>
          </cell>
          <cell r="B61">
            <v>4007</v>
          </cell>
          <cell r="C61" t="str">
            <v>DE.1.0.6.0</v>
          </cell>
          <cell r="D61" t="str">
            <v>204:497</v>
          </cell>
          <cell r="E61">
            <v>42544.401550925926</v>
          </cell>
          <cell r="F61">
            <v>42544.402708333335</v>
          </cell>
          <cell r="G61">
            <v>1</v>
          </cell>
          <cell r="H61" t="str">
            <v>204:233286</v>
          </cell>
          <cell r="I61">
            <v>42544.403935185182</v>
          </cell>
          <cell r="J61">
            <v>0</v>
          </cell>
          <cell r="K61" t="str">
            <v>4007/4008</v>
          </cell>
          <cell r="L61" t="str">
            <v>SANTIZO</v>
          </cell>
          <cell r="M61">
            <v>1.2268518476048484E-3</v>
          </cell>
          <cell r="N61">
            <v>0</v>
          </cell>
          <cell r="O61">
            <v>0</v>
          </cell>
          <cell r="P61">
            <v>1.7666666605509818</v>
          </cell>
          <cell r="Q61">
            <v>0</v>
          </cell>
          <cell r="R61" t="str">
            <v>Onboard In-Route Failure</v>
          </cell>
          <cell r="S61">
            <v>1</v>
          </cell>
          <cell r="T61" t="str">
            <v>NorthBound</v>
          </cell>
          <cell r="U61">
            <v>12</v>
          </cell>
          <cell r="V61" t="str">
            <v>https://search-rtdc-monitor-bjffxe2xuh6vdkpspy63sjmuny.us-east-1.es.amazonaws.com/_plugin/kibana/#/discover/Steve-Slow-Train-Analysis-(2080s-and-2083s)?_g=(refreshInterval:(display:Off,section:0,value:0),time:(from:'2016-06-23 09:37:14-0600',mode:absolute,to:'2016-06-23 09:42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62">
          <cell r="A62" t="str">
            <v>150-23</v>
          </cell>
          <cell r="B62">
            <v>4008</v>
          </cell>
          <cell r="C62" t="str">
            <v>DE.1.0.6.0</v>
          </cell>
          <cell r="D62" t="str">
            <v>204:232977</v>
          </cell>
          <cell r="E62">
            <v>42544.44</v>
          </cell>
          <cell r="F62">
            <v>42544.440891203703</v>
          </cell>
          <cell r="G62">
            <v>1</v>
          </cell>
          <cell r="H62" t="str">
            <v>204:2405</v>
          </cell>
          <cell r="I62">
            <v>42544.472048611111</v>
          </cell>
          <cell r="J62">
            <v>0</v>
          </cell>
          <cell r="K62" t="str">
            <v>4007/4008</v>
          </cell>
          <cell r="L62" t="str">
            <v>SANTIZO</v>
          </cell>
          <cell r="M62">
            <v>3.1157407407590654E-2</v>
          </cell>
          <cell r="N62">
            <v>44.866666666930541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1</v>
          </cell>
          <cell r="T62" t="str">
            <v>Southbound</v>
          </cell>
          <cell r="U62">
            <v>12</v>
          </cell>
          <cell r="V62" t="str">
            <v>https://search-rtdc-monitor-bjffxe2xuh6vdkpspy63sjmuny.us-east-1.es.amazonaws.com/_plugin/kibana/#/discover/Steve-Slow-Train-Analysis-(2080s-and-2083s)?_g=(refreshInterval:(display:Off,section:0,value:0),time:(from:'2016-06-23 10:32:36-0600',mode:absolute,to:'2016-06-23 11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63">
          <cell r="A63" t="str">
            <v>151-23</v>
          </cell>
          <cell r="B63">
            <v>4040</v>
          </cell>
          <cell r="C63" t="str">
            <v>DE.1.0.6.0</v>
          </cell>
          <cell r="D63" t="str">
            <v>204:506</v>
          </cell>
          <cell r="E63">
            <v>42544.413344907407</v>
          </cell>
          <cell r="F63">
            <v>42544.414143518516</v>
          </cell>
          <cell r="G63">
            <v>1</v>
          </cell>
          <cell r="H63" t="str">
            <v>204:498</v>
          </cell>
          <cell r="I63">
            <v>42544.414664351854</v>
          </cell>
          <cell r="J63">
            <v>0</v>
          </cell>
          <cell r="K63" t="str">
            <v>4039/4040</v>
          </cell>
          <cell r="L63" t="str">
            <v>KILLION</v>
          </cell>
          <cell r="M63">
            <v>5.2083333866903558E-4</v>
          </cell>
          <cell r="N63">
            <v>0</v>
          </cell>
          <cell r="O63">
            <v>0</v>
          </cell>
          <cell r="P63">
            <v>0.75000000768341124</v>
          </cell>
          <cell r="Q63">
            <v>0</v>
          </cell>
          <cell r="R63" t="str">
            <v>Onboard In-Route Failure</v>
          </cell>
          <cell r="S63">
            <v>0</v>
          </cell>
          <cell r="T63" t="str">
            <v>NorthBound</v>
          </cell>
          <cell r="U63">
            <v>0</v>
          </cell>
          <cell r="V63" t="str">
            <v>https://search-rtdc-monitor-bjffxe2xuh6vdkpspy63sjmuny.us-east-1.es.amazonaws.com/_plugin/kibana/#/discover/Steve-Slow-Train-Analysis-(2080s-and-2083s)?_g=(refreshInterval:(display:Off,section:0,value:0),time:(from:'2016-06-23 09:54:13-0600',mode:absolute,to:'2016-06-23 09:58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64">
          <cell r="A64" t="str">
            <v>152-23</v>
          </cell>
          <cell r="B64">
            <v>4039</v>
          </cell>
          <cell r="C64" t="str">
            <v>DE.1.0.6.0</v>
          </cell>
          <cell r="D64" t="str">
            <v>204:233081</v>
          </cell>
          <cell r="E64">
            <v>42544.450104166666</v>
          </cell>
          <cell r="F64">
            <v>42544.451898148145</v>
          </cell>
          <cell r="G64">
            <v>2</v>
          </cell>
          <cell r="H64" t="str">
            <v>204:160</v>
          </cell>
          <cell r="I64">
            <v>42544.48201388889</v>
          </cell>
          <cell r="J64">
            <v>0</v>
          </cell>
          <cell r="K64" t="str">
            <v>4039/4040</v>
          </cell>
          <cell r="L64" t="str">
            <v>KILLION</v>
          </cell>
          <cell r="M64">
            <v>3.0115740744804498E-2</v>
          </cell>
          <cell r="N64">
            <v>43.366666672518477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1</v>
          </cell>
          <cell r="T64" t="str">
            <v>Southbound</v>
          </cell>
          <cell r="U64">
            <v>12</v>
          </cell>
          <cell r="V64" t="str">
            <v>https://search-rtdc-monitor-bjffxe2xuh6vdkpspy63sjmuny.us-east-1.es.amazonaws.com/_plugin/kibana/#/discover/Steve-Slow-Train-Analysis-(2080s-and-2083s)?_g=(refreshInterval:(display:Off,section:0,value:0),time:(from:'2016-06-23 10:47:09-0600',mode:absolute,to:'2016-06-23 11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65">
          <cell r="A65" t="str">
            <v>153-23</v>
          </cell>
          <cell r="B65">
            <v>4020</v>
          </cell>
          <cell r="C65">
            <v>0</v>
          </cell>
          <cell r="D65">
            <v>0</v>
          </cell>
          <cell r="E65">
            <v>0</v>
          </cell>
          <cell r="F65">
            <v>42544.42832175926</v>
          </cell>
          <cell r="G65">
            <v>0</v>
          </cell>
          <cell r="H65">
            <v>0</v>
          </cell>
          <cell r="I65">
            <v>42544.430162037039</v>
          </cell>
          <cell r="J65">
            <v>0</v>
          </cell>
          <cell r="K65" t="str">
            <v>4019/4020</v>
          </cell>
          <cell r="L65" t="str">
            <v>ROCHA</v>
          </cell>
          <cell r="M65">
            <v>1.8402777786832303E-3</v>
          </cell>
          <cell r="N65">
            <v>0</v>
          </cell>
          <cell r="O65">
            <v>0</v>
          </cell>
          <cell r="P65">
            <v>2.6500000013038516</v>
          </cell>
          <cell r="Q65">
            <v>0</v>
          </cell>
          <cell r="R65" t="str">
            <v>Onboard In-Route Failure</v>
          </cell>
          <cell r="S65">
            <v>0</v>
          </cell>
          <cell r="T65" t="str">
            <v>NorthBound</v>
          </cell>
          <cell r="U65">
            <v>0</v>
          </cell>
          <cell r="V65" t="e">
            <v>#VALUE!</v>
          </cell>
        </row>
        <row r="66">
          <cell r="A66" t="str">
            <v>154-23</v>
          </cell>
          <cell r="B66">
            <v>4019</v>
          </cell>
          <cell r="C66" t="str">
            <v>DE.1.0.6.0</v>
          </cell>
          <cell r="D66" t="str">
            <v>204:232982</v>
          </cell>
          <cell r="E66">
            <v>42544.464386574073</v>
          </cell>
          <cell r="F66">
            <v>42544.465451388889</v>
          </cell>
          <cell r="G66">
            <v>1</v>
          </cell>
          <cell r="H66" t="str">
            <v>204:169</v>
          </cell>
          <cell r="I66">
            <v>42544.494560185187</v>
          </cell>
          <cell r="J66">
            <v>0</v>
          </cell>
          <cell r="K66" t="str">
            <v>4019/4020</v>
          </cell>
          <cell r="L66" t="str">
            <v>ROCHA</v>
          </cell>
          <cell r="M66">
            <v>2.9108796297805384E-2</v>
          </cell>
          <cell r="N66">
            <v>41.916666668839753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1</v>
          </cell>
          <cell r="T66" t="str">
            <v>Southbound</v>
          </cell>
          <cell r="U66">
            <v>12</v>
          </cell>
          <cell r="V66" t="str">
            <v>https://search-rtdc-monitor-bjffxe2xuh6vdkpspy63sjmuny.us-east-1.es.amazonaws.com/_plugin/kibana/#/discover/Steve-Slow-Train-Analysis-(2080s-and-2083s)?_g=(refreshInterval:(display:Off,section:0,value:0),time:(from:'2016-06-23 11:07:43-0600',mode:absolute,to:'2016-06-23 11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67">
          <cell r="A67" t="str">
            <v>155-23</v>
          </cell>
          <cell r="B67">
            <v>4029</v>
          </cell>
          <cell r="C67" t="str">
            <v>DE.1.0.6.0</v>
          </cell>
          <cell r="D67" t="str">
            <v>204:475</v>
          </cell>
          <cell r="E67">
            <v>42544.432118055556</v>
          </cell>
          <cell r="F67">
            <v>42544.433587962965</v>
          </cell>
          <cell r="G67">
            <v>2</v>
          </cell>
          <cell r="H67" t="str">
            <v>204:233274</v>
          </cell>
          <cell r="I67">
            <v>42544.444027777776</v>
          </cell>
          <cell r="J67">
            <v>0</v>
          </cell>
          <cell r="K67" t="str">
            <v>4029/4030</v>
          </cell>
          <cell r="L67" t="str">
            <v>STAMBAUGH</v>
          </cell>
          <cell r="M67">
            <v>1.0439814810524695E-2</v>
          </cell>
          <cell r="N67">
            <v>0</v>
          </cell>
          <cell r="O67">
            <v>0</v>
          </cell>
          <cell r="P67">
            <v>15.03333332715556</v>
          </cell>
          <cell r="Q67">
            <v>0</v>
          </cell>
          <cell r="R67" t="str">
            <v>Onboard In-Route Failure</v>
          </cell>
          <cell r="S67">
            <v>1</v>
          </cell>
          <cell r="T67" t="str">
            <v>NorthBound</v>
          </cell>
          <cell r="U67">
            <v>12</v>
          </cell>
          <cell r="V67" t="str">
            <v>https://search-rtdc-monitor-bjffxe2xuh6vdkpspy63sjmuny.us-east-1.es.amazonaws.com/_plugin/kibana/#/discover/Steve-Slow-Train-Analysis-(2080s-and-2083s)?_g=(refreshInterval:(display:Off,section:0,value:0),time:(from:'2016-06-23 10:21:15-0600',mode:absolute,to:'2016-06-23 10:40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</row>
        <row r="68">
          <cell r="A68" t="str">
            <v>156-23</v>
          </cell>
          <cell r="B68">
            <v>4030</v>
          </cell>
          <cell r="C68" t="str">
            <v>DE.1.0.6.0</v>
          </cell>
          <cell r="D68" t="str">
            <v>204:232983</v>
          </cell>
          <cell r="E68">
            <v>42544.475601851853</v>
          </cell>
          <cell r="F68">
            <v>42544.476539351854</v>
          </cell>
          <cell r="G68">
            <v>1</v>
          </cell>
          <cell r="H68" t="str">
            <v>204:508</v>
          </cell>
          <cell r="I68">
            <v>42544.514722222222</v>
          </cell>
          <cell r="J68">
            <v>3</v>
          </cell>
          <cell r="K68" t="str">
            <v>4029/4030</v>
          </cell>
          <cell r="L68" t="str">
            <v>STAMBAUGH</v>
          </cell>
          <cell r="M68">
            <v>3.8182870368473232E-2</v>
          </cell>
          <cell r="N68">
            <v>54.983333330601454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1</v>
          </cell>
          <cell r="T68" t="str">
            <v>Southbound</v>
          </cell>
          <cell r="U68">
            <v>12</v>
          </cell>
          <cell r="V68" t="str">
            <v>https://search-rtdc-monitor-bjffxe2xuh6vdkpspy63sjmuny.us-east-1.es.amazonaws.com/_plugin/kibana/#/discover/Steve-Slow-Train-Analysis-(2080s-and-2083s)?_g=(refreshInterval:(display:Off,section:0,value:0),time:(from:'2016-06-23 11:23:52-0600',mode:absolute,to:'2016-06-23 12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</row>
        <row r="69">
          <cell r="A69" t="str">
            <v>157-23</v>
          </cell>
          <cell r="B69">
            <v>4042</v>
          </cell>
          <cell r="C69" t="str">
            <v>DE.1.0.6.0</v>
          </cell>
          <cell r="D69" t="str">
            <v>204:455</v>
          </cell>
          <cell r="E69">
            <v>42544.443726851852</v>
          </cell>
          <cell r="F69">
            <v>42544.445057870369</v>
          </cell>
          <cell r="G69">
            <v>1</v>
          </cell>
          <cell r="H69" t="str">
            <v>204:233297</v>
          </cell>
          <cell r="I69">
            <v>42544.475208333337</v>
          </cell>
          <cell r="J69">
            <v>0</v>
          </cell>
          <cell r="K69" t="str">
            <v>4041/4042</v>
          </cell>
          <cell r="L69" t="str">
            <v>STEWART</v>
          </cell>
          <cell r="M69">
            <v>3.0150462967867497E-2</v>
          </cell>
          <cell r="N69">
            <v>43.416666673729196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1</v>
          </cell>
          <cell r="T69" t="str">
            <v>NorthBound</v>
          </cell>
          <cell r="U69">
            <v>12</v>
          </cell>
          <cell r="V69" t="str">
            <v>https://search-rtdc-monitor-bjffxe2xuh6vdkpspy63sjmuny.us-east-1.es.amazonaws.com/_plugin/kibana/#/discover/Steve-Slow-Train-Analysis-(2080s-and-2083s)?_g=(refreshInterval:(display:Off,section:0,value:0),time:(from:'2016-06-23 10:37:58-0600',mode:absolute,to:'2016-06-23 11:25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70">
          <cell r="A70" t="str">
            <v>158-23</v>
          </cell>
          <cell r="B70">
            <v>4041</v>
          </cell>
          <cell r="C70" t="str">
            <v>DE.1.0.6.0</v>
          </cell>
          <cell r="D70" t="str">
            <v>204:232977</v>
          </cell>
          <cell r="E70">
            <v>42544.485138888886</v>
          </cell>
          <cell r="F70">
            <v>42544.485902777778</v>
          </cell>
          <cell r="G70">
            <v>1</v>
          </cell>
          <cell r="H70" t="str">
            <v>204:82507</v>
          </cell>
          <cell r="I70">
            <v>42544.504490740743</v>
          </cell>
          <cell r="J70">
            <v>0</v>
          </cell>
          <cell r="K70" t="str">
            <v>4041/4042</v>
          </cell>
          <cell r="L70" t="str">
            <v>STEWART</v>
          </cell>
          <cell r="M70">
            <v>1.8587962964375038E-2</v>
          </cell>
          <cell r="N70">
            <v>0</v>
          </cell>
          <cell r="O70">
            <v>0</v>
          </cell>
          <cell r="P70">
            <v>39.816666670376435</v>
          </cell>
          <cell r="Q70">
            <v>0</v>
          </cell>
          <cell r="R70" t="str">
            <v>Comms</v>
          </cell>
          <cell r="S70">
            <v>0.41666666666666669</v>
          </cell>
          <cell r="T70" t="str">
            <v>Southbound</v>
          </cell>
          <cell r="U70">
            <v>2</v>
          </cell>
          <cell r="V70" t="str">
            <v>https://search-rtdc-monitor-bjffxe2xuh6vdkpspy63sjmuny.us-east-1.es.amazonaws.com/_plugin/kibana/#/discover/Steve-Slow-Train-Analysis-(2080s-and-2083s)?_g=(refreshInterval:(display:Off,section:0,value:0),time:(from:'2016-06-23 11:37:36-0600',mode:absolute,to:'2016-06-23 12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71">
          <cell r="A71" t="str">
            <v>158-23</v>
          </cell>
          <cell r="B71">
            <v>4041</v>
          </cell>
          <cell r="C71" t="str">
            <v>DE.1.0.6.0</v>
          </cell>
          <cell r="D71" t="str">
            <v>204:36782</v>
          </cell>
          <cell r="E71">
            <v>42544.510196759256</v>
          </cell>
          <cell r="F71">
            <v>42544.510833333334</v>
          </cell>
          <cell r="G71">
            <v>0</v>
          </cell>
          <cell r="H71" t="str">
            <v>204:147</v>
          </cell>
          <cell r="I71">
            <v>42544.519895833335</v>
          </cell>
          <cell r="J71">
            <v>0</v>
          </cell>
          <cell r="K71" t="str">
            <v>4041/4042</v>
          </cell>
          <cell r="L71" t="str">
            <v>STEWART</v>
          </cell>
          <cell r="M71">
            <v>9.0625000011641532E-3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 t="str">
            <v>Southbound</v>
          </cell>
          <cell r="U71">
            <v>3</v>
          </cell>
          <cell r="V71" t="str">
            <v>https://search-rtdc-monitor-bjffxe2xuh6vdkpspy63sjmuny.us-east-1.es.amazonaws.com/_plugin/kibana/#/discover/Steve-Slow-Train-Analysis-(2080s-and-2083s)?_g=(refreshInterval:(display:Off,section:0,value:0),time:(from:'2016-06-23 12:13:41-0600',mode:absolute,to:'2016-06-23 12:29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72">
          <cell r="A72" t="str">
            <v>159-23</v>
          </cell>
          <cell r="B72">
            <v>4009</v>
          </cell>
          <cell r="C72" t="str">
            <v>DE.1.0.6.0</v>
          </cell>
          <cell r="D72" t="str">
            <v>204:462</v>
          </cell>
          <cell r="E72">
            <v>42544.453344907408</v>
          </cell>
          <cell r="F72">
            <v>42544.454282407409</v>
          </cell>
          <cell r="G72">
            <v>1</v>
          </cell>
          <cell r="H72" t="str">
            <v>204:233283</v>
          </cell>
          <cell r="I72">
            <v>42544.4843287037</v>
          </cell>
          <cell r="J72">
            <v>1</v>
          </cell>
          <cell r="K72" t="str">
            <v>4009/4010</v>
          </cell>
          <cell r="L72" t="str">
            <v>MALAVE</v>
          </cell>
          <cell r="M72">
            <v>3.0046296291402541E-2</v>
          </cell>
          <cell r="N72">
            <v>43.266666659619659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1</v>
          </cell>
          <cell r="T72" t="str">
            <v>NorthBound</v>
          </cell>
          <cell r="U72">
            <v>12</v>
          </cell>
          <cell r="V72" t="str">
            <v>https://search-rtdc-monitor-bjffxe2xuh6vdkpspy63sjmuny.us-east-1.es.amazonaws.com/_plugin/kibana/#/discover/Steve-Slow-Train-Analysis-(2080s-and-2083s)?_g=(refreshInterval:(display:Off,section:0,value:0),time:(from:'2016-06-23 10:51:49-0600',mode:absolute,to:'2016-06-23 11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73">
          <cell r="A73" t="str">
            <v>160-23</v>
          </cell>
          <cell r="B73">
            <v>4010</v>
          </cell>
          <cell r="C73" t="str">
            <v>DE.1.0.6.0</v>
          </cell>
          <cell r="D73" t="str">
            <v>204:232962</v>
          </cell>
          <cell r="E73">
            <v>42544.499097222222</v>
          </cell>
          <cell r="F73">
            <v>42544.5</v>
          </cell>
          <cell r="G73">
            <v>1</v>
          </cell>
          <cell r="H73" t="str">
            <v>204:316</v>
          </cell>
          <cell r="I73">
            <v>42544.526099537034</v>
          </cell>
          <cell r="J73">
            <v>1</v>
          </cell>
          <cell r="K73" t="str">
            <v>4009/4010</v>
          </cell>
          <cell r="L73" t="str">
            <v>MALAVE</v>
          </cell>
          <cell r="M73">
            <v>2.6099537033587694E-2</v>
          </cell>
          <cell r="N73">
            <v>37.58333332836628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1</v>
          </cell>
          <cell r="T73" t="str">
            <v>Southbound</v>
          </cell>
          <cell r="U73">
            <v>12</v>
          </cell>
          <cell r="V73" t="str">
            <v>https://search-rtdc-monitor-bjffxe2xuh6vdkpspy63sjmuny.us-east-1.es.amazonaws.com/_plugin/kibana/#/discover/Steve-Slow-Train-Analysis-(2080s-and-2083s)?_g=(refreshInterval:(display:Off,section:0,value:0),time:(from:'2016-06-23 11:57:42-0600',mode:absolute,to:'2016-06-23 12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74">
          <cell r="A74" t="str">
            <v>161-23</v>
          </cell>
          <cell r="B74">
            <v>4018</v>
          </cell>
          <cell r="C74" t="str">
            <v>DE.1.0.6.0</v>
          </cell>
          <cell r="D74" t="str">
            <v>204:458</v>
          </cell>
          <cell r="E74">
            <v>42544.467083333337</v>
          </cell>
          <cell r="F74">
            <v>42544.467743055553</v>
          </cell>
          <cell r="G74">
            <v>0</v>
          </cell>
          <cell r="H74" t="str">
            <v>204:233293</v>
          </cell>
          <cell r="I74">
            <v>42544.495509259257</v>
          </cell>
          <cell r="J74">
            <v>0</v>
          </cell>
          <cell r="K74" t="str">
            <v>4017/4018</v>
          </cell>
          <cell r="L74" t="str">
            <v>SPECTOR</v>
          </cell>
          <cell r="M74">
            <v>2.7766203704231884E-2</v>
          </cell>
          <cell r="N74">
            <v>39.983333334093913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1</v>
          </cell>
          <cell r="T74" t="str">
            <v>NorthBound</v>
          </cell>
          <cell r="U74">
            <v>12</v>
          </cell>
          <cell r="V74" t="str">
            <v>https://search-rtdc-monitor-bjffxe2xuh6vdkpspy63sjmuny.us-east-1.es.amazonaws.com/_plugin/kibana/#/discover/Steve-Slow-Train-Analysis-(2080s-and-2083s)?_g=(refreshInterval:(display:Off,section:0,value:0),time:(from:'2016-06-23 11:11:36-0600',mode:absolute,to:'2016-06-23 11:54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75">
          <cell r="A75" t="str">
            <v>162-23</v>
          </cell>
          <cell r="B75">
            <v>4017</v>
          </cell>
          <cell r="C75" t="str">
            <v>DE.1.0.6.0</v>
          </cell>
          <cell r="D75" t="str">
            <v>204:232992</v>
          </cell>
          <cell r="E75">
            <v>42544.502465277779</v>
          </cell>
          <cell r="F75">
            <v>42544.50341435185</v>
          </cell>
          <cell r="G75">
            <v>1</v>
          </cell>
          <cell r="H75" t="str">
            <v>204:150</v>
          </cell>
          <cell r="I75">
            <v>42544.534733796296</v>
          </cell>
          <cell r="J75">
            <v>0</v>
          </cell>
          <cell r="K75" t="str">
            <v>4017/4018</v>
          </cell>
          <cell r="L75" t="str">
            <v>SPECTOR</v>
          </cell>
          <cell r="M75">
            <v>3.1319444446125999E-2</v>
          </cell>
          <cell r="N75">
            <v>45.100000002421439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1</v>
          </cell>
          <cell r="T75" t="str">
            <v>Southbound</v>
          </cell>
          <cell r="U75">
            <v>12</v>
          </cell>
          <cell r="V75" t="str">
            <v>https://search-rtdc-monitor-bjffxe2xuh6vdkpspy63sjmuny.us-east-1.es.amazonaws.com/_plugin/kibana/#/discover/Steve-Slow-Train-Analysis-(2080s-and-2083s)?_g=(refreshInterval:(display:Off,section:0,value:0),time:(from:'2016-06-23 12:02:33-0600',mode:absolute,to:'2016-06-23 12:51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76">
          <cell r="A76" t="str">
            <v>163-23</v>
          </cell>
          <cell r="B76">
            <v>4014</v>
          </cell>
          <cell r="C76" t="str">
            <v>DE.1.0.6.0</v>
          </cell>
          <cell r="D76" t="str">
            <v>204:1481</v>
          </cell>
          <cell r="E76">
            <v>42544.474976851852</v>
          </cell>
          <cell r="F76">
            <v>42544.477048611108</v>
          </cell>
          <cell r="G76">
            <v>2</v>
          </cell>
          <cell r="H76" t="str">
            <v>204:233295</v>
          </cell>
          <cell r="I76">
            <v>42544.508136574077</v>
          </cell>
          <cell r="J76">
            <v>1</v>
          </cell>
          <cell r="K76" t="str">
            <v>4013/4014</v>
          </cell>
          <cell r="L76" t="str">
            <v>DAVIS</v>
          </cell>
          <cell r="M76">
            <v>3.1087962968740612E-2</v>
          </cell>
          <cell r="N76">
            <v>44.766666674986482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1</v>
          </cell>
          <cell r="T76" t="str">
            <v>NorthBound</v>
          </cell>
          <cell r="U76">
            <v>12</v>
          </cell>
          <cell r="V76" t="str">
            <v>https://search-rtdc-monitor-bjffxe2xuh6vdkpspy63sjmuny.us-east-1.es.amazonaws.com/_plugin/kibana/#/discover/Steve-Slow-Train-Analysis-(2080s-and-2083s)?_g=(refreshInterval:(display:Off,section:0,value:0),time:(from:'2016-06-23 11:22:58-0600',mode:absolute,to:'2016-06-23 12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77">
          <cell r="A77" t="str">
            <v>164-23</v>
          </cell>
          <cell r="B77">
            <v>4013</v>
          </cell>
          <cell r="C77" t="str">
            <v>DE.1.0.6.0</v>
          </cell>
          <cell r="D77" t="str">
            <v>204:232989</v>
          </cell>
          <cell r="E77">
            <v>42544.517476851855</v>
          </cell>
          <cell r="F77">
            <v>42544.51829861111</v>
          </cell>
          <cell r="G77">
            <v>1</v>
          </cell>
          <cell r="H77" t="str">
            <v>204:132</v>
          </cell>
          <cell r="I77">
            <v>42544.548842592594</v>
          </cell>
          <cell r="J77">
            <v>0</v>
          </cell>
          <cell r="K77" t="str">
            <v>4013/4014</v>
          </cell>
          <cell r="L77" t="str">
            <v>DAVIS</v>
          </cell>
          <cell r="M77">
            <v>3.054398148378823E-2</v>
          </cell>
          <cell r="N77">
            <v>43.983333336655051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1</v>
          </cell>
          <cell r="T77" t="str">
            <v>Southbound</v>
          </cell>
          <cell r="U77">
            <v>12</v>
          </cell>
          <cell r="V77" t="str">
            <v>https://search-rtdc-monitor-bjffxe2xuh6vdkpspy63sjmuny.us-east-1.es.amazonaws.com/_plugin/kibana/#/discover/Steve-Slow-Train-Analysis-(2080s-and-2083s)?_g=(refreshInterval:(display:Off,section:0,value:0),time:(from:'2016-06-23 12:24:10-0600',mode:absolute,to:'2016-06-23 13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78">
          <cell r="A78" t="str">
            <v>165-23</v>
          </cell>
          <cell r="B78">
            <v>4040</v>
          </cell>
          <cell r="C78" t="str">
            <v>DE.1.0.6.0</v>
          </cell>
          <cell r="D78" t="str">
            <v>204:473</v>
          </cell>
          <cell r="E78">
            <v>42544.484722222223</v>
          </cell>
          <cell r="F78">
            <v>42544.486446759256</v>
          </cell>
          <cell r="G78">
            <v>2</v>
          </cell>
          <cell r="H78" t="str">
            <v>204:233305</v>
          </cell>
          <cell r="I78">
            <v>42544.515648148146</v>
          </cell>
          <cell r="J78">
            <v>0</v>
          </cell>
          <cell r="K78" t="str">
            <v>4039/4040</v>
          </cell>
          <cell r="L78" t="str">
            <v>GOODNIGHT</v>
          </cell>
          <cell r="M78">
            <v>2.920138889021473E-2</v>
          </cell>
          <cell r="N78">
            <v>42.050000001909211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1</v>
          </cell>
          <cell r="T78" t="str">
            <v>NorthBound</v>
          </cell>
          <cell r="U78">
            <v>12</v>
          </cell>
          <cell r="V78" t="str">
            <v>https://search-rtdc-monitor-bjffxe2xuh6vdkpspy63sjmuny.us-east-1.es.amazonaws.com/_plugin/kibana/#/discover/Steve-Slow-Train-Analysis-(2080s-and-2083s)?_g=(refreshInterval:(display:Off,section:0,value:0),time:(from:'2016-06-23 11:37:00-0600',mode:absolute,to:'2016-06-23 12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79">
          <cell r="A79" t="str">
            <v>166-23</v>
          </cell>
          <cell r="B79">
            <v>4039</v>
          </cell>
          <cell r="C79" t="str">
            <v>DE.1.0.6.1</v>
          </cell>
          <cell r="D79" t="str">
            <v>204:153995</v>
          </cell>
          <cell r="E79">
            <v>42545.069016203706</v>
          </cell>
          <cell r="F79">
            <v>42544.526030092595</v>
          </cell>
          <cell r="G79">
            <v>1</v>
          </cell>
          <cell r="H79" t="str">
            <v>204:188</v>
          </cell>
          <cell r="I79">
            <v>42544.527777777781</v>
          </cell>
          <cell r="J79">
            <v>3</v>
          </cell>
          <cell r="K79" t="str">
            <v>4039/4040</v>
          </cell>
          <cell r="L79" t="str">
            <v>GOODNIGHT</v>
          </cell>
          <cell r="M79">
            <v>1.747685186273884E-3</v>
          </cell>
          <cell r="N79">
            <v>0</v>
          </cell>
          <cell r="O79">
            <v>0</v>
          </cell>
          <cell r="P79">
            <v>2.516666668234393</v>
          </cell>
          <cell r="Q79">
            <v>0</v>
          </cell>
          <cell r="R79" t="str">
            <v>Onboard In-Route Failure</v>
          </cell>
          <cell r="S79">
            <v>0</v>
          </cell>
          <cell r="T79" t="str">
            <v>Southbound</v>
          </cell>
          <cell r="U79">
            <v>0</v>
          </cell>
          <cell r="V79" t="str">
            <v>https://search-rtdc-monitor-bjffxe2xuh6vdkpspy63sjmuny.us-east-1.es.amazonaws.com/_plugin/kibana/#/discover/Steve-Slow-Train-Analysis-(2080s-and-2083s)?_g=(refreshInterval:(display:Off,section:0,value:0),time:(from:'2016-06-24 01:38:23-0600',mode:absolute,to:'2016-06-23 12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80">
          <cell r="A80" t="str">
            <v>169-23</v>
          </cell>
          <cell r="B80">
            <v>4038</v>
          </cell>
          <cell r="C80" t="str">
            <v>DE.1.0.6.0</v>
          </cell>
          <cell r="D80" t="str">
            <v>204:1156</v>
          </cell>
          <cell r="E80">
            <v>42544.502523148149</v>
          </cell>
          <cell r="F80">
            <v>42544.50377314815</v>
          </cell>
          <cell r="G80">
            <v>1</v>
          </cell>
          <cell r="H80" t="str">
            <v>204:233314</v>
          </cell>
          <cell r="I80">
            <v>42544.544918981483</v>
          </cell>
          <cell r="J80">
            <v>0</v>
          </cell>
          <cell r="K80" t="str">
            <v>4037/4038</v>
          </cell>
          <cell r="L80" t="str">
            <v>YOUNG</v>
          </cell>
          <cell r="M80">
            <v>4.1145833332848269E-2</v>
          </cell>
          <cell r="N80">
            <v>59.249999999301508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1</v>
          </cell>
          <cell r="T80" t="str">
            <v>NorthBound</v>
          </cell>
          <cell r="U80">
            <v>12</v>
          </cell>
          <cell r="V80" t="str">
            <v>https://search-rtdc-monitor-bjffxe2xuh6vdkpspy63sjmuny.us-east-1.es.amazonaws.com/_plugin/kibana/#/discover/Steve-Slow-Train-Analysis-(2080s-and-2083s)?_g=(refreshInterval:(display:Off,section:0,value:0),time:(from:'2016-06-23 12:02:38-0600',mode:absolute,to:'2016-06-23 13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    </cell>
        </row>
        <row r="81">
          <cell r="A81" t="str">
            <v>170-23</v>
          </cell>
          <cell r="B81">
            <v>4037</v>
          </cell>
          <cell r="C81" t="str">
            <v>DE.1.0.6.0</v>
          </cell>
          <cell r="D81" t="str">
            <v>204:232992</v>
          </cell>
          <cell r="E81">
            <v>42544.548518518517</v>
          </cell>
          <cell r="F81">
            <v>42544.549467592595</v>
          </cell>
          <cell r="G81">
            <v>1</v>
          </cell>
          <cell r="H81" t="str">
            <v>204:145</v>
          </cell>
          <cell r="I81">
            <v>42544.582557870373</v>
          </cell>
          <cell r="J81">
            <v>1</v>
          </cell>
          <cell r="K81" t="str">
            <v>4037/4038</v>
          </cell>
          <cell r="L81" t="str">
            <v>YOUNG</v>
          </cell>
          <cell r="M81">
            <v>3.309027777868323E-2</v>
          </cell>
          <cell r="N81">
            <v>47.650000001303852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1</v>
          </cell>
          <cell r="T81" t="str">
            <v>Southbound</v>
          </cell>
          <cell r="U81">
            <v>12</v>
          </cell>
          <cell r="V81" t="str">
            <v>https://search-rtdc-monitor-bjffxe2xuh6vdkpspy63sjmuny.us-east-1.es.amazonaws.com/_plugin/kibana/#/discover/Steve-Slow-Train-Analysis-(2080s-and-2083s)?_g=(refreshInterval:(display:Off,section:0,value:0),time:(from:'2016-06-23 13:08:52-0600',mode:absolute,to:'2016-06-23 13:59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    </cell>
        </row>
        <row r="82">
          <cell r="A82" t="str">
            <v>171-23</v>
          </cell>
          <cell r="B82">
            <v>4042</v>
          </cell>
          <cell r="C82" t="str">
            <v>DE.1.0.6.0</v>
          </cell>
          <cell r="D82" t="str">
            <v>204:457</v>
          </cell>
          <cell r="E82">
            <v>42544.522187499999</v>
          </cell>
          <cell r="F82">
            <v>42544.523425925923</v>
          </cell>
          <cell r="G82">
            <v>1</v>
          </cell>
          <cell r="H82" t="str">
            <v>204:233293</v>
          </cell>
          <cell r="I82">
            <v>42544.557268518518</v>
          </cell>
          <cell r="J82">
            <v>1</v>
          </cell>
          <cell r="K82" t="str">
            <v>4041/4042</v>
          </cell>
          <cell r="L82" t="str">
            <v>STEWART</v>
          </cell>
          <cell r="M82">
            <v>3.3842592594737653E-2</v>
          </cell>
          <cell r="N82">
            <v>48.73333333642222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1</v>
          </cell>
          <cell r="T82" t="str">
            <v>NorthBound</v>
          </cell>
          <cell r="U82">
            <v>12</v>
          </cell>
          <cell r="V82" t="str">
            <v>https://search-rtdc-monitor-bjffxe2xuh6vdkpspy63sjmuny.us-east-1.es.amazonaws.com/_plugin/kibana/#/discover/Steve-Slow-Train-Analysis-(2080s-and-2083s)?_g=(refreshInterval:(display:Off,section:0,value:0),time:(from:'2016-06-23 12:30:57-0600',mode:absolute,to:'2016-06-23 13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83">
          <cell r="A83" t="str">
            <v>172-23</v>
          </cell>
          <cell r="B83">
            <v>4041</v>
          </cell>
          <cell r="C83" t="str">
            <v>DE.1.0.6.0</v>
          </cell>
          <cell r="D83" t="str">
            <v>204:232980</v>
          </cell>
          <cell r="E83">
            <v>42544.559131944443</v>
          </cell>
          <cell r="F83">
            <v>42544.560150462959</v>
          </cell>
          <cell r="G83">
            <v>1</v>
          </cell>
          <cell r="H83" t="str">
            <v>204:187</v>
          </cell>
          <cell r="I83">
            <v>42544.589884259258</v>
          </cell>
          <cell r="J83">
            <v>1</v>
          </cell>
          <cell r="K83" t="str">
            <v>4041/4042</v>
          </cell>
          <cell r="L83" t="str">
            <v>STEWART</v>
          </cell>
          <cell r="M83">
            <v>2.973379629838746E-2</v>
          </cell>
          <cell r="N83">
            <v>42.816666669677943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1</v>
          </cell>
          <cell r="T83" t="str">
            <v>Southbound</v>
          </cell>
          <cell r="U83">
            <v>12</v>
          </cell>
          <cell r="V83" t="str">
            <v>https://search-rtdc-monitor-bjffxe2xuh6vdkpspy63sjmuny.us-east-1.es.amazonaws.com/_plugin/kibana/#/discover/Steve-Slow-Train-Analysis-(2080s-and-2083s)?_g=(refreshInterval:(display:Off,section:0,value:0),time:(from:'2016-06-23 13:24:09-0600',mode:absolute,to:'2016-06-23 14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84">
          <cell r="A84" t="str">
            <v>173-23</v>
          </cell>
          <cell r="B84">
            <v>4009</v>
          </cell>
          <cell r="C84" t="str">
            <v>DE.1.0.6.0</v>
          </cell>
          <cell r="D84" t="str">
            <v>204:648</v>
          </cell>
          <cell r="E84">
            <v>42544.531331018516</v>
          </cell>
          <cell r="F84">
            <v>42544.532951388886</v>
          </cell>
          <cell r="G84">
            <v>2</v>
          </cell>
          <cell r="H84" t="str">
            <v>204:233263</v>
          </cell>
          <cell r="I84">
            <v>42544.56658564815</v>
          </cell>
          <cell r="J84">
            <v>0</v>
          </cell>
          <cell r="K84" t="str">
            <v>4009/4010</v>
          </cell>
          <cell r="L84" t="str">
            <v>BARTELL</v>
          </cell>
          <cell r="M84">
            <v>3.3634259263635613E-2</v>
          </cell>
          <cell r="N84">
            <v>48.433333339635283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1</v>
          </cell>
          <cell r="T84" t="str">
            <v>NorthBound</v>
          </cell>
          <cell r="U84">
            <v>12</v>
          </cell>
          <cell r="V84" t="str">
            <v>https://search-rtdc-monitor-bjffxe2xuh6vdkpspy63sjmuny.us-east-1.es.amazonaws.com/_plugin/kibana/#/discover/Steve-Slow-Train-Analysis-(2080s-and-2083s)?_g=(refreshInterval:(display:Off,section:0,value:0),time:(from:'2016-06-23 12:44:07-0600',mode:absolute,to:'2016-06-23 13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85">
          <cell r="A85" t="str">
            <v>174-23</v>
          </cell>
          <cell r="B85">
            <v>4010</v>
          </cell>
          <cell r="C85" t="str">
            <v>DE.1.0.6.0</v>
          </cell>
          <cell r="D85" t="str">
            <v>204:232944</v>
          </cell>
          <cell r="E85">
            <v>42544.569872685184</v>
          </cell>
          <cell r="F85">
            <v>42544.571377314816</v>
          </cell>
          <cell r="G85">
            <v>2</v>
          </cell>
          <cell r="H85" t="str">
            <v>204:132</v>
          </cell>
          <cell r="I85">
            <v>42544.603692129633</v>
          </cell>
          <cell r="J85">
            <v>2</v>
          </cell>
          <cell r="K85" t="str">
            <v>4009/4010</v>
          </cell>
          <cell r="L85" t="str">
            <v>BARTELL</v>
          </cell>
          <cell r="M85">
            <v>3.2314814816345461E-2</v>
          </cell>
          <cell r="N85">
            <v>46.533333335537463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1</v>
          </cell>
          <cell r="T85" t="str">
            <v>Southbound</v>
          </cell>
          <cell r="U85">
            <v>12</v>
          </cell>
          <cell r="V85" t="str">
            <v>https://search-rtdc-monitor-bjffxe2xuh6vdkpspy63sjmuny.us-east-1.es.amazonaws.com/_plugin/kibana/#/discover/Steve-Slow-Train-Analysis-(2080s-and-2083s)?_g=(refreshInterval:(display:Off,section:0,value:0),time:(from:'2016-06-23 13:39:37-0600',mode:absolute,to:'2016-06-23 14:30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86">
          <cell r="A86" t="str">
            <v>175-23</v>
          </cell>
          <cell r="B86">
            <v>4018</v>
          </cell>
          <cell r="C86" t="str">
            <v>DE.1.0.6.0</v>
          </cell>
          <cell r="D86" t="str">
            <v>204:453</v>
          </cell>
          <cell r="E86">
            <v>42544.539224537039</v>
          </cell>
          <cell r="F86">
            <v>42544.540150462963</v>
          </cell>
          <cell r="G86">
            <v>1</v>
          </cell>
          <cell r="H86" t="str">
            <v>204:233329</v>
          </cell>
          <cell r="I86">
            <v>42544.568344907406</v>
          </cell>
          <cell r="J86">
            <v>0</v>
          </cell>
          <cell r="K86" t="str">
            <v>4017/4018</v>
          </cell>
          <cell r="L86" t="str">
            <v>SPECTOR</v>
          </cell>
          <cell r="M86">
            <v>2.8194444443215616E-2</v>
          </cell>
          <cell r="N86">
            <v>40.599999998230487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1</v>
          </cell>
          <cell r="T86" t="str">
            <v>NorthBound</v>
          </cell>
          <cell r="U86">
            <v>12</v>
          </cell>
          <cell r="V86" t="str">
            <v>https://search-rtdc-monitor-bjffxe2xuh6vdkpspy63sjmuny.us-east-1.es.amazonaws.com/_plugin/kibana/#/discover/Steve-Slow-Train-Analysis-(2080s-and-2083s)?_g=(refreshInterval:(display:Off,section:0,value:0),time:(from:'2016-06-23 12:55:29-0600',mode:absolute,to:'2016-06-23 13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87">
          <cell r="A87" t="str">
            <v>176-23</v>
          </cell>
          <cell r="B87">
            <v>4017</v>
          </cell>
          <cell r="C87" t="str">
            <v>DE.1.0.6.0</v>
          </cell>
          <cell r="D87" t="str">
            <v>204:233006</v>
          </cell>
          <cell r="E87">
            <v>42544.57408564815</v>
          </cell>
          <cell r="F87">
            <v>42544.578275462962</v>
          </cell>
          <cell r="G87">
            <v>6</v>
          </cell>
          <cell r="H87" t="str">
            <v>204:150</v>
          </cell>
          <cell r="I87">
            <v>42544.610925925925</v>
          </cell>
          <cell r="J87">
            <v>0</v>
          </cell>
          <cell r="K87" t="str">
            <v>4017/4018</v>
          </cell>
          <cell r="L87" t="str">
            <v>SPECTOR</v>
          </cell>
          <cell r="M87">
            <v>3.2650462962919846E-2</v>
          </cell>
          <cell r="N87">
            <v>47.016666666604578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1</v>
          </cell>
          <cell r="T87" t="str">
            <v>Southbound</v>
          </cell>
          <cell r="U87">
            <v>12</v>
          </cell>
          <cell r="V87" t="str">
            <v>https://search-rtdc-monitor-bjffxe2xuh6vdkpspy63sjmuny.us-east-1.es.amazonaws.com/_plugin/kibana/#/discover/Steve-Slow-Train-Analysis-(2080s-and-2083s)?_g=(refreshInterval:(display:Off,section:0,value:0),time:(from:'2016-06-23 13:45:41-0600',mode:absolute,to:'2016-06-23 14:40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88">
          <cell r="A88" t="str">
            <v>177-23</v>
          </cell>
          <cell r="B88">
            <v>4014</v>
          </cell>
          <cell r="C88" t="str">
            <v>DE.1.0.6.0</v>
          </cell>
          <cell r="D88" t="str">
            <v>204:462</v>
          </cell>
          <cell r="E88">
            <v>42544.550995370373</v>
          </cell>
          <cell r="F88">
            <v>42544.552245370367</v>
          </cell>
          <cell r="G88">
            <v>1</v>
          </cell>
          <cell r="H88" t="str">
            <v>204:233355</v>
          </cell>
          <cell r="I88">
            <v>42544.581111111111</v>
          </cell>
          <cell r="J88">
            <v>1</v>
          </cell>
          <cell r="K88" t="str">
            <v>4013/4014</v>
          </cell>
          <cell r="L88" t="str">
            <v>DAVIS</v>
          </cell>
          <cell r="M88">
            <v>2.8865740743640345E-2</v>
          </cell>
          <cell r="N88">
            <v>41.566666670842096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1</v>
          </cell>
          <cell r="T88" t="str">
            <v>NorthBound</v>
          </cell>
          <cell r="U88">
            <v>12</v>
          </cell>
          <cell r="V88" t="str">
            <v>https://search-rtdc-monitor-bjffxe2xuh6vdkpspy63sjmuny.us-east-1.es.amazonaws.com/_plugin/kibana/#/discover/Steve-Slow-Train-Analysis-(2080s-and-2083s)?_g=(refreshInterval:(display:Off,section:0,value:0),time:(from:'2016-06-23 13:12:26-0600',mode:absolute,to:'2016-06-23 13:57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89">
          <cell r="A89" t="str">
            <v>178-23</v>
          </cell>
          <cell r="B89">
            <v>4013</v>
          </cell>
          <cell r="C89" t="str">
            <v>DE.1.0.6.0</v>
          </cell>
          <cell r="D89" t="str">
            <v>204:233044</v>
          </cell>
          <cell r="E89">
            <v>42544.589560185188</v>
          </cell>
          <cell r="F89">
            <v>42544.59107638889</v>
          </cell>
          <cell r="G89">
            <v>2</v>
          </cell>
          <cell r="H89" t="str">
            <v>204:170</v>
          </cell>
          <cell r="I89">
            <v>42544.621365740742</v>
          </cell>
          <cell r="J89">
            <v>2</v>
          </cell>
          <cell r="K89" t="str">
            <v>4013/4014</v>
          </cell>
          <cell r="L89" t="str">
            <v>DAVIS</v>
          </cell>
          <cell r="M89">
            <v>3.0289351852843538E-2</v>
          </cell>
          <cell r="N89">
            <v>43.616666668094695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1</v>
          </cell>
          <cell r="T89" t="str">
            <v>Southbound</v>
          </cell>
          <cell r="U89">
            <v>12</v>
          </cell>
          <cell r="V89" t="str">
            <v>https://search-rtdc-monitor-bjffxe2xuh6vdkpspy63sjmuny.us-east-1.es.amazonaws.com/_plugin/kibana/#/discover/Steve-Slow-Train-Analysis-(2080s-and-2083s)?_g=(refreshInterval:(display:Off,section:0,value:0),time:(from:'2016-06-23 14:07:58-0600',mode:absolute,to:'2016-06-23 14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90">
          <cell r="A90" t="str">
            <v>179-23</v>
          </cell>
          <cell r="B90">
            <v>4020</v>
          </cell>
          <cell r="C90" t="str">
            <v>DE.1.0.6.0</v>
          </cell>
          <cell r="D90" t="str">
            <v>204:1496</v>
          </cell>
          <cell r="E90">
            <v>42544.557997685188</v>
          </cell>
          <cell r="F90">
            <v>42544.558854166666</v>
          </cell>
          <cell r="G90">
            <v>1</v>
          </cell>
          <cell r="H90" t="str">
            <v>204:59207</v>
          </cell>
          <cell r="I90">
            <v>42544.571886574071</v>
          </cell>
          <cell r="J90">
            <v>0</v>
          </cell>
          <cell r="K90" t="str">
            <v>4019/4020</v>
          </cell>
          <cell r="L90" t="str">
            <v>COOLAHAN</v>
          </cell>
          <cell r="M90">
            <v>1.3032407405262347E-2</v>
          </cell>
          <cell r="N90">
            <v>0</v>
          </cell>
          <cell r="O90">
            <v>0</v>
          </cell>
          <cell r="P90">
            <v>18.76666666357778</v>
          </cell>
          <cell r="Q90">
            <v>0</v>
          </cell>
          <cell r="R90" t="str">
            <v>Incorrect bulletin execution</v>
          </cell>
          <cell r="S90">
            <v>0.66666666666666663</v>
          </cell>
          <cell r="T90" t="str">
            <v>NorthBound</v>
          </cell>
          <cell r="U90">
            <v>8</v>
          </cell>
          <cell r="V90" t="str">
            <v>https://search-rtdc-monitor-bjffxe2xuh6vdkpspy63sjmuny.us-east-1.es.amazonaws.com/_plugin/kibana/#/discover/Steve-Slow-Train-Analysis-(2080s-and-2083s)?_g=(refreshInterval:(display:Off,section:0,value:0),time:(from:'2016-06-23 13:22:31-0600',mode:absolute,to:'2016-06-23 13:44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91">
          <cell r="A91" t="str">
            <v>180-23</v>
          </cell>
          <cell r="B91">
            <v>4019</v>
          </cell>
          <cell r="C91" t="str">
            <v>DE.1.0.6.0</v>
          </cell>
          <cell r="D91" t="str">
            <v>204:233081</v>
          </cell>
          <cell r="E91">
            <v>42544.597939814812</v>
          </cell>
          <cell r="F91">
            <v>42544.59920138889</v>
          </cell>
          <cell r="G91">
            <v>1</v>
          </cell>
          <cell r="H91" t="str">
            <v>204:221</v>
          </cell>
          <cell r="I91">
            <v>42544.628495370373</v>
          </cell>
          <cell r="J91">
            <v>1</v>
          </cell>
          <cell r="K91" t="str">
            <v>4019/4020</v>
          </cell>
          <cell r="L91" t="str">
            <v>COOLAHAN</v>
          </cell>
          <cell r="M91">
            <v>2.9293981482624076E-2</v>
          </cell>
          <cell r="N91">
            <v>42.18333333497867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1</v>
          </cell>
          <cell r="T91" t="str">
            <v>Southbound</v>
          </cell>
          <cell r="U91">
            <v>12</v>
          </cell>
          <cell r="V91" t="str">
            <v>https://search-rtdc-monitor-bjffxe2xuh6vdkpspy63sjmuny.us-east-1.es.amazonaws.com/_plugin/kibana/#/discover/Steve-Slow-Train-Analysis-(2080s-and-2083s)?_g=(refreshInterval:(display:Off,section:0,value:0),time:(from:'2016-06-23 14:20:02-0600',mode:absolute,to:'2016-06-23 15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92">
          <cell r="A92" t="str">
            <v>181-23</v>
          </cell>
          <cell r="B92">
            <v>4007</v>
          </cell>
          <cell r="C92" t="str">
            <v>DE.1.0.6.0</v>
          </cell>
          <cell r="D92" t="str">
            <v>204:460</v>
          </cell>
          <cell r="E92">
            <v>42544.570520833331</v>
          </cell>
          <cell r="F92">
            <v>42544.571504629632</v>
          </cell>
          <cell r="G92">
            <v>1</v>
          </cell>
          <cell r="H92" t="str">
            <v>204:233286</v>
          </cell>
          <cell r="I92">
            <v>42544.598553240743</v>
          </cell>
          <cell r="J92">
            <v>0</v>
          </cell>
          <cell r="K92" t="str">
            <v>4007/4008</v>
          </cell>
          <cell r="L92" t="str">
            <v>ROCHA</v>
          </cell>
          <cell r="M92">
            <v>2.7048611111240461E-2</v>
          </cell>
          <cell r="N92">
            <v>38.950000000186265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1</v>
          </cell>
          <cell r="T92" t="str">
            <v>NorthBound</v>
          </cell>
          <cell r="U92">
            <v>12</v>
          </cell>
          <cell r="V92" t="str">
            <v>https://search-rtdc-monitor-bjffxe2xuh6vdkpspy63sjmuny.us-east-1.es.amazonaws.com/_plugin/kibana/#/discover/Steve-Slow-Train-Analysis-(2080s-and-2083s)?_g=(refreshInterval:(display:Off,section:0,value:0),time:(from:'2016-06-23 13:40:33-0600',mode:absolute,to:'2016-06-23 14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93">
          <cell r="A93" t="str">
            <v>182-23</v>
          </cell>
          <cell r="B93">
            <v>4008</v>
          </cell>
          <cell r="C93" t="str">
            <v>DE.1.0.6.0</v>
          </cell>
          <cell r="D93" t="str">
            <v>204:232971</v>
          </cell>
          <cell r="E93">
            <v>42544.611180555556</v>
          </cell>
          <cell r="F93">
            <v>42544.612650462965</v>
          </cell>
          <cell r="G93">
            <v>2</v>
          </cell>
          <cell r="H93" t="str">
            <v>204:143</v>
          </cell>
          <cell r="I93">
            <v>42544.638784722221</v>
          </cell>
          <cell r="J93">
            <v>1</v>
          </cell>
          <cell r="K93" t="str">
            <v>4007/4008</v>
          </cell>
          <cell r="L93" t="str">
            <v>ROCHA</v>
          </cell>
          <cell r="M93">
            <v>2.6134259256650694E-2</v>
          </cell>
          <cell r="N93">
            <v>37.633333329576999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1</v>
          </cell>
          <cell r="T93" t="str">
            <v>Southbound</v>
          </cell>
          <cell r="U93">
            <v>12</v>
          </cell>
          <cell r="V93" t="str">
            <v>https://search-rtdc-monitor-bjffxe2xuh6vdkpspy63sjmuny.us-east-1.es.amazonaws.com/_plugin/kibana/#/discover/Steve-Slow-Train-Analysis-(2080s-and-2083s)?_g=(refreshInterval:(display:Off,section:0,value:0),time:(from:'2016-06-23 14:39:06-0600',mode:absolute,to:'2016-06-23 15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94">
          <cell r="A94" t="str">
            <v>183-23</v>
          </cell>
          <cell r="B94">
            <v>4038</v>
          </cell>
          <cell r="C94" t="str">
            <v>DE.1.0.6.0</v>
          </cell>
          <cell r="D94" t="str">
            <v>204:466</v>
          </cell>
          <cell r="E94">
            <v>42544.584270833337</v>
          </cell>
          <cell r="F94">
            <v>42544.58520833333</v>
          </cell>
          <cell r="G94">
            <v>1</v>
          </cell>
          <cell r="H94" t="str">
            <v>204:233300</v>
          </cell>
          <cell r="I94">
            <v>42544.617037037038</v>
          </cell>
          <cell r="J94">
            <v>1</v>
          </cell>
          <cell r="K94" t="str">
            <v>4037/4038</v>
          </cell>
          <cell r="L94" t="str">
            <v>YOUNG</v>
          </cell>
          <cell r="M94">
            <v>3.1828703708015382E-2</v>
          </cell>
          <cell r="N94">
            <v>45.83333333954215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1</v>
          </cell>
          <cell r="T94" t="str">
            <v>NorthBound</v>
          </cell>
          <cell r="U94">
            <v>12</v>
          </cell>
          <cell r="V94" t="str">
            <v>https://search-rtdc-monitor-bjffxe2xuh6vdkpspy63sjmuny.us-east-1.es.amazonaws.com/_plugin/kibana/#/discover/Steve-Slow-Train-Analysis-(2080s-and-2083s)?_g=(refreshInterval:(display:Off,section:0,value:0),time:(from:'2016-06-23 14:00:21-0600',mode:absolute,to:'2016-06-23 14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    </cell>
        </row>
        <row r="95">
          <cell r="A95" t="str">
            <v>184-23</v>
          </cell>
          <cell r="B95">
            <v>4037</v>
          </cell>
          <cell r="C95" t="str">
            <v>DE.1.0.6.0</v>
          </cell>
          <cell r="D95" t="str">
            <v>204:232976</v>
          </cell>
          <cell r="E95">
            <v>42544.61917824074</v>
          </cell>
          <cell r="F95">
            <v>42544.620011574072</v>
          </cell>
          <cell r="G95">
            <v>1</v>
          </cell>
          <cell r="H95" t="str">
            <v>204:147</v>
          </cell>
          <cell r="I95">
            <v>42544.650972222225</v>
          </cell>
          <cell r="J95">
            <v>0</v>
          </cell>
          <cell r="K95" t="str">
            <v>4037/4038</v>
          </cell>
          <cell r="L95" t="str">
            <v>YOUNG</v>
          </cell>
          <cell r="M95">
            <v>3.0960648153268266E-2</v>
          </cell>
          <cell r="N95">
            <v>44.583333340706304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1</v>
          </cell>
          <cell r="T95" t="str">
            <v>Southbound</v>
          </cell>
          <cell r="U95">
            <v>12</v>
          </cell>
          <cell r="V95" t="str">
            <v>https://search-rtdc-monitor-bjffxe2xuh6vdkpspy63sjmuny.us-east-1.es.amazonaws.com/_plugin/kibana/#/discover/Steve-Slow-Train-Analysis-(2080s-and-2083s)?_g=(refreshInterval:(display:Off,section:0,value:0),time:(from:'2016-06-23 14:50:37-0600',mode:absolute,to:'2016-06-23 15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    </cell>
        </row>
        <row r="96">
          <cell r="A96" t="str">
            <v>185-23</v>
          </cell>
          <cell r="B96">
            <v>4042</v>
          </cell>
          <cell r="C96" t="str">
            <v>DE.1.0.6.0</v>
          </cell>
          <cell r="D96" t="str">
            <v>204:482</v>
          </cell>
          <cell r="E96">
            <v>42544.592083333337</v>
          </cell>
          <cell r="F96">
            <v>42544.593391203707</v>
          </cell>
          <cell r="G96">
            <v>1</v>
          </cell>
          <cell r="H96" t="str">
            <v>204:233293</v>
          </cell>
          <cell r="I96">
            <v>42544.621192129627</v>
          </cell>
          <cell r="J96">
            <v>0</v>
          </cell>
          <cell r="K96" t="str">
            <v>4041/4042</v>
          </cell>
          <cell r="L96" t="str">
            <v>STEWART</v>
          </cell>
          <cell r="M96">
            <v>2.7800925920018926E-2</v>
          </cell>
          <cell r="N96">
            <v>40.033333324827254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1</v>
          </cell>
          <cell r="T96" t="str">
            <v>NorthBound</v>
          </cell>
          <cell r="U96">
            <v>12</v>
          </cell>
          <cell r="V96" t="str">
            <v>https://search-rtdc-monitor-bjffxe2xuh6vdkpspy63sjmuny.us-east-1.es.amazonaws.com/_plugin/kibana/#/discover/Steve-Slow-Train-Analysis-(2080s-and-2083s)?_g=(refreshInterval:(display:Off,section:0,value:0),time:(from:'2016-06-23 14:11:36-0600',mode:absolute,to:'2016-06-23 14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97">
          <cell r="A97" t="str">
            <v>186-23</v>
          </cell>
          <cell r="B97">
            <v>4041</v>
          </cell>
          <cell r="C97" t="str">
            <v>DE.1.0.6.0</v>
          </cell>
          <cell r="D97" t="str">
            <v>204:232975</v>
          </cell>
          <cell r="E97">
            <v>42544.630729166667</v>
          </cell>
          <cell r="F97">
            <v>42544.631608796299</v>
          </cell>
          <cell r="G97">
            <v>1</v>
          </cell>
          <cell r="H97" t="str">
            <v>204:143</v>
          </cell>
          <cell r="I97">
            <v>42544.662442129629</v>
          </cell>
          <cell r="J97">
            <v>1</v>
          </cell>
          <cell r="K97" t="str">
            <v>4041/4042</v>
          </cell>
          <cell r="L97" t="str">
            <v>STEWART</v>
          </cell>
          <cell r="M97">
            <v>3.0833333330519963E-2</v>
          </cell>
          <cell r="N97">
            <v>44.399999995948747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</v>
          </cell>
          <cell r="T97" t="str">
            <v>Southbound</v>
          </cell>
          <cell r="U97">
            <v>12</v>
          </cell>
          <cell r="V97" t="str">
            <v>https://search-rtdc-monitor-bjffxe2xuh6vdkpspy63sjmuny.us-east-1.es.amazonaws.com/_plugin/kibana/#/discover/Steve-Slow-Train-Analysis-(2080s-and-2083s)?_g=(refreshInterval:(display:Off,section:0,value:0),time:(from:'2016-06-23 15:07:15-0600',mode:absolute,to:'2016-06-23 15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98">
          <cell r="A98" t="str">
            <v>187-23</v>
          </cell>
          <cell r="B98">
            <v>4009</v>
          </cell>
          <cell r="C98" t="str">
            <v>DE.1.0.6.0</v>
          </cell>
          <cell r="D98" t="str">
            <v>204:440</v>
          </cell>
          <cell r="E98">
            <v>42544.608738425923</v>
          </cell>
          <cell r="F98">
            <v>42544.609814814816</v>
          </cell>
          <cell r="G98">
            <v>1</v>
          </cell>
          <cell r="H98" t="str">
            <v>204:233295</v>
          </cell>
          <cell r="I98">
            <v>42544.63858796296</v>
          </cell>
          <cell r="J98">
            <v>1</v>
          </cell>
          <cell r="K98" t="str">
            <v>4009/4010</v>
          </cell>
          <cell r="L98" t="str">
            <v>BARTELL</v>
          </cell>
          <cell r="M98">
            <v>2.8773148143955041E-2</v>
          </cell>
          <cell r="N98">
            <v>41.433333327295259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1</v>
          </cell>
          <cell r="T98" t="str">
            <v>NorthBound</v>
          </cell>
          <cell r="U98">
            <v>12</v>
          </cell>
          <cell r="V98" t="str">
            <v>https://search-rtdc-monitor-bjffxe2xuh6vdkpspy63sjmuny.us-east-1.es.amazonaws.com/_plugin/kibana/#/discover/Steve-Slow-Train-Analysis-(2080s-and-2083s)?_g=(refreshInterval:(display:Off,section:0,value:0),time:(from:'2016-06-23 14:35:35-0600',mode:absolute,to:'2016-06-23 15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99">
          <cell r="A99" t="str">
            <v>188-23</v>
          </cell>
          <cell r="B99">
            <v>4010</v>
          </cell>
          <cell r="C99" t="str">
            <v>DE.1.0.6.0</v>
          </cell>
          <cell r="D99" t="str">
            <v>204:232978</v>
          </cell>
          <cell r="E99">
            <v>42544.642187500001</v>
          </cell>
          <cell r="F99">
            <v>42544.643553240741</v>
          </cell>
          <cell r="G99">
            <v>1</v>
          </cell>
          <cell r="H99" t="str">
            <v>204:158</v>
          </cell>
          <cell r="I99">
            <v>42544.67391203704</v>
          </cell>
          <cell r="J99">
            <v>1</v>
          </cell>
          <cell r="K99" t="str">
            <v>4009/4010</v>
          </cell>
          <cell r="L99" t="str">
            <v>BARTELL</v>
          </cell>
          <cell r="M99">
            <v>3.0358796298969537E-2</v>
          </cell>
          <cell r="N99">
            <v>43.716666670516133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1</v>
          </cell>
          <cell r="T99" t="str">
            <v>Southbound</v>
          </cell>
          <cell r="U99">
            <v>12</v>
          </cell>
          <cell r="V99" t="str">
            <v>https://search-rtdc-monitor-bjffxe2xuh6vdkpspy63sjmuny.us-east-1.es.amazonaws.com/_plugin/kibana/#/discover/Steve-Slow-Train-Analysis-(2080s-and-2083s)?_g=(refreshInterval:(display:Off,section:0,value:0),time:(from:'2016-06-23 15:23:45-0600',mode:absolute,to:'2016-06-23 16:11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00">
          <cell r="A100" t="str">
            <v>189-23</v>
          </cell>
          <cell r="B100">
            <v>4018</v>
          </cell>
          <cell r="C100" t="str">
            <v>DE.1.0.6.0</v>
          </cell>
          <cell r="D100" t="str">
            <v>204:442</v>
          </cell>
          <cell r="E100">
            <v>42544.612881944442</v>
          </cell>
          <cell r="F100">
            <v>42544.613703703704</v>
          </cell>
          <cell r="G100">
            <v>1</v>
          </cell>
          <cell r="H100" t="str">
            <v>204:233321</v>
          </cell>
          <cell r="I100">
            <v>42544.642581018517</v>
          </cell>
          <cell r="J100">
            <v>0</v>
          </cell>
          <cell r="K100" t="str">
            <v>4017/4018</v>
          </cell>
          <cell r="L100" t="str">
            <v>SPECTOR</v>
          </cell>
          <cell r="M100">
            <v>2.8877314813144039E-2</v>
          </cell>
          <cell r="N100">
            <v>41.583333330927417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1</v>
          </cell>
          <cell r="T100" t="str">
            <v>NorthBound</v>
          </cell>
          <cell r="U100">
            <v>12</v>
          </cell>
          <cell r="V100" t="str">
            <v>https://search-rtdc-monitor-bjffxe2xuh6vdkpspy63sjmuny.us-east-1.es.amazonaws.com/_plugin/kibana/#/discover/Steve-Slow-Train-Analysis-(2080s-and-2083s)?_g=(refreshInterval:(display:Off,section:0,value:0),time:(from:'2016-06-23 14:41:33-0600',mode:absolute,to:'2016-06-23 15:26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01">
          <cell r="A101" t="str">
            <v>190-23</v>
          </cell>
          <cell r="B101">
            <v>4017</v>
          </cell>
          <cell r="C101" t="str">
            <v>DE.1.0.6.0</v>
          </cell>
          <cell r="D101" t="str">
            <v>204:233011</v>
          </cell>
          <cell r="E101">
            <v>42544.649675925924</v>
          </cell>
          <cell r="F101">
            <v>42544.650740740741</v>
          </cell>
          <cell r="G101">
            <v>1</v>
          </cell>
          <cell r="H101" t="str">
            <v>204:134</v>
          </cell>
          <cell r="I101">
            <v>42544.681122685186</v>
          </cell>
          <cell r="J101">
            <v>2</v>
          </cell>
          <cell r="K101" t="str">
            <v>4017/4018</v>
          </cell>
          <cell r="L101" t="str">
            <v>SPECTOR</v>
          </cell>
          <cell r="M101">
            <v>3.0381944445252884E-2</v>
          </cell>
          <cell r="N101">
            <v>43.750000001164153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1</v>
          </cell>
          <cell r="T101" t="str">
            <v>Southbound</v>
          </cell>
          <cell r="U101">
            <v>12</v>
          </cell>
          <cell r="V101" t="str">
            <v>https://search-rtdc-monitor-bjffxe2xuh6vdkpspy63sjmuny.us-east-1.es.amazonaws.com/_plugin/kibana/#/discover/Steve-Slow-Train-Analysis-(2080s-and-2083s)?_g=(refreshInterval:(display:Off,section:0,value:0),time:(from:'2016-06-23 15:34:32-0600',mode:absolute,to:'2016-06-23 16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02">
          <cell r="A102" t="str">
            <v>191-23</v>
          </cell>
          <cell r="B102">
            <v>4014</v>
          </cell>
          <cell r="C102" t="str">
            <v>DE.1.0.6.0</v>
          </cell>
          <cell r="D102" t="str">
            <v>204:435</v>
          </cell>
          <cell r="E102">
            <v>42544.623136574075</v>
          </cell>
          <cell r="F102">
            <v>42544.624224537038</v>
          </cell>
          <cell r="G102">
            <v>1</v>
          </cell>
          <cell r="H102" t="str">
            <v>204:233420</v>
          </cell>
          <cell r="I102">
            <v>42544.650682870371</v>
          </cell>
          <cell r="J102">
            <v>1</v>
          </cell>
          <cell r="K102" t="str">
            <v>4013/4014</v>
          </cell>
          <cell r="L102" t="str">
            <v>DAVIS</v>
          </cell>
          <cell r="M102">
            <v>2.6458333333721384E-2</v>
          </cell>
          <cell r="N102">
            <v>38.100000000558794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1</v>
          </cell>
          <cell r="T102" t="str">
            <v>NorthBound</v>
          </cell>
          <cell r="U102">
            <v>12</v>
          </cell>
          <cell r="V102" t="str">
            <v>https://search-rtdc-monitor-bjffxe2xuh6vdkpspy63sjmuny.us-east-1.es.amazonaws.com/_plugin/kibana/#/discover/Steve-Slow-Train-Analysis-(2080s-and-2083s)?_g=(refreshInterval:(display:Off,section:0,value:0),time:(from:'2016-06-23 14:56:19-0600',mode:absolute,to:'2016-06-23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03">
          <cell r="A103" t="str">
            <v>192-23</v>
          </cell>
          <cell r="B103">
            <v>4013</v>
          </cell>
          <cell r="C103" t="str">
            <v>DE.1.0.6.0</v>
          </cell>
          <cell r="D103" t="str">
            <v>204:233090</v>
          </cell>
          <cell r="E103">
            <v>42544.663738425923</v>
          </cell>
          <cell r="F103">
            <v>42544.664687500001</v>
          </cell>
          <cell r="G103">
            <v>1</v>
          </cell>
          <cell r="H103" t="str">
            <v>204:143</v>
          </cell>
          <cell r="I103">
            <v>42544.690347222226</v>
          </cell>
          <cell r="J103">
            <v>1</v>
          </cell>
          <cell r="K103" t="str">
            <v>4013/4014</v>
          </cell>
          <cell r="L103" t="str">
            <v>DAVIS</v>
          </cell>
          <cell r="M103">
            <v>2.5659722225100268E-2</v>
          </cell>
          <cell r="N103">
            <v>36.950000004144385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1</v>
          </cell>
          <cell r="T103" t="str">
            <v>Southbound</v>
          </cell>
          <cell r="U103">
            <v>12</v>
          </cell>
          <cell r="V103" t="str">
            <v>https://search-rtdc-monitor-bjffxe2xuh6vdkpspy63sjmuny.us-east-1.es.amazonaws.com/_plugin/kibana/#/discover/Steve-Slow-Train-Analysis-(2080s-and-2083s)?_g=(refreshInterval:(display:Off,section:0,value:0),time:(from:'2016-06-23 15:54:47-0600',mode:absolute,to:'2016-06-23 16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04">
          <cell r="A104" t="str">
            <v>193-23</v>
          </cell>
          <cell r="B104">
            <v>4020</v>
          </cell>
          <cell r="C104" t="str">
            <v>DE.1.0.6.0</v>
          </cell>
          <cell r="D104" t="str">
            <v>204:515</v>
          </cell>
          <cell r="E104">
            <v>42544.632118055553</v>
          </cell>
          <cell r="F104">
            <v>42544.633310185185</v>
          </cell>
          <cell r="G104">
            <v>1</v>
          </cell>
          <cell r="H104" t="str">
            <v>204:233361</v>
          </cell>
          <cell r="I104">
            <v>42544.660995370374</v>
          </cell>
          <cell r="J104">
            <v>0</v>
          </cell>
          <cell r="K104" t="str">
            <v>4019/4020</v>
          </cell>
          <cell r="L104" t="str">
            <v>COOLAHAN</v>
          </cell>
          <cell r="M104">
            <v>2.768518518860219E-2</v>
          </cell>
          <cell r="N104">
            <v>39.866666671587154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1</v>
          </cell>
          <cell r="T104" t="str">
            <v>NorthBound</v>
          </cell>
          <cell r="U104">
            <v>12</v>
          </cell>
          <cell r="V104" t="str">
            <v>https://search-rtdc-monitor-bjffxe2xuh6vdkpspy63sjmuny.us-east-1.es.amazonaws.com/_plugin/kibana/#/discover/Steve-Slow-Train-Analysis-(2080s-and-2083s)?_g=(refreshInterval:(display:Off,section:0,value:0),time:(from:'2016-06-23 15:09:15-0600',mode:absolute,to:'2016-06-23 15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105">
          <cell r="A105" t="str">
            <v>194-23</v>
          </cell>
          <cell r="B105">
            <v>4019</v>
          </cell>
          <cell r="C105" t="str">
            <v>DE.1.0.6.0</v>
          </cell>
          <cell r="D105" t="str">
            <v>204:233021</v>
          </cell>
          <cell r="E105">
            <v>42544.670706018522</v>
          </cell>
          <cell r="F105">
            <v>42544.6721875</v>
          </cell>
          <cell r="G105">
            <v>2</v>
          </cell>
          <cell r="H105" t="str">
            <v>204:143</v>
          </cell>
          <cell r="I105">
            <v>42544.702106481483</v>
          </cell>
          <cell r="J105">
            <v>1</v>
          </cell>
          <cell r="K105" t="str">
            <v>4019/4020</v>
          </cell>
          <cell r="L105" t="str">
            <v>COOLAHAN</v>
          </cell>
          <cell r="M105">
            <v>2.9918981483206153E-2</v>
          </cell>
          <cell r="N105">
            <v>43.08333333581686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</v>
          </cell>
          <cell r="T105" t="str">
            <v>Southbound</v>
          </cell>
          <cell r="U105">
            <v>12</v>
          </cell>
          <cell r="V105" t="str">
            <v>https://search-rtdc-monitor-bjffxe2xuh6vdkpspy63sjmuny.us-east-1.es.amazonaws.com/_plugin/kibana/#/discover/Steve-Slow-Train-Analysis-(2080s-and-2083s)?_g=(refreshInterval:(display:Off,section:0,value:0),time:(from:'2016-06-23 16:04:49-0600',mode:absolute,to:'2016-06-23 16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106">
          <cell r="A106" t="str">
            <v>195-23</v>
          </cell>
          <cell r="B106">
            <v>4007</v>
          </cell>
          <cell r="C106" t="str">
            <v>DE.1.0.6.0</v>
          </cell>
          <cell r="D106" t="str">
            <v>204:467</v>
          </cell>
          <cell r="E106">
            <v>42544.643113425926</v>
          </cell>
          <cell r="F106">
            <v>42544.644247685188</v>
          </cell>
          <cell r="G106">
            <v>1</v>
          </cell>
          <cell r="H106" t="str">
            <v>204:233297</v>
          </cell>
          <cell r="I106">
            <v>42544.671261574076</v>
          </cell>
          <cell r="J106">
            <v>1</v>
          </cell>
          <cell r="K106" t="str">
            <v>4007/4008</v>
          </cell>
          <cell r="L106" t="str">
            <v>ROCHA</v>
          </cell>
          <cell r="M106">
            <v>2.7013888888177462E-2</v>
          </cell>
          <cell r="N106">
            <v>38.899999998975545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1</v>
          </cell>
          <cell r="T106" t="str">
            <v>NorthBound</v>
          </cell>
          <cell r="U106">
            <v>12</v>
          </cell>
          <cell r="V106" t="str">
            <v>https://search-rtdc-monitor-bjffxe2xuh6vdkpspy63sjmuny.us-east-1.es.amazonaws.com/_plugin/kibana/#/discover/Steve-Slow-Train-Analysis-(2080s-and-2083s)?_g=(refreshInterval:(display:Off,section:0,value:0),time:(from:'2016-06-23 15:25:05-0600',mode:absolute,to:'2016-06-23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07">
          <cell r="A107" t="str">
            <v>196-23</v>
          </cell>
          <cell r="B107">
            <v>4008</v>
          </cell>
          <cell r="C107" t="str">
            <v>DE.1.0.6.0</v>
          </cell>
          <cell r="D107" t="str">
            <v>204:232986</v>
          </cell>
          <cell r="E107">
            <v>42544.683495370373</v>
          </cell>
          <cell r="F107">
            <v>42544.684560185182</v>
          </cell>
          <cell r="G107">
            <v>1</v>
          </cell>
          <cell r="H107" t="str">
            <v>204:143</v>
          </cell>
          <cell r="I107">
            <v>42544.710960648146</v>
          </cell>
          <cell r="J107">
            <v>0</v>
          </cell>
          <cell r="K107" t="str">
            <v>4007/4008</v>
          </cell>
          <cell r="L107" t="str">
            <v>ROCHA</v>
          </cell>
          <cell r="M107">
            <v>2.6400462964375038E-2</v>
          </cell>
          <cell r="N107">
            <v>38.016666668700054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1</v>
          </cell>
          <cell r="T107" t="str">
            <v>Southbound</v>
          </cell>
          <cell r="U107">
            <v>12</v>
          </cell>
          <cell r="V107" t="str">
            <v>https://search-rtdc-monitor-bjffxe2xuh6vdkpspy63sjmuny.us-east-1.es.amazonaws.com/_plugin/kibana/#/discover/Steve-Slow-Train-Analysis-(2080s-and-2083s)?_g=(refreshInterval:(display:Off,section:0,value:0),time:(from:'2016-06-23 16:23:14-0600',mode:absolute,to:'2016-06-23 17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08">
          <cell r="A108" t="str">
            <v>197-23</v>
          </cell>
          <cell r="B108">
            <v>4038</v>
          </cell>
          <cell r="C108" t="str">
            <v>DE.1.0.6.0</v>
          </cell>
          <cell r="D108" t="str">
            <v>204:460</v>
          </cell>
          <cell r="E108">
            <v>42544.652731481481</v>
          </cell>
          <cell r="F108">
            <v>42544.653796296298</v>
          </cell>
          <cell r="G108">
            <v>1</v>
          </cell>
          <cell r="H108" t="str">
            <v>204:233323</v>
          </cell>
          <cell r="I108">
            <v>42544.683564814812</v>
          </cell>
          <cell r="J108">
            <v>0</v>
          </cell>
          <cell r="K108" t="str">
            <v>4037/4038</v>
          </cell>
          <cell r="L108" t="str">
            <v>YOUNG</v>
          </cell>
          <cell r="M108">
            <v>2.9768518514174502E-2</v>
          </cell>
          <cell r="N108">
            <v>42.866666660411283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1</v>
          </cell>
          <cell r="T108" t="str">
            <v>NorthBound</v>
          </cell>
          <cell r="U108">
            <v>12</v>
          </cell>
          <cell r="V108" t="str">
            <v>https://search-rtdc-monitor-bjffxe2xuh6vdkpspy63sjmuny.us-east-1.es.amazonaws.com/_plugin/kibana/#/discover/Steve-Slow-Train-Analysis-(2080s-and-2083s)?_g=(refreshInterval:(display:Off,section:0,value:0),time:(from:'2016-06-23 15:38:56-0600',mode:absolute,to:'2016-06-23 16:25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    </cell>
        </row>
        <row r="109">
          <cell r="A109" t="str">
            <v>198-23</v>
          </cell>
          <cell r="B109">
            <v>4037</v>
          </cell>
          <cell r="C109" t="str">
            <v>DE.1.0.6.0</v>
          </cell>
          <cell r="D109" t="str">
            <v>204:233011</v>
          </cell>
          <cell r="E109">
            <v>42544.688842592594</v>
          </cell>
          <cell r="F109">
            <v>42544.689618055556</v>
          </cell>
          <cell r="G109">
            <v>1</v>
          </cell>
          <cell r="H109" t="str">
            <v>204:154</v>
          </cell>
          <cell r="I109">
            <v>42544.725682870368</v>
          </cell>
          <cell r="J109">
            <v>0</v>
          </cell>
          <cell r="K109" t="str">
            <v>4037/4038</v>
          </cell>
          <cell r="L109" t="str">
            <v>YOUNG</v>
          </cell>
          <cell r="M109">
            <v>3.6064814812561963E-2</v>
          </cell>
          <cell r="N109">
            <v>51.933333330089226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1</v>
          </cell>
          <cell r="T109" t="str">
            <v>Southbound</v>
          </cell>
          <cell r="U109">
            <v>12</v>
          </cell>
          <cell r="V109" t="str">
            <v>https://search-rtdc-monitor-bjffxe2xuh6vdkpspy63sjmuny.us-east-1.es.amazonaws.com/_plugin/kibana/#/discover/Steve-Slow-Train-Analysis-(2080s-and-2083s)?_g=(refreshInterval:(display:Off,section:0,value:0),time:(from:'2016-06-23 16:30:56-0600',mode:absolute,to:'2016-06-23 17:25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    </cell>
        </row>
        <row r="110">
          <cell r="A110" t="str">
            <v>199-23</v>
          </cell>
          <cell r="B110">
            <v>4042</v>
          </cell>
          <cell r="C110" t="str">
            <v>DE.1.0.6.0</v>
          </cell>
          <cell r="D110" t="str">
            <v>204:455</v>
          </cell>
          <cell r="E110">
            <v>42544.664351851854</v>
          </cell>
          <cell r="F110">
            <v>42544.665543981479</v>
          </cell>
          <cell r="G110">
            <v>1</v>
          </cell>
          <cell r="H110" t="str">
            <v>204:233286</v>
          </cell>
          <cell r="I110">
            <v>42544.693495370368</v>
          </cell>
          <cell r="J110">
            <v>0</v>
          </cell>
          <cell r="K110" t="str">
            <v>4041/4042</v>
          </cell>
          <cell r="L110" t="str">
            <v>STEWART</v>
          </cell>
          <cell r="M110">
            <v>2.7951388889050577E-2</v>
          </cell>
          <cell r="N110">
            <v>40.250000000232831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1</v>
          </cell>
          <cell r="T110" t="str">
            <v>NorthBound</v>
          </cell>
          <cell r="U110">
            <v>12</v>
          </cell>
          <cell r="V110" t="str">
            <v>https://search-rtdc-monitor-bjffxe2xuh6vdkpspy63sjmuny.us-east-1.es.amazonaws.com/_plugin/kibana/#/discover/Steve-Slow-Train-Analysis-(2080s-and-2083s)?_g=(refreshInterval:(display:Off,section:0,value:0),time:(from:'2016-06-23 15:55:40-0600',mode:absolute,to:'2016-06-23 16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11">
          <cell r="A111" t="str">
            <v>200-23</v>
          </cell>
          <cell r="B111">
            <v>4041</v>
          </cell>
          <cell r="C111" t="str">
            <v>DE.1.0.6.0</v>
          </cell>
          <cell r="D111" t="str">
            <v>204:232963</v>
          </cell>
          <cell r="E111">
            <v>42544.701701388891</v>
          </cell>
          <cell r="F111">
            <v>42544.702928240738</v>
          </cell>
          <cell r="G111">
            <v>1</v>
          </cell>
          <cell r="H111" t="str">
            <v>204:156</v>
          </cell>
          <cell r="I111">
            <v>42544.739861111113</v>
          </cell>
          <cell r="J111">
            <v>0</v>
          </cell>
          <cell r="K111" t="str">
            <v>4041/4042</v>
          </cell>
          <cell r="L111" t="str">
            <v>STEWART</v>
          </cell>
          <cell r="M111">
            <v>3.6932870374585036E-2</v>
          </cell>
          <cell r="N111">
            <v>53.183333339402452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1</v>
          </cell>
          <cell r="T111" t="str">
            <v>Southbound</v>
          </cell>
          <cell r="U111">
            <v>12</v>
          </cell>
          <cell r="V111" t="str">
            <v>https://search-rtdc-monitor-bjffxe2xuh6vdkpspy63sjmuny.us-east-1.es.amazonaws.com/_plugin/kibana/#/discover/Steve-Slow-Train-Analysis-(2080s-and-2083s)?_g=(refreshInterval:(display:Off,section:0,value:0),time:(from:'2016-06-23 16:49:27-0600',mode:absolute,to:'2016-06-23 17:46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12">
          <cell r="A112" t="str">
            <v>201-23</v>
          </cell>
          <cell r="B112">
            <v>4009</v>
          </cell>
          <cell r="C112" t="str">
            <v>DE.1.0.6.0</v>
          </cell>
          <cell r="D112" t="str">
            <v>204:464</v>
          </cell>
          <cell r="E112">
            <v>42544.676064814812</v>
          </cell>
          <cell r="F112">
            <v>42544.677175925928</v>
          </cell>
          <cell r="G112">
            <v>1</v>
          </cell>
          <cell r="H112" t="str">
            <v>204:233310</v>
          </cell>
          <cell r="I112">
            <v>42544.704131944447</v>
          </cell>
          <cell r="J112">
            <v>1</v>
          </cell>
          <cell r="K112" t="str">
            <v>4009/4010</v>
          </cell>
          <cell r="L112" t="str">
            <v>DE LA ROSA</v>
          </cell>
          <cell r="M112">
            <v>2.6956018518831115E-2</v>
          </cell>
          <cell r="N112">
            <v>38.816666667116806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</v>
          </cell>
          <cell r="T112" t="str">
            <v>NorthBound</v>
          </cell>
          <cell r="U112">
            <v>12</v>
          </cell>
          <cell r="V112" t="str">
            <v>https://search-rtdc-monitor-bjffxe2xuh6vdkpspy63sjmuny.us-east-1.es.amazonaws.com/_plugin/kibana/#/discover/Steve-Slow-Train-Analysis-(2080s-and-2083s)?_g=(refreshInterval:(display:Off,section:0,value:0),time:(from:'2016-06-23 16:12:32-0600',mode:absolute,to:'2016-06-23 16:54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113">
          <cell r="A113" t="str">
            <v>202-23</v>
          </cell>
          <cell r="B113">
            <v>4010</v>
          </cell>
          <cell r="C113" t="str">
            <v>DE.1.0.6.0</v>
          </cell>
          <cell r="D113" t="str">
            <v>204:232989</v>
          </cell>
          <cell r="E113">
            <v>42544.713125000002</v>
          </cell>
          <cell r="F113">
            <v>42544.714733796296</v>
          </cell>
          <cell r="G113">
            <v>2</v>
          </cell>
          <cell r="H113" t="str">
            <v>204:161</v>
          </cell>
          <cell r="I113">
            <v>42544.751076388886</v>
          </cell>
          <cell r="J113">
            <v>0</v>
          </cell>
          <cell r="K113" t="str">
            <v>4009/4010</v>
          </cell>
          <cell r="L113" t="str">
            <v>DE LA ROSA</v>
          </cell>
          <cell r="M113">
            <v>3.6342592589790002E-2</v>
          </cell>
          <cell r="N113">
            <v>52.333333329297602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1</v>
          </cell>
          <cell r="T113" t="str">
            <v>Southbound</v>
          </cell>
          <cell r="U113">
            <v>12</v>
          </cell>
          <cell r="V113" t="str">
            <v>https://search-rtdc-monitor-bjffxe2xuh6vdkpspy63sjmuny.us-east-1.es.amazonaws.com/_plugin/kibana/#/discover/Steve-Slow-Train-Analysis-(2080s-and-2083s)?_g=(refreshInterval:(display:Off,section:0,value:0),time:(from:'2016-06-23 17:05:54-0600',mode:absolute,to:'2016-06-23 18:02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14">
          <cell r="A114" t="str">
            <v>203-23</v>
          </cell>
          <cell r="B114">
            <v>4018</v>
          </cell>
          <cell r="C114" t="str">
            <v>DE.1.0.6.0</v>
          </cell>
          <cell r="D114" t="str">
            <v>204:438</v>
          </cell>
          <cell r="E114">
            <v>42544.684976851851</v>
          </cell>
          <cell r="F114">
            <v>42544.685925925929</v>
          </cell>
          <cell r="G114">
            <v>1</v>
          </cell>
          <cell r="H114" t="str">
            <v>204:233307</v>
          </cell>
          <cell r="I114">
            <v>42544.714606481481</v>
          </cell>
          <cell r="J114">
            <v>2</v>
          </cell>
          <cell r="K114" t="str">
            <v>4017/4018</v>
          </cell>
          <cell r="L114" t="str">
            <v>SPECTOR</v>
          </cell>
          <cell r="M114">
            <v>2.8680555551545694E-2</v>
          </cell>
          <cell r="N114">
            <v>41.2999999942258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1</v>
          </cell>
          <cell r="T114" t="str">
            <v>NorthBound</v>
          </cell>
          <cell r="U114">
            <v>12</v>
          </cell>
          <cell r="V114" t="str">
            <v>https://search-rtdc-monitor-bjffxe2xuh6vdkpspy63sjmuny.us-east-1.es.amazonaws.com/_plugin/kibana/#/discover/Steve-Slow-Train-Analysis-(2080s-and-2083s)?_g=(refreshInterval:(display:Off,section:0,value:0),time:(from:'2016-06-23 16:25:22-0600',mode:absolute,to:'2016-06-23 17:10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15">
          <cell r="A115" t="str">
            <v>204-23</v>
          </cell>
          <cell r="B115">
            <v>4017</v>
          </cell>
          <cell r="C115" t="str">
            <v>DE.1.0.6.0</v>
          </cell>
          <cell r="D115" t="str">
            <v>204:232982</v>
          </cell>
          <cell r="E115">
            <v>42544.721956018519</v>
          </cell>
          <cell r="F115">
            <v>42544.723217592589</v>
          </cell>
          <cell r="G115">
            <v>1</v>
          </cell>
          <cell r="H115" t="str">
            <v>204:167</v>
          </cell>
          <cell r="I115">
            <v>42544.758738425924</v>
          </cell>
          <cell r="J115">
            <v>0</v>
          </cell>
          <cell r="K115" t="str">
            <v>4017/4018</v>
          </cell>
          <cell r="L115" t="str">
            <v>SPECTOR</v>
          </cell>
          <cell r="M115">
            <v>3.5520833334885538E-2</v>
          </cell>
          <cell r="N115">
            <v>51.150000002235174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</v>
          </cell>
          <cell r="T115" t="str">
            <v>Southbound</v>
          </cell>
          <cell r="U115">
            <v>12</v>
          </cell>
          <cell r="V115" t="str">
            <v>https://search-rtdc-monitor-bjffxe2xuh6vdkpspy63sjmuny.us-east-1.es.amazonaws.com/_plugin/kibana/#/discover/Steve-Slow-Train-Analysis-(2080s-and-2083s)?_g=(refreshInterval:(display:Off,section:0,value:0),time:(from:'2016-06-23 17:18:37-0600',mode:absolute,to:'2016-06-23 18:13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16">
          <cell r="A116" t="str">
            <v>205-23</v>
          </cell>
          <cell r="B116">
            <v>4014</v>
          </cell>
          <cell r="C116" t="str">
            <v>DE.1.0.6.0</v>
          </cell>
          <cell r="D116" t="str">
            <v>204:471</v>
          </cell>
          <cell r="E116">
            <v>42544.694386574076</v>
          </cell>
          <cell r="F116">
            <v>42544.695428240739</v>
          </cell>
          <cell r="G116">
            <v>1</v>
          </cell>
          <cell r="H116" t="str">
            <v>204:233329</v>
          </cell>
          <cell r="I116">
            <v>42544.72824074074</v>
          </cell>
          <cell r="J116">
            <v>0</v>
          </cell>
          <cell r="K116" t="str">
            <v>4013/4014</v>
          </cell>
          <cell r="L116" t="str">
            <v>DAVIS</v>
          </cell>
          <cell r="M116">
            <v>3.2812500001455192E-2</v>
          </cell>
          <cell r="N116">
            <v>47.250000002095476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1</v>
          </cell>
          <cell r="T116" t="str">
            <v>NorthBound</v>
          </cell>
          <cell r="U116">
            <v>12</v>
          </cell>
          <cell r="V116" t="str">
            <v>https://search-rtdc-monitor-bjffxe2xuh6vdkpspy63sjmuny.us-east-1.es.amazonaws.com/_plugin/kibana/#/discover/Steve-Slow-Train-Analysis-(2080s-and-2083s)?_g=(refreshInterval:(display:Off,section:0,value:0),time:(from:'2016-06-23 16:38:55-0600',mode:absolute,to:'2016-06-23 17:29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17">
          <cell r="A117" t="str">
            <v>206-23</v>
          </cell>
          <cell r="B117">
            <v>4013</v>
          </cell>
          <cell r="C117" t="str">
            <v>DE.1.0.6.0</v>
          </cell>
          <cell r="D117" t="str">
            <v>204:233049</v>
          </cell>
          <cell r="E117">
            <v>42544.735300925924</v>
          </cell>
          <cell r="F117">
            <v>42544.736331018517</v>
          </cell>
          <cell r="G117">
            <v>1</v>
          </cell>
          <cell r="H117" t="str">
            <v>204:152</v>
          </cell>
          <cell r="I117">
            <v>42544.763414351852</v>
          </cell>
          <cell r="J117">
            <v>0</v>
          </cell>
          <cell r="K117" t="str">
            <v>4013/4014</v>
          </cell>
          <cell r="L117" t="str">
            <v>DAVIS</v>
          </cell>
          <cell r="M117">
            <v>2.7083333334303461E-2</v>
          </cell>
          <cell r="N117">
            <v>39.000000001396984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1</v>
          </cell>
          <cell r="T117" t="str">
            <v>Southbound</v>
          </cell>
          <cell r="U117">
            <v>12</v>
          </cell>
          <cell r="V117" t="str">
            <v>https://search-rtdc-monitor-bjffxe2xuh6vdkpspy63sjmuny.us-east-1.es.amazonaws.com/_plugin/kibana/#/discover/Steve-Slow-Train-Analysis-(2080s-and-2083s)?_g=(refreshInterval:(display:Off,section:0,value:0),time:(from:'2016-06-23 17:37:50-0600',mode:absolute,to:'2016-06-23 18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18">
          <cell r="A118" t="str">
            <v>207-23</v>
          </cell>
          <cell r="B118">
            <v>4020</v>
          </cell>
          <cell r="C118" t="str">
            <v>DE.1.0.6.0</v>
          </cell>
          <cell r="D118" t="str">
            <v>204:462</v>
          </cell>
          <cell r="E118">
            <v>42544.704918981479</v>
          </cell>
          <cell r="F118">
            <v>42544.706041666665</v>
          </cell>
          <cell r="G118">
            <v>1</v>
          </cell>
          <cell r="H118" t="str">
            <v>204:233324</v>
          </cell>
          <cell r="I118">
            <v>42544.736967592595</v>
          </cell>
          <cell r="J118">
            <v>0</v>
          </cell>
          <cell r="K118" t="str">
            <v>4019/4020</v>
          </cell>
          <cell r="L118" t="str">
            <v>COOLAHAN</v>
          </cell>
          <cell r="M118">
            <v>3.0925925930205267E-2</v>
          </cell>
          <cell r="N118">
            <v>44.533333339495584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</v>
          </cell>
          <cell r="T118" t="str">
            <v>NorthBound</v>
          </cell>
          <cell r="U118">
            <v>12</v>
          </cell>
          <cell r="V118" t="str">
            <v>https://search-rtdc-monitor-bjffxe2xuh6vdkpspy63sjmuny.us-east-1.es.amazonaws.com/_plugin/kibana/#/discover/Steve-Slow-Train-Analysis-(2080s-and-2083s)?_g=(refreshInterval:(display:Off,section:0,value:0),time:(from:'2016-06-23 16:54:05-0600',mode:absolute,to:'2016-06-23 17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119">
          <cell r="A119" t="str">
            <v>208-23</v>
          </cell>
          <cell r="B119">
            <v>4019</v>
          </cell>
          <cell r="C119" t="str">
            <v>DE.1.0.6.0</v>
          </cell>
          <cell r="D119" t="str">
            <v>204:233003</v>
          </cell>
          <cell r="E119">
            <v>42544.743958333333</v>
          </cell>
          <cell r="F119">
            <v>42544.745312500003</v>
          </cell>
          <cell r="G119">
            <v>1</v>
          </cell>
          <cell r="H119" t="str">
            <v>204:438</v>
          </cell>
          <cell r="I119">
            <v>42544.774664351855</v>
          </cell>
          <cell r="J119">
            <v>0</v>
          </cell>
          <cell r="K119" t="str">
            <v>4019/4020</v>
          </cell>
          <cell r="L119" t="str">
            <v>COOLAHAN</v>
          </cell>
          <cell r="M119">
            <v>2.9351851851970423E-2</v>
          </cell>
          <cell r="N119">
            <v>42.266666666837409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1</v>
          </cell>
          <cell r="T119" t="str">
            <v>Southbound</v>
          </cell>
          <cell r="U119">
            <v>12</v>
          </cell>
          <cell r="V119" t="str">
            <v>https://search-rtdc-monitor-bjffxe2xuh6vdkpspy63sjmuny.us-east-1.es.amazonaws.com/_plugin/kibana/#/discover/Steve-Slow-Train-Analysis-(2080s-and-2083s)?_g=(refreshInterval:(display:Off,section:0,value:0),time:(from:'2016-06-23 17:50:18-0600',mode:absolute,to:'2016-06-23 18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120">
          <cell r="A120" t="str">
            <v>209-23</v>
          </cell>
          <cell r="B120">
            <v>4007</v>
          </cell>
          <cell r="C120" t="str">
            <v>DE.1.0.6.0</v>
          </cell>
          <cell r="D120" t="str">
            <v>204:446</v>
          </cell>
          <cell r="E120">
            <v>42544.719155092593</v>
          </cell>
          <cell r="F120">
            <v>42544.720648148148</v>
          </cell>
          <cell r="G120">
            <v>2</v>
          </cell>
          <cell r="H120" t="str">
            <v>204:233314</v>
          </cell>
          <cell r="I120">
            <v>42544.751319444447</v>
          </cell>
          <cell r="J120">
            <v>0</v>
          </cell>
          <cell r="K120" t="str">
            <v>4007/4008</v>
          </cell>
          <cell r="L120" t="str">
            <v>BRUDER</v>
          </cell>
          <cell r="M120">
            <v>3.0671296299260575E-2</v>
          </cell>
          <cell r="N120">
            <v>44.166666670935228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1</v>
          </cell>
          <cell r="T120" t="str">
            <v>NorthBound</v>
          </cell>
          <cell r="U120">
            <v>12</v>
          </cell>
          <cell r="V120" t="str">
            <v>https://search-rtdc-monitor-bjffxe2xuh6vdkpspy63sjmuny.us-east-1.es.amazonaws.com/_plugin/kibana/#/discover/Steve-Slow-Train-Analysis-(2080s-and-2083s)?_g=(refreshInterval:(display:Off,section:0,value:0),time:(from:'2016-06-23 17:14:35-0600',mode:absolute,to:'2016-06-23 18:02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21">
          <cell r="A121" t="str">
            <v>210-23</v>
          </cell>
          <cell r="B121">
            <v>4008</v>
          </cell>
          <cell r="C121" t="str">
            <v>DE.1.0.6.0</v>
          </cell>
          <cell r="D121" t="str">
            <v>204:232991</v>
          </cell>
          <cell r="E121">
            <v>42544.753888888888</v>
          </cell>
          <cell r="F121">
            <v>42544.755520833336</v>
          </cell>
          <cell r="G121">
            <v>2</v>
          </cell>
          <cell r="H121" t="str">
            <v>204:130</v>
          </cell>
          <cell r="I121">
            <v>42544.785555555558</v>
          </cell>
          <cell r="J121">
            <v>0</v>
          </cell>
          <cell r="K121" t="str">
            <v>4007/4008</v>
          </cell>
          <cell r="L121" t="str">
            <v>BRUDER</v>
          </cell>
          <cell r="M121">
            <v>3.0034722221898846E-2</v>
          </cell>
          <cell r="N121">
            <v>43.249999999534339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1</v>
          </cell>
          <cell r="T121" t="str">
            <v>Southbound</v>
          </cell>
          <cell r="U121">
            <v>12</v>
          </cell>
          <cell r="V121" t="str">
            <v>https://search-rtdc-monitor-bjffxe2xuh6vdkpspy63sjmuny.us-east-1.es.amazonaws.com/_plugin/kibana/#/discover/Steve-Slow-Train-Analysis-(2080s-and-2083s)?_g=(refreshInterval:(display:Off,section:0,value:0),time:(from:'2016-06-23 18:04:36-0600',mode:absolute,to:'2016-06-23 18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22">
          <cell r="A122" t="str">
            <v>211-23</v>
          </cell>
          <cell r="B122">
            <v>4038</v>
          </cell>
          <cell r="C122" t="str">
            <v>DE.1.0.6.0</v>
          </cell>
          <cell r="D122" t="str">
            <v>204:447</v>
          </cell>
          <cell r="E122">
            <v>42544.727800925924</v>
          </cell>
          <cell r="F122">
            <v>42544.729155092595</v>
          </cell>
          <cell r="G122">
            <v>1</v>
          </cell>
          <cell r="H122" t="str">
            <v>204:63143</v>
          </cell>
          <cell r="I122">
            <v>42544.762303240743</v>
          </cell>
          <cell r="J122">
            <v>1</v>
          </cell>
          <cell r="K122" t="str">
            <v>4037/4038</v>
          </cell>
          <cell r="L122" t="str">
            <v>YOUNG</v>
          </cell>
          <cell r="M122">
            <v>3.3148148148029577E-2</v>
          </cell>
          <cell r="N122">
            <v>0</v>
          </cell>
          <cell r="O122">
            <v>0</v>
          </cell>
          <cell r="P122">
            <v>47.733333333162591</v>
          </cell>
          <cell r="Q122">
            <v>0</v>
          </cell>
          <cell r="R122" t="str">
            <v>Comms</v>
          </cell>
          <cell r="S122">
            <v>0.66666666666666663</v>
          </cell>
          <cell r="T122" t="str">
            <v>NorthBound</v>
          </cell>
          <cell r="U122">
            <v>8</v>
          </cell>
          <cell r="V122" t="str">
            <v>https://search-rtdc-monitor-bjffxe2xuh6vdkpspy63sjmuny.us-east-1.es.amazonaws.com/_plugin/kibana/#/discover/Steve-Slow-Train-Analysis-(2080s-and-2083s)?_g=(refreshInterval:(display:Off,section:0,value:0),time:(from:'2016-06-23 17:27:02-0600',mode:absolute,to:'2016-06-23 18:18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    </cell>
        </row>
        <row r="123">
          <cell r="A123" t="str">
            <v>213-23</v>
          </cell>
          <cell r="B123">
            <v>4042</v>
          </cell>
          <cell r="C123" t="str">
            <v>DE.1.0.6.0</v>
          </cell>
          <cell r="D123" t="str">
            <v>204:442</v>
          </cell>
          <cell r="E123">
            <v>42544.74324074074</v>
          </cell>
          <cell r="F123">
            <v>42544.744641203702</v>
          </cell>
          <cell r="G123">
            <v>2</v>
          </cell>
          <cell r="H123" t="str">
            <v>204:233281</v>
          </cell>
          <cell r="I123">
            <v>42544.776967592596</v>
          </cell>
          <cell r="J123">
            <v>1</v>
          </cell>
          <cell r="K123" t="str">
            <v>4041/4042</v>
          </cell>
          <cell r="L123" t="str">
            <v>MAELZER</v>
          </cell>
          <cell r="M123">
            <v>3.2326388893125113E-2</v>
          </cell>
          <cell r="N123">
            <v>46.550000006100163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1</v>
          </cell>
          <cell r="T123" t="str">
            <v>NorthBound</v>
          </cell>
          <cell r="U123">
            <v>12</v>
          </cell>
          <cell r="V123" t="str">
            <v>https://search-rtdc-monitor-bjffxe2xuh6vdkpspy63sjmuny.us-east-1.es.amazonaws.com/_plugin/kibana/#/discover/Steve-Slow-Train-Analysis-(2080s-and-2083s)?_g=(refreshInterval:(display:Off,section:0,value:0),time:(from:'2016-06-23 17:49:16-0600',mode:absolute,to:'2016-06-23 18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24">
          <cell r="A124" t="str">
            <v>214-23</v>
          </cell>
          <cell r="B124">
            <v>4041</v>
          </cell>
          <cell r="C124" t="str">
            <v>DE.1.0.6.0</v>
          </cell>
          <cell r="D124" t="str">
            <v>204:232966</v>
          </cell>
          <cell r="E124">
            <v>42544.778124999997</v>
          </cell>
          <cell r="F124">
            <v>42544.779351851852</v>
          </cell>
          <cell r="G124">
            <v>1</v>
          </cell>
          <cell r="H124" t="str">
            <v>204:154</v>
          </cell>
          <cell r="I124">
            <v>42544.806909722225</v>
          </cell>
          <cell r="J124">
            <v>0</v>
          </cell>
          <cell r="K124" t="str">
            <v>4041/4042</v>
          </cell>
          <cell r="L124" t="str">
            <v>MAELZER</v>
          </cell>
          <cell r="M124">
            <v>2.7557870373129845E-2</v>
          </cell>
          <cell r="N124">
            <v>39.683333337306976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1</v>
          </cell>
          <cell r="T124" t="str">
            <v>Southbound</v>
          </cell>
          <cell r="U124">
            <v>12</v>
          </cell>
          <cell r="V124" t="str">
            <v>https://search-rtdc-monitor-bjffxe2xuh6vdkpspy63sjmuny.us-east-1.es.amazonaws.com/_plugin/kibana/#/discover/Steve-Slow-Train-Analysis-(2080s-and-2083s)?_g=(refreshInterval:(display:Off,section:0,value:0),time:(from:'2016-06-23 18:39:30-0600',mode:absolute,to:'2016-06-23 19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25">
          <cell r="A125" t="str">
            <v>215-23</v>
          </cell>
          <cell r="B125">
            <v>4009</v>
          </cell>
          <cell r="C125" t="str">
            <v>DE.1.0.6.0</v>
          </cell>
          <cell r="D125" t="str">
            <v>204:464</v>
          </cell>
          <cell r="E125">
            <v>42544.753020833334</v>
          </cell>
          <cell r="F125">
            <v>42544.75409722222</v>
          </cell>
          <cell r="G125">
            <v>1</v>
          </cell>
          <cell r="H125" t="str">
            <v>204:233315</v>
          </cell>
          <cell r="I125">
            <v>42544.787858796299</v>
          </cell>
          <cell r="J125">
            <v>0</v>
          </cell>
          <cell r="K125" t="str">
            <v>4009/4010</v>
          </cell>
          <cell r="L125" t="str">
            <v>DE LA ROSA</v>
          </cell>
          <cell r="M125">
            <v>3.3761574079107959E-2</v>
          </cell>
          <cell r="N125">
            <v>48.616666673915461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1</v>
          </cell>
          <cell r="T125" t="str">
            <v>NorthBound</v>
          </cell>
          <cell r="U125">
            <v>12</v>
          </cell>
          <cell r="V125" t="str">
            <v>https://search-rtdc-monitor-bjffxe2xuh6vdkpspy63sjmuny.us-east-1.es.amazonaws.com/_plugin/kibana/#/discover/Steve-Slow-Train-Analysis-(2080s-and-2083s)?_g=(refreshInterval:(display:Off,section:0,value:0),time:(from:'2016-06-23 18:03:21-0600',mode:absolute,to:'2016-06-23 18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126">
          <cell r="A126" t="str">
            <v>216-23</v>
          </cell>
          <cell r="B126">
            <v>4010</v>
          </cell>
          <cell r="C126" t="str">
            <v>DE.1.0.6.0</v>
          </cell>
          <cell r="D126" t="str">
            <v>204:232998</v>
          </cell>
          <cell r="E126">
            <v>42544.789050925923</v>
          </cell>
          <cell r="F126">
            <v>42544.789884259262</v>
          </cell>
          <cell r="G126">
            <v>1</v>
          </cell>
          <cell r="H126" t="str">
            <v>204:152</v>
          </cell>
          <cell r="I126">
            <v>42544.818298611113</v>
          </cell>
          <cell r="J126">
            <v>3</v>
          </cell>
          <cell r="K126" t="str">
            <v>4009/4010</v>
          </cell>
          <cell r="L126" t="str">
            <v>DE LA ROSA</v>
          </cell>
          <cell r="M126">
            <v>2.8414351851097308E-2</v>
          </cell>
          <cell r="N126">
            <v>40.916666665580124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1</v>
          </cell>
          <cell r="T126" t="str">
            <v>Southbound</v>
          </cell>
          <cell r="U126">
            <v>12</v>
          </cell>
          <cell r="V126" t="str">
            <v>https://search-rtdc-monitor-bjffxe2xuh6vdkpspy63sjmuny.us-east-1.es.amazonaws.com/_plugin/kibana/#/discover/Steve-Slow-Train-Analysis-(2080s-and-2083s)?_g=(refreshInterval:(display:Off,section:0,value:0),time:(from:'2016-06-23 18:55:14-0600',mode:absolute,to:'2016-06-23 19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27">
          <cell r="A127" t="str">
            <v>217-23</v>
          </cell>
          <cell r="B127">
            <v>4018</v>
          </cell>
          <cell r="C127" t="str">
            <v>DE.1.0.6.0</v>
          </cell>
          <cell r="D127" t="str">
            <v>204:469</v>
          </cell>
          <cell r="E127">
            <v>42544.763055555559</v>
          </cell>
          <cell r="F127">
            <v>42544.765115740738</v>
          </cell>
          <cell r="G127">
            <v>2</v>
          </cell>
          <cell r="H127" t="str">
            <v>204:233304</v>
          </cell>
          <cell r="I127">
            <v>42544.794560185182</v>
          </cell>
          <cell r="J127">
            <v>0</v>
          </cell>
          <cell r="K127" t="str">
            <v>4017/4018</v>
          </cell>
          <cell r="L127" t="str">
            <v>ADANE</v>
          </cell>
          <cell r="M127">
            <v>2.9444444444379769E-2</v>
          </cell>
          <cell r="N127">
            <v>42.399999999906868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1</v>
          </cell>
          <cell r="T127" t="str">
            <v>NorthBound</v>
          </cell>
          <cell r="U127">
            <v>12</v>
          </cell>
          <cell r="V127" t="str">
            <v>https://search-rtdc-monitor-bjffxe2xuh6vdkpspy63sjmuny.us-east-1.es.amazonaws.com/_plugin/kibana/#/discover/Steve-Slow-Train-Analysis-(2080s-and-2083s)?_g=(refreshInterval:(display:Off,section:0,value:0),time:(from:'2016-06-23 18:17:48-0600',mode:absolute,to:'2016-06-23 19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28">
          <cell r="A128" t="str">
            <v>218-23</v>
          </cell>
          <cell r="B128">
            <v>4017</v>
          </cell>
          <cell r="C128" t="str">
            <v>DE.1.0.6.0</v>
          </cell>
          <cell r="D128" t="str">
            <v>204:232976</v>
          </cell>
          <cell r="E128">
            <v>42544.798472222225</v>
          </cell>
          <cell r="F128">
            <v>42544.799756944441</v>
          </cell>
          <cell r="G128">
            <v>1</v>
          </cell>
          <cell r="H128" t="str">
            <v>204:132</v>
          </cell>
          <cell r="I128">
            <v>42544.826631944445</v>
          </cell>
          <cell r="J128">
            <v>0</v>
          </cell>
          <cell r="K128" t="str">
            <v>4017/4018</v>
          </cell>
          <cell r="L128" t="str">
            <v>ADANE</v>
          </cell>
          <cell r="M128">
            <v>2.6875000003201421E-2</v>
          </cell>
          <cell r="N128">
            <v>38.700000004610047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 t="str">
            <v>Southbound</v>
          </cell>
          <cell r="U128">
            <v>12</v>
          </cell>
          <cell r="V128" t="str">
            <v>https://search-rtdc-monitor-bjffxe2xuh6vdkpspy63sjmuny.us-east-1.es.amazonaws.com/_plugin/kibana/#/discover/Steve-Slow-Train-Analysis-(2080s-and-2083s)?_g=(refreshInterval:(display:Off,section:0,value:0),time:(from:'2016-06-23 19:08:48-0600',mode:absolute,to:'2016-06-23 19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29">
          <cell r="A129" t="str">
            <v>219-23</v>
          </cell>
          <cell r="B129">
            <v>4014</v>
          </cell>
          <cell r="C129" t="str">
            <v>DE.1.0.6.0</v>
          </cell>
          <cell r="D129" t="str">
            <v>204:462</v>
          </cell>
          <cell r="E129">
            <v>42544.767766203702</v>
          </cell>
          <cell r="F129">
            <v>42544.768784722219</v>
          </cell>
          <cell r="G129">
            <v>1</v>
          </cell>
          <cell r="H129" t="str">
            <v>204:233293</v>
          </cell>
          <cell r="I129">
            <v>42544.800462962965</v>
          </cell>
          <cell r="J129">
            <v>0</v>
          </cell>
          <cell r="K129" t="str">
            <v>4013/4014</v>
          </cell>
          <cell r="L129" t="str">
            <v>MOSES</v>
          </cell>
          <cell r="M129">
            <v>3.1678240746259689E-2</v>
          </cell>
          <cell r="N129">
            <v>45.616666674613953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 t="str">
            <v>NorthBound</v>
          </cell>
          <cell r="U129">
            <v>12</v>
          </cell>
          <cell r="V129" t="str">
            <v>https://search-rtdc-monitor-bjffxe2xuh6vdkpspy63sjmuny.us-east-1.es.amazonaws.com/_plugin/kibana/#/discover/Steve-Slow-Train-Analysis-(2080s-and-2083s)?_g=(refreshInterval:(display:Off,section:0,value:0),time:(from:'2016-06-23 18:24:35-0600',mode:absolute,to:'2016-06-23 19:13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30">
          <cell r="A130" t="str">
            <v>220-23</v>
          </cell>
          <cell r="B130">
            <v>4013</v>
          </cell>
          <cell r="C130" t="str">
            <v>DE.1.0.6.0</v>
          </cell>
          <cell r="D130" t="str">
            <v>204:232959</v>
          </cell>
          <cell r="E130">
            <v>42544.807175925926</v>
          </cell>
          <cell r="F130">
            <v>42544.808564814812</v>
          </cell>
          <cell r="G130">
            <v>2</v>
          </cell>
          <cell r="H130" t="str">
            <v>204:154</v>
          </cell>
          <cell r="I130">
            <v>42544.837222222224</v>
          </cell>
          <cell r="J130">
            <v>1</v>
          </cell>
          <cell r="K130" t="str">
            <v>4013/4014</v>
          </cell>
          <cell r="L130" t="str">
            <v>MOSES</v>
          </cell>
          <cell r="M130">
            <v>2.8657407412538305E-2</v>
          </cell>
          <cell r="N130">
            <v>41.266666674055159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 t="str">
            <v>Southbound</v>
          </cell>
          <cell r="U130">
            <v>12</v>
          </cell>
          <cell r="V130" t="str">
            <v>https://search-rtdc-monitor-bjffxe2xuh6vdkpspy63sjmuny.us-east-1.es.amazonaws.com/_plugin/kibana/#/discover/Steve-Slow-Train-Analysis-(2080s-and-2083s)?_g=(refreshInterval:(display:Off,section:0,value:0),time:(from:'2016-06-23 19:21:20-0600',mode:absolute,to:'2016-06-23 20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31">
          <cell r="A131" t="str">
            <v>221-23</v>
          </cell>
          <cell r="B131">
            <v>4007</v>
          </cell>
          <cell r="C131" t="str">
            <v>DE.1.0.6.0</v>
          </cell>
          <cell r="D131" t="str">
            <v>204:473</v>
          </cell>
          <cell r="E131">
            <v>42544.787245370368</v>
          </cell>
          <cell r="F131">
            <v>42544.788275462961</v>
          </cell>
          <cell r="G131">
            <v>1</v>
          </cell>
          <cell r="H131" t="str">
            <v>204:233315</v>
          </cell>
          <cell r="I131">
            <v>42544.81927083333</v>
          </cell>
          <cell r="J131">
            <v>0</v>
          </cell>
          <cell r="K131" t="str">
            <v>4007/4008</v>
          </cell>
          <cell r="L131" t="str">
            <v>BRUDER</v>
          </cell>
          <cell r="M131">
            <v>3.0995370369055308E-2</v>
          </cell>
          <cell r="N131">
            <v>44.633333331439644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 t="str">
            <v>NorthBound</v>
          </cell>
          <cell r="U131">
            <v>12</v>
          </cell>
          <cell r="V131" t="str">
            <v>https://search-rtdc-monitor-bjffxe2xuh6vdkpspy63sjmuny.us-east-1.es.amazonaws.com/_plugin/kibana/#/discover/Steve-Slow-Train-Analysis-(2080s-and-2083s)?_g=(refreshInterval:(display:Off,section:0,value:0),time:(from:'2016-06-23 18:52:38-0600',mode:absolute,to:'2016-06-23 19:40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32">
          <cell r="A132" t="str">
            <v>222-23</v>
          </cell>
          <cell r="B132">
            <v>4008</v>
          </cell>
          <cell r="C132" t="str">
            <v>DE.1.0.6.0</v>
          </cell>
          <cell r="D132" t="str">
            <v>204:232983</v>
          </cell>
          <cell r="E132">
            <v>42544.825833333336</v>
          </cell>
          <cell r="F132">
            <v>42544.826736111114</v>
          </cell>
          <cell r="G132">
            <v>1</v>
          </cell>
          <cell r="H132" t="str">
            <v>204:158</v>
          </cell>
          <cell r="I132">
            <v>42544.857951388891</v>
          </cell>
          <cell r="J132">
            <v>1</v>
          </cell>
          <cell r="K132" t="str">
            <v>4007/4008</v>
          </cell>
          <cell r="L132" t="str">
            <v>BRUDER</v>
          </cell>
          <cell r="M132">
            <v>3.1215277776937E-2</v>
          </cell>
          <cell r="N132">
            <v>44.949999998789281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 t="str">
            <v>Southbound</v>
          </cell>
          <cell r="U132">
            <v>12</v>
          </cell>
          <cell r="V132" t="str">
            <v>https://search-rtdc-monitor-bjffxe2xuh6vdkpspy63sjmuny.us-east-1.es.amazonaws.com/_plugin/kibana/#/discover/Steve-Slow-Train-Analysis-(2080s-and-2083s)?_g=(refreshInterval:(display:Off,section:0,value:0),time:(from:'2016-06-23 19:48:12-0600',mode:absolute,to:'2016-06-23 20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33">
          <cell r="A133" t="str">
            <v>223-23</v>
          </cell>
          <cell r="B133">
            <v>4042</v>
          </cell>
          <cell r="C133" t="str">
            <v>DE.1.0.6.0</v>
          </cell>
          <cell r="D133" t="str">
            <v>204:455</v>
          </cell>
          <cell r="E133">
            <v>42544.809062499997</v>
          </cell>
          <cell r="F133">
            <v>42544.810497685183</v>
          </cell>
          <cell r="G133">
            <v>2</v>
          </cell>
          <cell r="H133" t="str">
            <v>204:233283</v>
          </cell>
          <cell r="I133">
            <v>42544.839513888888</v>
          </cell>
          <cell r="J133">
            <v>0</v>
          </cell>
          <cell r="K133" t="str">
            <v>4041/4042</v>
          </cell>
          <cell r="L133" t="str">
            <v>MAELZER</v>
          </cell>
          <cell r="M133">
            <v>2.9016203705396038E-2</v>
          </cell>
          <cell r="N133">
            <v>41.783333335770294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1</v>
          </cell>
          <cell r="T133" t="str">
            <v>NorthBound</v>
          </cell>
          <cell r="U133">
            <v>12</v>
          </cell>
          <cell r="V133" t="str">
            <v>https://search-rtdc-monitor-bjffxe2xuh6vdkpspy63sjmuny.us-east-1.es.amazonaws.com/_plugin/kibana/#/discover/Steve-Slow-Train-Analysis-(2080s-and-2083s)?_g=(refreshInterval:(display:Off,section:0,value:0),time:(from:'2016-06-23 19:24:03-0600',mode:absolute,to:'2016-06-23 20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34">
          <cell r="A134" t="str">
            <v>224-23</v>
          </cell>
          <cell r="B134">
            <v>4041</v>
          </cell>
          <cell r="C134" t="str">
            <v>DE.1.0.6.0</v>
          </cell>
          <cell r="D134" t="str">
            <v>204:232972</v>
          </cell>
          <cell r="E134">
            <v>42544.845694444448</v>
          </cell>
          <cell r="F134">
            <v>42544.846828703703</v>
          </cell>
          <cell r="G134">
            <v>1</v>
          </cell>
          <cell r="H134" t="str">
            <v>204:181</v>
          </cell>
          <cell r="I134">
            <v>42544.87972222222</v>
          </cell>
          <cell r="J134">
            <v>1</v>
          </cell>
          <cell r="K134" t="str">
            <v>4041/4042</v>
          </cell>
          <cell r="L134" t="str">
            <v>MAELZER</v>
          </cell>
          <cell r="M134">
            <v>3.2893518517084885E-2</v>
          </cell>
          <cell r="N134">
            <v>47.366666664602235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1</v>
          </cell>
          <cell r="T134" t="str">
            <v>Southbound</v>
          </cell>
          <cell r="U134">
            <v>12</v>
          </cell>
          <cell r="V134" t="str">
            <v>https://search-rtdc-monitor-bjffxe2xuh6vdkpspy63sjmuny.us-east-1.es.amazonaws.com/_plugin/kibana/#/discover/Steve-Slow-Train-Analysis-(2080s-and-2083s)?_g=(refreshInterval:(display:Off,section:0,value:0),time:(from:'2016-06-23 20:16:48-0600',mode:absolute,to:'2016-06-23 21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35">
          <cell r="A135" t="str">
            <v>225-23</v>
          </cell>
          <cell r="B135">
            <v>4018</v>
          </cell>
          <cell r="C135" t="str">
            <v>DE.1.0.6.0</v>
          </cell>
          <cell r="D135" t="str">
            <v>204:431</v>
          </cell>
          <cell r="E135">
            <v>42544.830405092594</v>
          </cell>
          <cell r="F135">
            <v>42544.831296296295</v>
          </cell>
          <cell r="G135">
            <v>1</v>
          </cell>
          <cell r="H135" t="str">
            <v>204:233302</v>
          </cell>
          <cell r="I135">
            <v>42544.858356481483</v>
          </cell>
          <cell r="J135">
            <v>0</v>
          </cell>
          <cell r="K135" t="str">
            <v>4017/4018</v>
          </cell>
          <cell r="L135" t="str">
            <v>ADANE</v>
          </cell>
          <cell r="M135">
            <v>2.7060185188020114E-2</v>
          </cell>
          <cell r="N135">
            <v>38.966666670748964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1</v>
          </cell>
          <cell r="T135" t="str">
            <v>NorthBound</v>
          </cell>
          <cell r="U135">
            <v>12</v>
          </cell>
          <cell r="V135" t="str">
            <v>https://search-rtdc-monitor-bjffxe2xuh6vdkpspy63sjmuny.us-east-1.es.amazonaws.com/_plugin/kibana/#/discover/Steve-Slow-Train-Analysis-(2080s-and-2083s)?_g=(refreshInterval:(display:Off,section:0,value:0),time:(from:'2016-06-23 19:54:47-0600',mode:absolute,to:'2016-06-23 20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36">
          <cell r="A136" t="str">
            <v>226-23</v>
          </cell>
          <cell r="B136">
            <v>4017</v>
          </cell>
          <cell r="C136" t="str">
            <v>DE.1.0.6.0</v>
          </cell>
          <cell r="D136" t="str">
            <v>204:232983</v>
          </cell>
          <cell r="E136">
            <v>42544.868530092594</v>
          </cell>
          <cell r="F136">
            <v>42544.869652777779</v>
          </cell>
          <cell r="G136">
            <v>1</v>
          </cell>
          <cell r="H136" t="str">
            <v>204:147</v>
          </cell>
          <cell r="I136">
            <v>42544.89806712963</v>
          </cell>
          <cell r="J136">
            <v>0</v>
          </cell>
          <cell r="K136" t="str">
            <v>4017/4018</v>
          </cell>
          <cell r="L136" t="str">
            <v>ADANE</v>
          </cell>
          <cell r="M136">
            <v>2.8414351851097308E-2</v>
          </cell>
          <cell r="N136">
            <v>40.916666665580124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1</v>
          </cell>
          <cell r="T136" t="str">
            <v>Southbound</v>
          </cell>
          <cell r="U136">
            <v>12</v>
          </cell>
          <cell r="V136" t="str">
            <v>https://search-rtdc-monitor-bjffxe2xuh6vdkpspy63sjmuny.us-east-1.es.amazonaws.com/_plugin/kibana/#/discover/Steve-Slow-Train-Analysis-(2080s-and-2083s)?_g=(refreshInterval:(display:Off,section:0,value:0),time:(from:'2016-06-23 20:49:41-0600',mode:absolute,to:'2016-06-23 21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37">
          <cell r="A137" t="str">
            <v>227-23</v>
          </cell>
          <cell r="B137">
            <v>4014</v>
          </cell>
          <cell r="C137" t="str">
            <v>DE.1.0.6.0</v>
          </cell>
          <cell r="D137" t="str">
            <v>204:464</v>
          </cell>
          <cell r="E137">
            <v>42544.849965277775</v>
          </cell>
          <cell r="F137">
            <v>42544.850891203707</v>
          </cell>
          <cell r="G137">
            <v>1</v>
          </cell>
          <cell r="H137" t="str">
            <v>204:233295</v>
          </cell>
          <cell r="I137">
            <v>42544.879826388889</v>
          </cell>
          <cell r="J137">
            <v>0</v>
          </cell>
          <cell r="K137" t="str">
            <v>4013/4014</v>
          </cell>
          <cell r="L137" t="str">
            <v>MOSES</v>
          </cell>
          <cell r="M137">
            <v>2.8935185182490386E-2</v>
          </cell>
          <cell r="N137">
            <v>41.666666662786156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1</v>
          </cell>
          <cell r="T137" t="str">
            <v>NorthBound</v>
          </cell>
          <cell r="U137">
            <v>12</v>
          </cell>
          <cell r="V137" t="str">
            <v>https://search-rtdc-monitor-bjffxe2xuh6vdkpspy63sjmuny.us-east-1.es.amazonaws.com/_plugin/kibana/#/discover/Steve-Slow-Train-Analysis-(2080s-and-2083s)?_g=(refreshInterval:(display:Off,section:0,value:0),time:(from:'2016-06-23 20:22:57-0600',mode:absolute,to:'2016-06-23 21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38">
          <cell r="A138" t="str">
            <v>228-23</v>
          </cell>
          <cell r="B138">
            <v>4013</v>
          </cell>
          <cell r="C138" t="str">
            <v>DE.1.0.6.0</v>
          </cell>
          <cell r="D138" t="str">
            <v>204:232972</v>
          </cell>
          <cell r="E138">
            <v>42544.890462962961</v>
          </cell>
          <cell r="F138">
            <v>42544.891145833331</v>
          </cell>
          <cell r="G138">
            <v>0</v>
          </cell>
          <cell r="H138" t="str">
            <v>204:141</v>
          </cell>
          <cell r="I138">
            <v>42544.919814814813</v>
          </cell>
          <cell r="J138">
            <v>1</v>
          </cell>
          <cell r="K138" t="str">
            <v>4013/4014</v>
          </cell>
          <cell r="L138" t="str">
            <v>MOSES</v>
          </cell>
          <cell r="M138">
            <v>2.8668981482042E-2</v>
          </cell>
          <cell r="N138">
            <v>41.28333333414048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1</v>
          </cell>
          <cell r="T138" t="str">
            <v>Southbound</v>
          </cell>
          <cell r="U138">
            <v>12</v>
          </cell>
          <cell r="V138" t="str">
            <v>https://search-rtdc-monitor-bjffxe2xuh6vdkpspy63sjmuny.us-east-1.es.amazonaws.com/_plugin/kibana/#/discover/Steve-Slow-Train-Analysis-(2080s-and-2083s)?_g=(refreshInterval:(display:Off,section:0,value:0),time:(from:'2016-06-23 21:21:16-0600',mode:absolute,to:'2016-06-23 22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39">
          <cell r="A139" t="str">
            <v>229-23</v>
          </cell>
          <cell r="B139">
            <v>4007</v>
          </cell>
          <cell r="C139" t="str">
            <v>DE.1.0.6.0</v>
          </cell>
          <cell r="D139" t="str">
            <v>204:457</v>
          </cell>
          <cell r="E139">
            <v>42544.867418981485</v>
          </cell>
          <cell r="F139">
            <v>42544.868263888886</v>
          </cell>
          <cell r="G139">
            <v>1</v>
          </cell>
          <cell r="H139" t="str">
            <v>204:233314</v>
          </cell>
          <cell r="I139">
            <v>42544.901354166665</v>
          </cell>
          <cell r="J139">
            <v>0</v>
          </cell>
          <cell r="K139" t="str">
            <v>4007/4008</v>
          </cell>
          <cell r="L139" t="str">
            <v>BRUDER</v>
          </cell>
          <cell r="M139">
            <v>3.309027777868323E-2</v>
          </cell>
          <cell r="N139">
            <v>47.650000001303852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1</v>
          </cell>
          <cell r="T139" t="str">
            <v>NorthBound</v>
          </cell>
          <cell r="U139">
            <v>12</v>
          </cell>
          <cell r="V139" t="str">
            <v>https://search-rtdc-monitor-bjffxe2xuh6vdkpspy63sjmuny.us-east-1.es.amazonaws.com/_plugin/kibana/#/discover/Steve-Slow-Train-Analysis-(2080s-and-2083s)?_g=(refreshInterval:(display:Off,section:0,value:0),time:(from:'2016-06-23 20:48:05-0600',mode:absolute,to:'2016-06-23 21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40">
          <cell r="A140" t="str">
            <v>230-23</v>
          </cell>
          <cell r="B140">
            <v>4008</v>
          </cell>
          <cell r="C140">
            <v>0</v>
          </cell>
          <cell r="D140">
            <v>0</v>
          </cell>
          <cell r="E140">
            <v>0</v>
          </cell>
          <cell r="F140">
            <v>42544.908993055556</v>
          </cell>
          <cell r="G140">
            <v>0</v>
          </cell>
          <cell r="H140">
            <v>0</v>
          </cell>
          <cell r="I140">
            <v>42544.923333333332</v>
          </cell>
          <cell r="J140">
            <v>0</v>
          </cell>
          <cell r="K140" t="str">
            <v>4007/4008</v>
          </cell>
          <cell r="L140" t="str">
            <v>BRUDER</v>
          </cell>
          <cell r="M140">
            <v>1.4340277775772847E-2</v>
          </cell>
          <cell r="N140">
            <v>0</v>
          </cell>
          <cell r="O140">
            <v>0</v>
          </cell>
          <cell r="P140">
            <v>20.6499999971129</v>
          </cell>
          <cell r="Q140">
            <v>0</v>
          </cell>
          <cell r="R140" t="str">
            <v>Dispatcher Error</v>
          </cell>
          <cell r="S140">
            <v>0</v>
          </cell>
          <cell r="T140" t="str">
            <v>Southbound</v>
          </cell>
          <cell r="U140">
            <v>0</v>
          </cell>
          <cell r="V140" t="e">
            <v>#VALUE!</v>
          </cell>
        </row>
        <row r="141">
          <cell r="A141" t="str">
            <v>231-23</v>
          </cell>
          <cell r="B141">
            <v>4042</v>
          </cell>
          <cell r="C141" t="str">
            <v>DE.1.0.6.0</v>
          </cell>
          <cell r="D141" t="str">
            <v>204:475</v>
          </cell>
          <cell r="E141">
            <v>42544.891469907408</v>
          </cell>
          <cell r="F141">
            <v>42544.892905092594</v>
          </cell>
          <cell r="G141">
            <v>2</v>
          </cell>
          <cell r="H141" t="str">
            <v>204:233278</v>
          </cell>
          <cell r="I141">
            <v>42544.923460648148</v>
          </cell>
          <cell r="J141">
            <v>0</v>
          </cell>
          <cell r="K141" t="str">
            <v>4041/4042</v>
          </cell>
          <cell r="L141" t="str">
            <v>MAELZER</v>
          </cell>
          <cell r="M141">
            <v>3.0555555553291924E-2</v>
          </cell>
          <cell r="N141">
            <v>43.999999996740371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1</v>
          </cell>
          <cell r="T141" t="str">
            <v>NorthBound</v>
          </cell>
          <cell r="U141">
            <v>12</v>
          </cell>
          <cell r="V141" t="str">
            <v>https://search-rtdc-monitor-bjffxe2xuh6vdkpspy63sjmuny.us-east-1.es.amazonaws.com/_plugin/kibana/#/discover/Steve-Slow-Train-Analysis-(2080s-and-2083s)?_g=(refreshInterval:(display:Off,section:0,value:0),time:(from:'2016-06-23 21:22:43-0600',mode:absolute,to:'2016-06-23 22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42">
          <cell r="A142" t="str">
            <v>232-23</v>
          </cell>
          <cell r="B142">
            <v>4041</v>
          </cell>
          <cell r="C142" t="str">
            <v>DE.1.0.6.0</v>
          </cell>
          <cell r="D142" t="str">
            <v>204:232960</v>
          </cell>
          <cell r="E142">
            <v>42544.930347222224</v>
          </cell>
          <cell r="F142">
            <v>42544.931307870371</v>
          </cell>
          <cell r="G142">
            <v>1</v>
          </cell>
          <cell r="H142" t="str">
            <v>204:167</v>
          </cell>
          <cell r="I142">
            <v>42544.962858796294</v>
          </cell>
          <cell r="J142">
            <v>0</v>
          </cell>
          <cell r="K142" t="str">
            <v>4041/4042</v>
          </cell>
          <cell r="L142" t="str">
            <v>MAELZER</v>
          </cell>
          <cell r="M142">
            <v>3.1550925923511386E-2</v>
          </cell>
          <cell r="N142">
            <v>45.433333329856396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1</v>
          </cell>
          <cell r="T142" t="str">
            <v>Southbound</v>
          </cell>
          <cell r="U142">
            <v>12</v>
          </cell>
          <cell r="V142" t="str">
            <v>https://search-rtdc-monitor-bjffxe2xuh6vdkpspy63sjmuny.us-east-1.es.amazonaws.com/_plugin/kibana/#/discover/Steve-Slow-Train-Analysis-(2080s-and-2083s)?_g=(refreshInterval:(display:Off,section:0,value:0),time:(from:'2016-06-23 22:18:42-0600',mode:absolute,to:'2016-06-23 23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43">
          <cell r="A143" t="str">
            <v>233-23</v>
          </cell>
          <cell r="B143">
            <v>4018</v>
          </cell>
          <cell r="C143" t="str">
            <v>DE.1.0.6.0</v>
          </cell>
          <cell r="D143" t="str">
            <v>204:440</v>
          </cell>
          <cell r="E143">
            <v>42544.910578703704</v>
          </cell>
          <cell r="F143">
            <v>42544.911921296298</v>
          </cell>
          <cell r="G143">
            <v>1</v>
          </cell>
          <cell r="H143" t="str">
            <v>204:233309</v>
          </cell>
          <cell r="I143">
            <v>42544.942291666666</v>
          </cell>
          <cell r="J143">
            <v>0</v>
          </cell>
          <cell r="K143" t="str">
            <v>4017/4018</v>
          </cell>
          <cell r="L143" t="str">
            <v>ADANE</v>
          </cell>
          <cell r="M143">
            <v>3.0370370368473232E-2</v>
          </cell>
          <cell r="N143">
            <v>43.733333330601454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1</v>
          </cell>
          <cell r="T143" t="str">
            <v>NorthBound</v>
          </cell>
          <cell r="U143">
            <v>12</v>
          </cell>
          <cell r="V143" t="str">
            <v>https://search-rtdc-monitor-bjffxe2xuh6vdkpspy63sjmuny.us-east-1.es.amazonaws.com/_plugin/kibana/#/discover/Steve-Slow-Train-Analysis-(2080s-and-2083s)?_g=(refreshInterval:(display:Off,section:0,value:0),time:(from:'2016-06-23 21:50:14-0600',mode:absolute,to:'2016-06-23 22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44">
          <cell r="A144" t="str">
            <v>234-23</v>
          </cell>
          <cell r="B144">
            <v>4017</v>
          </cell>
          <cell r="C144" t="str">
            <v>DE.1.0.6.0</v>
          </cell>
          <cell r="D144" t="str">
            <v>204:232988</v>
          </cell>
          <cell r="E144">
            <v>42544.950636574074</v>
          </cell>
          <cell r="F144">
            <v>42544.951608796298</v>
          </cell>
          <cell r="G144">
            <v>1</v>
          </cell>
          <cell r="H144" t="str">
            <v>204:136</v>
          </cell>
          <cell r="I144">
            <v>42544.983634259261</v>
          </cell>
          <cell r="J144">
            <v>0</v>
          </cell>
          <cell r="K144" t="str">
            <v>4017/4018</v>
          </cell>
          <cell r="L144" t="str">
            <v>ADANE</v>
          </cell>
          <cell r="M144">
            <v>3.202546296233777E-2</v>
          </cell>
          <cell r="N144">
            <v>46.116666665766388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1</v>
          </cell>
          <cell r="T144" t="str">
            <v>Southbound</v>
          </cell>
          <cell r="U144">
            <v>12</v>
          </cell>
          <cell r="V144" t="str">
            <v>https://search-rtdc-monitor-bjffxe2xuh6vdkpspy63sjmuny.us-east-1.es.amazonaws.com/_plugin/kibana/#/discover/Steve-Slow-Train-Analysis-(2080s-and-2083s)?_g=(refreshInterval:(display:Off,section:0,value:0),time:(from:'2016-06-23 22:47:55-0600',mode:absolute,to:'2016-06-23 23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45">
          <cell r="A145" t="str">
            <v>235-23</v>
          </cell>
          <cell r="B145">
            <v>4014</v>
          </cell>
          <cell r="C145" t="str">
            <v>DE.1.0.6.0</v>
          </cell>
          <cell r="D145" t="str">
            <v>204:471</v>
          </cell>
          <cell r="E145">
            <v>42544.933020833334</v>
          </cell>
          <cell r="F145">
            <v>42544.933692129627</v>
          </cell>
          <cell r="G145">
            <v>0</v>
          </cell>
          <cell r="H145" t="str">
            <v>204:233280</v>
          </cell>
          <cell r="I145">
            <v>42544.963136574072</v>
          </cell>
          <cell r="J145">
            <v>0</v>
          </cell>
          <cell r="K145" t="str">
            <v>4013/4014</v>
          </cell>
          <cell r="L145" t="str">
            <v>MOSES</v>
          </cell>
          <cell r="M145">
            <v>2.9444444444379769E-2</v>
          </cell>
          <cell r="N145">
            <v>42.399999999906868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1</v>
          </cell>
          <cell r="T145" t="str">
            <v>NorthBound</v>
          </cell>
          <cell r="U145">
            <v>12</v>
          </cell>
          <cell r="V145" t="str">
            <v>https://search-rtdc-monitor-bjffxe2xuh6vdkpspy63sjmuny.us-east-1.es.amazonaws.com/_plugin/kibana/#/discover/Steve-Slow-Train-Analysis-(2080s-and-2083s)?_g=(refreshInterval:(display:Off,section:0,value:0),time:(from:'2016-06-23 22:22:33-0600',mode:absolute,to:'2016-06-23 23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46">
          <cell r="A146" t="str">
            <v>236-23</v>
          </cell>
          <cell r="B146">
            <v>4013</v>
          </cell>
          <cell r="C146" t="str">
            <v>DE.1.0.6.0</v>
          </cell>
          <cell r="D146" t="str">
            <v>204:232978</v>
          </cell>
          <cell r="E146">
            <v>42544.973379629628</v>
          </cell>
          <cell r="F146">
            <v>42544.97420138889</v>
          </cell>
          <cell r="G146">
            <v>1</v>
          </cell>
          <cell r="H146" t="str">
            <v>204:161</v>
          </cell>
          <cell r="I146">
            <v>42545.002395833333</v>
          </cell>
          <cell r="J146">
            <v>0</v>
          </cell>
          <cell r="K146" t="str">
            <v>4013/4014</v>
          </cell>
          <cell r="L146" t="str">
            <v>MOSES</v>
          </cell>
          <cell r="M146">
            <v>2.8194444443215616E-2</v>
          </cell>
          <cell r="N146">
            <v>40.599999998230487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1</v>
          </cell>
          <cell r="T146" t="str">
            <v>Southbound</v>
          </cell>
          <cell r="U146">
            <v>12</v>
          </cell>
          <cell r="V146" t="str">
            <v>https://search-rtdc-monitor-bjffxe2xuh6vdkpspy63sjmuny.us-east-1.es.amazonaws.com/_plugin/kibana/#/discover/Steve-Slow-Train-Analysis-(2080s-and-2083s)?_g=(refreshInterval:(display:Off,section:0,value:0),time:(from:'2016-06-23 23:20:40-0600',mode:absolute,to:'2016-06-24 00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47">
          <cell r="A147" t="str">
            <v>237-23</v>
          </cell>
          <cell r="B147">
            <v>4007</v>
          </cell>
          <cell r="C147" t="str">
            <v>DE.1.0.6.0</v>
          </cell>
          <cell r="D147" t="str">
            <v>204:458</v>
          </cell>
          <cell r="E147">
            <v>42544.950474537036</v>
          </cell>
          <cell r="F147">
            <v>42544.951435185183</v>
          </cell>
          <cell r="G147">
            <v>1</v>
          </cell>
          <cell r="H147" t="str">
            <v>204:233293</v>
          </cell>
          <cell r="I147">
            <v>42544.983912037038</v>
          </cell>
          <cell r="J147">
            <v>0</v>
          </cell>
          <cell r="K147" t="str">
            <v>4007/4008</v>
          </cell>
          <cell r="L147" t="str">
            <v>BRUDER</v>
          </cell>
          <cell r="M147">
            <v>3.2476851854880806E-2</v>
          </cell>
          <cell r="N147">
            <v>46.766666671028361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1</v>
          </cell>
          <cell r="T147" t="str">
            <v>NorthBound</v>
          </cell>
          <cell r="U147">
            <v>12</v>
          </cell>
          <cell r="V147" t="str">
            <v>https://search-rtdc-monitor-bjffxe2xuh6vdkpspy63sjmuny.us-east-1.es.amazonaws.com/_plugin/kibana/#/discover/Steve-Slow-Train-Analysis-(2080s-and-2083s)?_g=(refreshInterval:(display:Off,section:0,value:0),time:(from:'2016-06-23 22:47:41-0600',mode:absolute,to:'2016-06-23 23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48">
          <cell r="A148" t="str">
            <v>238-23</v>
          </cell>
          <cell r="B148">
            <v>4008</v>
          </cell>
          <cell r="C148" t="str">
            <v>DE.1.0.6.0</v>
          </cell>
          <cell r="D148" t="str">
            <v>204:232965</v>
          </cell>
          <cell r="E148">
            <v>42544.992997685185</v>
          </cell>
          <cell r="F148">
            <v>42544.99386574074</v>
          </cell>
          <cell r="G148">
            <v>1</v>
          </cell>
          <cell r="H148" t="str">
            <v>204:125</v>
          </cell>
          <cell r="I148">
            <v>42545.026307870372</v>
          </cell>
          <cell r="J148">
            <v>0</v>
          </cell>
          <cell r="K148" t="str">
            <v>4007/4008</v>
          </cell>
          <cell r="L148" t="str">
            <v>BRUDER</v>
          </cell>
          <cell r="M148">
            <v>3.2442129631817807E-2</v>
          </cell>
          <cell r="N148">
            <v>46.716666669817641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1</v>
          </cell>
          <cell r="T148" t="str">
            <v>Southbound</v>
          </cell>
          <cell r="U148">
            <v>12</v>
          </cell>
          <cell r="V148" t="str">
            <v>https://search-rtdc-monitor-bjffxe2xuh6vdkpspy63sjmuny.us-east-1.es.amazonaws.com/_plugin/kibana/#/discover/Steve-Slow-Train-Analysis-(2080s-and-2083s)?_g=(refreshInterval:(display:Off,section:0,value:0),time:(from:'2016-06-23 23:48:55-0600',mode:absolute,to:'2016-06-24 00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49">
          <cell r="A149" t="str">
            <v>239-23</v>
          </cell>
          <cell r="B149">
            <v>4042</v>
          </cell>
          <cell r="C149" t="str">
            <v>DE.1.0.6.0</v>
          </cell>
          <cell r="D149" t="str">
            <v>204:486</v>
          </cell>
          <cell r="E149">
            <v>42544.970891203702</v>
          </cell>
          <cell r="F149">
            <v>42544.971736111111</v>
          </cell>
          <cell r="G149">
            <v>1</v>
          </cell>
          <cell r="H149" t="str">
            <v>204:233288</v>
          </cell>
          <cell r="I149">
            <v>42545.005486111113</v>
          </cell>
          <cell r="J149">
            <v>0</v>
          </cell>
          <cell r="K149" t="str">
            <v>4041/4042</v>
          </cell>
          <cell r="L149" t="str">
            <v>MAELZER</v>
          </cell>
          <cell r="M149">
            <v>3.3750000002328306E-2</v>
          </cell>
          <cell r="N149">
            <v>48.600000003352761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</v>
          </cell>
          <cell r="T149" t="str">
            <v>NorthBound</v>
          </cell>
          <cell r="U149">
            <v>12</v>
          </cell>
          <cell r="V149" t="str">
            <v>https://search-rtdc-monitor-bjffxe2xuh6vdkpspy63sjmuny.us-east-1.es.amazonaws.com/_plugin/kibana/#/discover/Steve-Slow-Train-Analysis-(2080s-and-2083s)?_g=(refreshInterval:(display:Off,section:0,value:0),time:(from:'2016-06-23 23:17:05-0600',mode:absolute,to:'2016-06-24 00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50">
          <cell r="A150" t="str">
            <v>240-23</v>
          </cell>
          <cell r="B150">
            <v>4041</v>
          </cell>
          <cell r="C150" t="str">
            <v>DE.1.0.6.0</v>
          </cell>
          <cell r="D150" t="str">
            <v>204:232965</v>
          </cell>
          <cell r="E150">
            <v>42545.012685185182</v>
          </cell>
          <cell r="F150">
            <v>42545.013749999998</v>
          </cell>
          <cell r="G150">
            <v>1</v>
          </cell>
          <cell r="H150" t="str">
            <v>204:163</v>
          </cell>
          <cell r="I150">
            <v>42545.046041666668</v>
          </cell>
          <cell r="J150">
            <v>0</v>
          </cell>
          <cell r="K150" t="str">
            <v>4041/4042</v>
          </cell>
          <cell r="L150" t="str">
            <v>MAELZER</v>
          </cell>
          <cell r="M150">
            <v>3.2291666670062114E-2</v>
          </cell>
          <cell r="N150">
            <v>46.500000004889444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1</v>
          </cell>
          <cell r="T150" t="str">
            <v>Southbound</v>
          </cell>
          <cell r="U150">
            <v>12</v>
          </cell>
          <cell r="V150" t="str">
            <v>https://search-rtdc-monitor-bjffxe2xuh6vdkpspy63sjmuny.us-east-1.es.amazonaws.com/_plugin/kibana/#/discover/Steve-Slow-Train-Analysis-(2080s-and-2083s)?_g=(refreshInterval:(display:Off,section:0,value:0),time:(from:'2016-06-24 00:17:16-0600',mode:absolute,to:'2016-06-24 01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51">
          <cell r="A151" t="str">
            <v>241-23</v>
          </cell>
          <cell r="B151">
            <v>4018</v>
          </cell>
          <cell r="C151" t="str">
            <v>DE.1.0.6.0</v>
          </cell>
          <cell r="D151" t="str">
            <v>204:480</v>
          </cell>
          <cell r="E151">
            <v>42544.994340277779</v>
          </cell>
          <cell r="F151">
            <v>42544.995358796295</v>
          </cell>
          <cell r="G151">
            <v>1</v>
          </cell>
          <cell r="H151" t="str">
            <v>204:233320</v>
          </cell>
          <cell r="I151">
            <v>42545.026458333334</v>
          </cell>
          <cell r="J151">
            <v>0</v>
          </cell>
          <cell r="K151" t="str">
            <v>4017/4018</v>
          </cell>
          <cell r="L151" t="str">
            <v>ADANE</v>
          </cell>
          <cell r="M151">
            <v>3.1099537038244307E-2</v>
          </cell>
          <cell r="N151">
            <v>44.783333335071802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1</v>
          </cell>
          <cell r="T151" t="str">
            <v>NorthBound</v>
          </cell>
          <cell r="U151">
            <v>12</v>
          </cell>
          <cell r="V151" t="str">
            <v>https://search-rtdc-monitor-bjffxe2xuh6vdkpspy63sjmuny.us-east-1.es.amazonaws.com/_plugin/kibana/#/discover/Steve-Slow-Train-Analysis-(2080s-and-2083s)?_g=(refreshInterval:(display:Off,section:0,value:0),time:(from:'2016-06-23 23:50:51-0600',mode:absolute,to:'2016-06-24 00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52">
          <cell r="A152" t="str">
            <v>242-23</v>
          </cell>
          <cell r="B152">
            <v>4017</v>
          </cell>
          <cell r="C152" t="str">
            <v>DE.1.0.6.0</v>
          </cell>
          <cell r="D152" t="str">
            <v>204:232975</v>
          </cell>
          <cell r="E152">
            <v>42545.034953703704</v>
          </cell>
          <cell r="F152">
            <v>42545.03570601852</v>
          </cell>
          <cell r="G152">
            <v>1</v>
          </cell>
          <cell r="H152" t="str">
            <v>204:136</v>
          </cell>
          <cell r="I152">
            <v>42545.067013888889</v>
          </cell>
          <cell r="J152">
            <v>0</v>
          </cell>
          <cell r="K152" t="str">
            <v>4017/4018</v>
          </cell>
          <cell r="L152" t="str">
            <v>ADANE</v>
          </cell>
          <cell r="M152">
            <v>3.1307870369346347E-2</v>
          </cell>
          <cell r="N152">
            <v>45.083333331858739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1</v>
          </cell>
          <cell r="T152" t="str">
            <v>Southbound</v>
          </cell>
          <cell r="U152">
            <v>12</v>
          </cell>
          <cell r="V152" t="str">
            <v>https://search-rtdc-monitor-bjffxe2xuh6vdkpspy63sjmuny.us-east-1.es.amazonaws.com/_plugin/kibana/#/discover/Steve-Slow-Train-Analysis-(2080s-and-2083s)?_g=(refreshInterval:(display:Off,section:0,value:0),time:(from:'2016-06-24 00:49:20-0600',mode:absolute,to:'2016-06-24 01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53">
          <cell r="A153" t="str">
            <v>243-23</v>
          </cell>
          <cell r="B153">
            <v>4014</v>
          </cell>
          <cell r="C153" t="str">
            <v>DE.1.0.6.0</v>
          </cell>
          <cell r="D153" t="str">
            <v>204:469</v>
          </cell>
          <cell r="E153">
            <v>42545.012557870374</v>
          </cell>
          <cell r="F153">
            <v>42545.016331018516</v>
          </cell>
          <cell r="G153">
            <v>5</v>
          </cell>
          <cell r="H153" t="str">
            <v>204:233282</v>
          </cell>
          <cell r="I153">
            <v>42545.049513888887</v>
          </cell>
          <cell r="J153">
            <v>1</v>
          </cell>
          <cell r="K153" t="str">
            <v>4013/4014</v>
          </cell>
          <cell r="L153" t="str">
            <v>STRICKLAND</v>
          </cell>
          <cell r="M153">
            <v>3.3182870371092577E-2</v>
          </cell>
          <cell r="N153">
            <v>47.78333333437331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1</v>
          </cell>
          <cell r="T153" t="str">
            <v>NorthBound</v>
          </cell>
          <cell r="U153">
            <v>12</v>
          </cell>
          <cell r="V153" t="str">
            <v>https://search-rtdc-monitor-bjffxe2xuh6vdkpspy63sjmuny.us-east-1.es.amazonaws.com/_plugin/kibana/#/discover/Steve-Slow-Train-Analysis-(2080s-and-2083s)?_g=(refreshInterval:(display:Off,section:0,value:0),time:(from:'2016-06-24 00:17:05-0600',mode:absolute,to:'2016-06-24 01:12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54">
          <cell r="A154" t="str">
            <v>244-23</v>
          </cell>
          <cell r="B154">
            <v>4013</v>
          </cell>
          <cell r="C154" t="str">
            <v>DE.1.0.6.0</v>
          </cell>
          <cell r="D154" t="str">
            <v>204:153994</v>
          </cell>
          <cell r="E154">
            <v>42545.069016203706</v>
          </cell>
          <cell r="F154">
            <v>42545.070081018515</v>
          </cell>
          <cell r="G154">
            <v>1</v>
          </cell>
          <cell r="H154" t="str">
            <v>204:187</v>
          </cell>
          <cell r="I154">
            <v>42545.091284722221</v>
          </cell>
          <cell r="J154">
            <v>2</v>
          </cell>
          <cell r="K154" t="str">
            <v>4013/4014</v>
          </cell>
          <cell r="L154" t="str">
            <v>STRICKLAND</v>
          </cell>
          <cell r="M154">
            <v>2.1203703705396038E-2</v>
          </cell>
          <cell r="N154">
            <v>0</v>
          </cell>
          <cell r="O154">
            <v>0</v>
          </cell>
          <cell r="P154">
            <v>30.533333335770294</v>
          </cell>
          <cell r="Q154">
            <v>0</v>
          </cell>
          <cell r="R154" t="str">
            <v>Dispatcher Error</v>
          </cell>
          <cell r="S154">
            <v>1</v>
          </cell>
          <cell r="T154" t="str">
            <v>Southbound</v>
          </cell>
          <cell r="U154">
            <v>12</v>
          </cell>
          <cell r="V154" t="str">
            <v>https://search-rtdc-monitor-bjffxe2xuh6vdkpspy63sjmuny.us-east-1.es.amazonaws.com/_plugin/kibana/#/discover/Steve-Slow-Train-Analysis-(2080s-and-2083s)?_g=(refreshInterval:(display:Off,section:0,value:0),time:(from:'2016-06-24 01:38:23-0600',mode:absolute,to:'2016-06-24 02:12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B159">
            <v>0</v>
          </cell>
          <cell r="C159">
            <v>0</v>
          </cell>
          <cell r="D159">
            <v>0</v>
          </cell>
          <cell r="J159">
            <v>0</v>
          </cell>
        </row>
        <row r="160">
          <cell r="B160">
            <v>0</v>
          </cell>
          <cell r="C160">
            <v>0</v>
          </cell>
          <cell r="D160">
            <v>0</v>
          </cell>
          <cell r="J160">
            <v>0</v>
          </cell>
        </row>
        <row r="161">
          <cell r="E161">
            <v>0</v>
          </cell>
          <cell r="F161">
            <v>0</v>
          </cell>
          <cell r="I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J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J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J164">
            <v>0</v>
          </cell>
        </row>
        <row r="165">
          <cell r="B165">
            <v>0</v>
          </cell>
          <cell r="C165">
            <v>0</v>
          </cell>
          <cell r="D165">
            <v>0</v>
          </cell>
          <cell r="J165">
            <v>0</v>
          </cell>
        </row>
        <row r="166">
          <cell r="B166">
            <v>0</v>
          </cell>
          <cell r="C166">
            <v>0</v>
          </cell>
          <cell r="D166">
            <v>0</v>
          </cell>
          <cell r="J166">
            <v>0</v>
          </cell>
        </row>
        <row r="167">
          <cell r="B167">
            <v>0</v>
          </cell>
          <cell r="C167">
            <v>0</v>
          </cell>
          <cell r="D167">
            <v>0</v>
          </cell>
          <cell r="J167">
            <v>0</v>
          </cell>
        </row>
        <row r="168">
          <cell r="B168">
            <v>0</v>
          </cell>
          <cell r="C168">
            <v>0</v>
          </cell>
          <cell r="D168">
            <v>0</v>
          </cell>
          <cell r="J168">
            <v>0</v>
          </cell>
        </row>
        <row r="169">
          <cell r="B169">
            <v>0</v>
          </cell>
          <cell r="C169">
            <v>0</v>
          </cell>
          <cell r="D169">
            <v>0</v>
          </cell>
          <cell r="J169">
            <v>0</v>
          </cell>
        </row>
        <row r="170">
          <cell r="B170">
            <v>0</v>
          </cell>
          <cell r="C170">
            <v>0</v>
          </cell>
          <cell r="D170">
            <v>0</v>
          </cell>
          <cell r="J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J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J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J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J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J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J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J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J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J179">
            <v>0</v>
          </cell>
        </row>
        <row r="180">
          <cell r="B180">
            <v>0</v>
          </cell>
          <cell r="C180">
            <v>0</v>
          </cell>
          <cell r="D180">
            <v>0</v>
          </cell>
          <cell r="J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J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J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J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J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J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J186">
            <v>0</v>
          </cell>
        </row>
        <row r="187">
          <cell r="B187">
            <v>0</v>
          </cell>
          <cell r="C187">
            <v>0</v>
          </cell>
          <cell r="D187">
            <v>0</v>
          </cell>
          <cell r="J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J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J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J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J191">
            <v>0</v>
          </cell>
        </row>
        <row r="192">
          <cell r="B192">
            <v>0</v>
          </cell>
          <cell r="C192">
            <v>0</v>
          </cell>
          <cell r="D192">
            <v>0</v>
          </cell>
          <cell r="J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J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J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J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J196">
            <v>0</v>
          </cell>
        </row>
      </sheetData>
      <sheetData sheetId="1"/>
      <sheetData sheetId="2"/>
      <sheetData sheetId="3">
        <row r="2">
          <cell r="C2" t="str">
            <v>152-22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>
        <row r="7">
          <cell r="C7" t="str">
            <v>123-26</v>
          </cell>
          <cell r="D7" t="str">
            <v>Predictive Enforcement (2)</v>
          </cell>
          <cell r="E7" t="str">
            <v>GRADE CROSSING</v>
          </cell>
          <cell r="F7">
            <v>0</v>
          </cell>
          <cell r="G7">
            <v>40</v>
          </cell>
          <cell r="H7">
            <v>62927</v>
          </cell>
          <cell r="I7" t="str">
            <v>Bulletin (2)</v>
          </cell>
          <cell r="J7">
            <v>63068</v>
          </cell>
        </row>
        <row r="8">
          <cell r="C8" t="str">
            <v>124-26</v>
          </cell>
          <cell r="D8" t="str">
            <v>Predictive Enforcement (2)</v>
          </cell>
          <cell r="E8" t="str">
            <v>GRADE CROSSING</v>
          </cell>
          <cell r="F8">
            <v>0</v>
          </cell>
          <cell r="G8">
            <v>189</v>
          </cell>
          <cell r="H8">
            <v>110027</v>
          </cell>
          <cell r="I8" t="str">
            <v>Bulletin (2)</v>
          </cell>
          <cell r="J8">
            <v>109135</v>
          </cell>
        </row>
        <row r="9">
          <cell r="C9" t="str">
            <v>143-26</v>
          </cell>
          <cell r="D9" t="str">
            <v>Predictive Enforcement (2)</v>
          </cell>
          <cell r="E9" t="str">
            <v>GRADE CROSSING</v>
          </cell>
          <cell r="F9">
            <v>0</v>
          </cell>
          <cell r="G9">
            <v>303</v>
          </cell>
          <cell r="H9">
            <v>61322</v>
          </cell>
          <cell r="I9" t="str">
            <v>Bulletin (2)</v>
          </cell>
          <cell r="J9">
            <v>63068</v>
          </cell>
        </row>
        <row r="10">
          <cell r="C10" t="str">
            <v>144-26</v>
          </cell>
          <cell r="D10" t="str">
            <v>Predictive Enforcement (2)</v>
          </cell>
          <cell r="E10" t="str">
            <v>GRADE CROSSING</v>
          </cell>
          <cell r="F10">
            <v>0</v>
          </cell>
          <cell r="G10">
            <v>299</v>
          </cell>
          <cell r="H10">
            <v>110471</v>
          </cell>
          <cell r="I10" t="str">
            <v>Bulletin (2)</v>
          </cell>
          <cell r="J10">
            <v>109135</v>
          </cell>
        </row>
        <row r="11">
          <cell r="C11" t="str">
            <v>150-26</v>
          </cell>
          <cell r="D11" t="str">
            <v>Predictive Enforcement (2)</v>
          </cell>
          <cell r="E11" t="str">
            <v>GRADE CROSSING</v>
          </cell>
          <cell r="F11">
            <v>0</v>
          </cell>
          <cell r="G11">
            <v>159</v>
          </cell>
          <cell r="H11">
            <v>109523</v>
          </cell>
          <cell r="I11" t="str">
            <v>Bulletin (2)</v>
          </cell>
          <cell r="J11">
            <v>109135</v>
          </cell>
        </row>
        <row r="12">
          <cell r="C12" t="str">
            <v>151-26</v>
          </cell>
          <cell r="D12" t="str">
            <v>Predictive Enforcement (2)</v>
          </cell>
          <cell r="E12" t="str">
            <v>GRADE CROSSING</v>
          </cell>
          <cell r="F12">
            <v>0</v>
          </cell>
          <cell r="G12">
            <v>26</v>
          </cell>
          <cell r="H12">
            <v>63003</v>
          </cell>
          <cell r="I12" t="str">
            <v>Bulletin (2)</v>
          </cell>
          <cell r="J12">
            <v>63068</v>
          </cell>
        </row>
        <row r="13">
          <cell r="C13" t="str">
            <v>152-26</v>
          </cell>
          <cell r="D13" t="str">
            <v>Predictive Enforcement (2)</v>
          </cell>
          <cell r="E13" t="str">
            <v>GRADE CROSSING</v>
          </cell>
          <cell r="F13">
            <v>0</v>
          </cell>
          <cell r="G13">
            <v>162</v>
          </cell>
          <cell r="H13">
            <v>109575</v>
          </cell>
          <cell r="I13" t="str">
            <v>Bulletin (2)</v>
          </cell>
          <cell r="J13">
            <v>109135</v>
          </cell>
        </row>
        <row r="14">
          <cell r="C14" t="str">
            <v>184-26</v>
          </cell>
          <cell r="D14" t="str">
            <v>Predictive Enforcement (2)</v>
          </cell>
          <cell r="E14" t="str">
            <v>GRADE CROSSING</v>
          </cell>
          <cell r="F14">
            <v>0</v>
          </cell>
          <cell r="G14">
            <v>144</v>
          </cell>
          <cell r="H14">
            <v>58892</v>
          </cell>
          <cell r="I14" t="str">
            <v>Bulletin (2)</v>
          </cell>
          <cell r="J14">
            <v>58301</v>
          </cell>
        </row>
        <row r="15">
          <cell r="C15" t="str">
            <v>193-26</v>
          </cell>
          <cell r="D15" t="str">
            <v>Predictive Enforcement (2)</v>
          </cell>
          <cell r="E15" t="str">
            <v>GRADE CROSSING</v>
          </cell>
          <cell r="F15">
            <v>0</v>
          </cell>
          <cell r="G15">
            <v>192</v>
          </cell>
          <cell r="H15">
            <v>57351</v>
          </cell>
          <cell r="I15" t="str">
            <v>Bulletin (2)</v>
          </cell>
          <cell r="J15">
            <v>58117</v>
          </cell>
        </row>
        <row r="16">
          <cell r="C16" t="str">
            <v>197-26</v>
          </cell>
          <cell r="D16" t="str">
            <v>Predictive Enforcement (2)</v>
          </cell>
          <cell r="E16" t="str">
            <v>GRADE CROSSING</v>
          </cell>
          <cell r="F16">
            <v>0</v>
          </cell>
          <cell r="G16">
            <v>75</v>
          </cell>
          <cell r="H16">
            <v>64056</v>
          </cell>
          <cell r="I16" t="str">
            <v>Bulletin (2)</v>
          </cell>
          <cell r="J16">
            <v>63309</v>
          </cell>
        </row>
        <row r="17">
          <cell r="C17" t="str">
            <v>197-26</v>
          </cell>
          <cell r="D17" t="str">
            <v>Reactive Enforcement (3)</v>
          </cell>
          <cell r="E17" t="str">
            <v>GRADE CROSSING</v>
          </cell>
          <cell r="F17">
            <v>0</v>
          </cell>
          <cell r="G17">
            <v>7</v>
          </cell>
          <cell r="H17">
            <v>63290</v>
          </cell>
          <cell r="I17" t="str">
            <v>Bulletin (2)</v>
          </cell>
          <cell r="J17">
            <v>63309</v>
          </cell>
        </row>
        <row r="18">
          <cell r="C18" t="str">
            <v>127-26</v>
          </cell>
          <cell r="D18" t="str">
            <v>Reactive Enforcement (3)</v>
          </cell>
          <cell r="E18" t="str">
            <v>GRADE CROSSING</v>
          </cell>
          <cell r="F18">
            <v>150</v>
          </cell>
          <cell r="G18">
            <v>207</v>
          </cell>
          <cell r="H18">
            <v>109189</v>
          </cell>
          <cell r="I18" t="str">
            <v>Bulletin (2)</v>
          </cell>
          <cell r="J18">
            <v>108954</v>
          </cell>
        </row>
        <row r="19">
          <cell r="C19" t="str">
            <v>151-26</v>
          </cell>
          <cell r="D19" t="str">
            <v>Reactive Enforcement (3)</v>
          </cell>
          <cell r="E19" t="str">
            <v>GRADE CROSSING</v>
          </cell>
          <cell r="F19">
            <v>540</v>
          </cell>
          <cell r="G19">
            <v>591</v>
          </cell>
          <cell r="H19">
            <v>42781</v>
          </cell>
          <cell r="I19" t="str">
            <v>Bulletin (2)</v>
          </cell>
          <cell r="J19">
            <v>42779</v>
          </cell>
        </row>
        <row r="20">
          <cell r="C20" t="str">
            <v>152-26</v>
          </cell>
          <cell r="D20" t="str">
            <v>Predictive Enforcement (2)</v>
          </cell>
          <cell r="E20" t="str">
            <v>GRADE CROSSING</v>
          </cell>
          <cell r="F20">
            <v>700</v>
          </cell>
          <cell r="G20">
            <v>781</v>
          </cell>
          <cell r="H20">
            <v>48514</v>
          </cell>
          <cell r="I20" t="str">
            <v>Bulletin (2)</v>
          </cell>
          <cell r="J20">
            <v>48048</v>
          </cell>
        </row>
        <row r="21">
          <cell r="C21" t="str">
            <v>143-26</v>
          </cell>
          <cell r="D21" t="str">
            <v>Predictive Enforcement (2)</v>
          </cell>
          <cell r="E21" t="str">
            <v>PERMANENT SPEED RESTRICTION</v>
          </cell>
          <cell r="F21">
            <v>350</v>
          </cell>
          <cell r="G21">
            <v>551</v>
          </cell>
          <cell r="H21">
            <v>222121</v>
          </cell>
          <cell r="I21" t="str">
            <v>Speed (6)</v>
          </cell>
          <cell r="J21">
            <v>224578</v>
          </cell>
        </row>
        <row r="22">
          <cell r="C22" t="str">
            <v>149-26</v>
          </cell>
          <cell r="D22" t="str">
            <v>Predictive Enforcement (2)</v>
          </cell>
          <cell r="E22" t="str">
            <v>PERMANENT SPEED RESTRICTION</v>
          </cell>
          <cell r="F22">
            <v>200</v>
          </cell>
          <cell r="G22">
            <v>176</v>
          </cell>
          <cell r="H22">
            <v>3717</v>
          </cell>
          <cell r="I22" t="str">
            <v>Speed (6)</v>
          </cell>
          <cell r="J22">
            <v>4677</v>
          </cell>
        </row>
        <row r="23">
          <cell r="C23" t="str">
            <v>152-26</v>
          </cell>
          <cell r="D23" t="str">
            <v>Predictive Enforcement (2)</v>
          </cell>
          <cell r="E23" t="str">
            <v>PERMANENT SPEED RESTRICTION</v>
          </cell>
          <cell r="F23">
            <v>300</v>
          </cell>
          <cell r="G23">
            <v>519</v>
          </cell>
          <cell r="H23">
            <v>24777</v>
          </cell>
          <cell r="I23" t="str">
            <v>Speed (6)</v>
          </cell>
          <cell r="J23">
            <v>21848</v>
          </cell>
        </row>
        <row r="24">
          <cell r="C24" t="str">
            <v>159-26</v>
          </cell>
          <cell r="D24" t="str">
            <v>Reactive Enforcement (3)</v>
          </cell>
          <cell r="E24" t="str">
            <v>PERMANENT SPEED RESTRICTION</v>
          </cell>
          <cell r="F24">
            <v>700</v>
          </cell>
          <cell r="G24">
            <v>750</v>
          </cell>
          <cell r="H24">
            <v>180620</v>
          </cell>
          <cell r="I24" t="str">
            <v>Speed (6)</v>
          </cell>
          <cell r="J24">
            <v>161962</v>
          </cell>
        </row>
        <row r="25">
          <cell r="C25" t="str">
            <v>173-26</v>
          </cell>
          <cell r="D25" t="str">
            <v>Predictive Enforcement (2)</v>
          </cell>
          <cell r="E25" t="str">
            <v>PERMANENT SPEED RESTRICTION</v>
          </cell>
          <cell r="F25">
            <v>150</v>
          </cell>
          <cell r="G25">
            <v>134</v>
          </cell>
          <cell r="H25">
            <v>231784</v>
          </cell>
          <cell r="I25" t="str">
            <v>Speed (6)</v>
          </cell>
          <cell r="J25">
            <v>232107</v>
          </cell>
        </row>
        <row r="26">
          <cell r="C26" t="str">
            <v>183-26</v>
          </cell>
          <cell r="D26" t="str">
            <v>Predictive Enforcement (2)</v>
          </cell>
          <cell r="E26" t="str">
            <v>PERMANENT SPEED RESTRICTION</v>
          </cell>
          <cell r="F26">
            <v>450</v>
          </cell>
          <cell r="G26">
            <v>464</v>
          </cell>
          <cell r="H26">
            <v>189716</v>
          </cell>
          <cell r="I26" t="str">
            <v>Speed (6)</v>
          </cell>
          <cell r="J26">
            <v>190834</v>
          </cell>
        </row>
        <row r="27">
          <cell r="C27" t="str">
            <v>185-26</v>
          </cell>
          <cell r="D27" t="str">
            <v>Predictive Enforcement (2)</v>
          </cell>
          <cell r="E27" t="str">
            <v>PERMANENT SPEED RESTRICTION</v>
          </cell>
          <cell r="F27">
            <v>450</v>
          </cell>
          <cell r="G27">
            <v>505</v>
          </cell>
          <cell r="H27">
            <v>10747</v>
          </cell>
          <cell r="I27" t="str">
            <v>Speed (6)</v>
          </cell>
          <cell r="J27">
            <v>11201</v>
          </cell>
        </row>
        <row r="28">
          <cell r="C28" t="str">
            <v>197-26</v>
          </cell>
          <cell r="D28" t="str">
            <v>Predictive Enforcement (2)</v>
          </cell>
          <cell r="E28" t="str">
            <v>PERMANENT SPEED RESTRICTION</v>
          </cell>
          <cell r="F28">
            <v>450</v>
          </cell>
          <cell r="G28">
            <v>411</v>
          </cell>
          <cell r="H28">
            <v>192137</v>
          </cell>
          <cell r="I28" t="str">
            <v>Speed (6)</v>
          </cell>
          <cell r="J28">
            <v>191108</v>
          </cell>
        </row>
        <row r="29">
          <cell r="C29" t="str">
            <v>127-26</v>
          </cell>
          <cell r="D29" t="str">
            <v>Predictive Enforcement (2)</v>
          </cell>
          <cell r="E29" t="str">
            <v>SIGNAL</v>
          </cell>
          <cell r="F29">
            <v>0</v>
          </cell>
          <cell r="G29">
            <v>638</v>
          </cell>
          <cell r="H29">
            <v>104869</v>
          </cell>
          <cell r="I29" t="str">
            <v>Signal based authority (5)</v>
          </cell>
          <cell r="J29">
            <v>107939</v>
          </cell>
        </row>
        <row r="30">
          <cell r="C30" t="str">
            <v>153-26</v>
          </cell>
          <cell r="D30" t="str">
            <v>Predictive Enforcement (2)</v>
          </cell>
          <cell r="E30" t="str">
            <v>SIGNAL</v>
          </cell>
          <cell r="F30">
            <v>0</v>
          </cell>
          <cell r="G30">
            <v>762</v>
          </cell>
          <cell r="H30">
            <v>199601</v>
          </cell>
          <cell r="I30" t="str">
            <v>Signal based authority (5)</v>
          </cell>
          <cell r="J30">
            <v>204300</v>
          </cell>
        </row>
        <row r="31">
          <cell r="C31" t="str">
            <v>166-26</v>
          </cell>
          <cell r="D31" t="str">
            <v>Predictive Enforcement (2)</v>
          </cell>
          <cell r="E31" t="str">
            <v>SIGNAL</v>
          </cell>
          <cell r="F31">
            <v>0</v>
          </cell>
          <cell r="G31">
            <v>338</v>
          </cell>
          <cell r="H31">
            <v>128735</v>
          </cell>
          <cell r="I31" t="str">
            <v>Signal based authority (5)</v>
          </cell>
          <cell r="J31">
            <v>127587</v>
          </cell>
        </row>
        <row r="32">
          <cell r="C32" t="str">
            <v>192-26</v>
          </cell>
          <cell r="D32" t="str">
            <v>Predictive Enforcement (2)</v>
          </cell>
          <cell r="E32" t="str">
            <v>SIGNAL</v>
          </cell>
          <cell r="F32">
            <v>0</v>
          </cell>
          <cell r="G32">
            <v>116</v>
          </cell>
          <cell r="H32">
            <v>127960</v>
          </cell>
          <cell r="I32" t="str">
            <v>Signal based authority (5)</v>
          </cell>
          <cell r="J32">
            <v>127587</v>
          </cell>
        </row>
      </sheetData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1"/>
  <sheetViews>
    <sheetView showGridLines="0" topLeftCell="A10" zoomScale="85" zoomScaleNormal="85" workbookViewId="0">
      <selection activeCell="X41" sqref="X4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0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0" customWidth="1"/>
    <col min="20" max="20" width="12.42578125" bestFit="1" customWidth="1"/>
    <col min="21" max="21" width="4.28515625" style="40" customWidth="1"/>
    <col min="22" max="22" width="19.28515625" style="38" customWidth="1"/>
    <col min="23" max="23" width="10.140625" style="38" customWidth="1"/>
    <col min="24" max="24" width="14.140625" style="38" customWidth="1"/>
    <col min="25" max="27" width="9.140625" style="38"/>
    <col min="28" max="28" width="10.7109375" style="39" bestFit="1" customWidth="1"/>
    <col min="29" max="29" width="17.42578125" style="39" customWidth="1"/>
  </cols>
  <sheetData>
    <row r="1" spans="1:91" s="40" customFormat="1" ht="15.75" thickBot="1" x14ac:dyDescent="0.3">
      <c r="A1" s="2"/>
      <c r="E1" s="13"/>
      <c r="F1" s="13"/>
      <c r="G1" s="30"/>
      <c r="H1" s="13"/>
      <c r="I1" s="13"/>
      <c r="M1" s="1"/>
      <c r="N1" s="4"/>
      <c r="O1" s="4"/>
      <c r="P1" s="4"/>
      <c r="V1" s="38"/>
      <c r="W1" s="38"/>
      <c r="X1" s="38"/>
      <c r="Y1" s="38"/>
      <c r="Z1" s="38"/>
      <c r="AA1" s="38"/>
      <c r="AB1" s="39"/>
      <c r="AC1" s="39"/>
    </row>
    <row r="2" spans="1:91" s="40" customFormat="1" ht="15.75" thickBot="1" x14ac:dyDescent="0.3">
      <c r="A2" s="2"/>
      <c r="E2" s="13"/>
      <c r="F2" s="13"/>
      <c r="G2" s="30"/>
      <c r="H2" s="13"/>
      <c r="I2" s="84">
        <f>Variables!A2</f>
        <v>42547</v>
      </c>
      <c r="J2" s="85"/>
      <c r="K2" s="50"/>
      <c r="L2" s="50"/>
      <c r="M2" s="86" t="s">
        <v>8</v>
      </c>
      <c r="N2" s="87"/>
      <c r="O2" s="88"/>
      <c r="P2" s="4"/>
      <c r="V2" s="38"/>
      <c r="W2" s="38"/>
      <c r="X2" s="38"/>
      <c r="Y2" s="38"/>
      <c r="Z2" s="38"/>
      <c r="AA2" s="38"/>
      <c r="AB2" s="39"/>
      <c r="AC2" s="39"/>
    </row>
    <row r="3" spans="1:91" s="40" customFormat="1" ht="15.75" thickBot="1" x14ac:dyDescent="0.3">
      <c r="A3" s="2"/>
      <c r="E3" s="13"/>
      <c r="F3" s="13"/>
      <c r="G3" s="30"/>
      <c r="H3" s="13"/>
      <c r="I3" s="89" t="s">
        <v>10</v>
      </c>
      <c r="J3" s="90"/>
      <c r="K3" s="73"/>
      <c r="L3" s="73"/>
      <c r="M3" s="8" t="s">
        <v>11</v>
      </c>
      <c r="N3" s="5" t="s">
        <v>12</v>
      </c>
      <c r="O3" s="6" t="s">
        <v>13</v>
      </c>
      <c r="P3" s="4"/>
      <c r="V3" s="38"/>
      <c r="W3" s="38"/>
      <c r="X3" s="38"/>
      <c r="Y3" s="38"/>
      <c r="Z3" s="38"/>
      <c r="AA3" s="38"/>
      <c r="AB3" s="39"/>
      <c r="AC3" s="39"/>
    </row>
    <row r="4" spans="1:91" s="40" customFormat="1" ht="15.75" thickBot="1" x14ac:dyDescent="0.3">
      <c r="A4" s="2"/>
      <c r="E4" s="13"/>
      <c r="F4" s="13"/>
      <c r="G4" s="30"/>
      <c r="H4" s="13"/>
      <c r="I4" s="25" t="s">
        <v>14</v>
      </c>
      <c r="J4" s="3">
        <f>COUNT($N$13:$P$984)</f>
        <v>39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38"/>
      <c r="W4" s="38"/>
      <c r="X4" s="38"/>
      <c r="Y4" s="38"/>
      <c r="Z4" s="38"/>
      <c r="AA4" s="38"/>
      <c r="AB4" s="39"/>
      <c r="AC4" s="39"/>
    </row>
    <row r="5" spans="1:91" s="40" customFormat="1" ht="15.75" thickBot="1" x14ac:dyDescent="0.3">
      <c r="A5" s="2"/>
      <c r="E5" s="13"/>
      <c r="F5" s="13"/>
      <c r="G5" s="30"/>
      <c r="H5" s="13"/>
      <c r="I5" s="25" t="s">
        <v>17</v>
      </c>
      <c r="J5" s="3">
        <f>COUNT(N13:N43)</f>
        <v>31</v>
      </c>
      <c r="K5" s="3"/>
      <c r="L5" s="3"/>
      <c r="M5" s="45">
        <f>AVERAGE(N13:O43)</f>
        <v>20.084408602241666</v>
      </c>
      <c r="N5" s="5">
        <f>MIN(N13:O43)</f>
        <v>1.1166666657663882</v>
      </c>
      <c r="O5" s="6">
        <f>MAX(N13:O43)</f>
        <v>64.600000003119931</v>
      </c>
      <c r="P5" s="4"/>
      <c r="V5" s="38"/>
      <c r="W5" s="38"/>
      <c r="X5" s="38"/>
      <c r="Y5" s="38"/>
      <c r="Z5" s="38"/>
      <c r="AA5" s="38"/>
      <c r="AB5" s="39"/>
      <c r="AC5" s="39"/>
    </row>
    <row r="6" spans="1:91" s="40" customFormat="1" ht="15.75" thickBot="1" x14ac:dyDescent="0.3">
      <c r="A6" s="2"/>
      <c r="E6" s="13"/>
      <c r="F6" s="13"/>
      <c r="G6" s="30"/>
      <c r="H6" s="13"/>
      <c r="I6" s="26" t="s">
        <v>43</v>
      </c>
      <c r="J6" s="3">
        <f>COUNT(#REF!)</f>
        <v>0</v>
      </c>
      <c r="K6" s="3"/>
      <c r="L6" s="3"/>
      <c r="M6" s="45">
        <f>IFERROR(AVERAGE(#REF!),0)</f>
        <v>0</v>
      </c>
      <c r="N6" s="5" t="e">
        <f>MIN(#REF!)</f>
        <v>#REF!</v>
      </c>
      <c r="O6" s="6" t="e">
        <f>MAX(#REF!)</f>
        <v>#REF!</v>
      </c>
      <c r="P6" s="4"/>
      <c r="V6" s="38"/>
      <c r="W6" s="38"/>
      <c r="X6" s="38"/>
      <c r="Y6" s="38"/>
      <c r="Z6" s="38"/>
      <c r="AA6" s="38"/>
      <c r="AB6" s="39"/>
      <c r="AC6" s="39"/>
    </row>
    <row r="7" spans="1:91" s="40" customFormat="1" ht="15.75" thickBot="1" x14ac:dyDescent="0.3">
      <c r="A7" s="2"/>
      <c r="E7" s="13"/>
      <c r="F7" s="13"/>
      <c r="G7" s="30"/>
      <c r="H7" s="13"/>
      <c r="I7" s="27" t="s">
        <v>9</v>
      </c>
      <c r="J7" s="3">
        <f>COUNT(P13:P43)</f>
        <v>0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38"/>
      <c r="W7" s="38"/>
      <c r="X7" s="38"/>
      <c r="Y7" s="38"/>
      <c r="Z7" s="38"/>
      <c r="AA7" s="38"/>
      <c r="AB7" s="39"/>
      <c r="AC7" s="39"/>
    </row>
    <row r="8" spans="1:91" s="40" customFormat="1" ht="30.75" thickBot="1" x14ac:dyDescent="0.3">
      <c r="A8" s="2"/>
      <c r="E8" s="13"/>
      <c r="F8" s="13"/>
      <c r="G8" s="30"/>
      <c r="H8" s="13"/>
      <c r="I8" s="25" t="s">
        <v>16</v>
      </c>
      <c r="J8" s="3">
        <f>COUNT(N13:N43)</f>
        <v>31</v>
      </c>
      <c r="K8" s="3"/>
      <c r="L8" s="3"/>
      <c r="M8" s="45" t="e">
        <f>AVERAGE(#REF!)</f>
        <v>#REF!</v>
      </c>
      <c r="N8" s="5" t="e">
        <f>MIN(#REF!)</f>
        <v>#REF!</v>
      </c>
      <c r="O8" s="6" t="e">
        <f>MAX(#REF!)</f>
        <v>#REF!</v>
      </c>
      <c r="P8" s="4"/>
      <c r="V8" s="38"/>
      <c r="W8" s="38"/>
      <c r="X8" s="38"/>
      <c r="Y8" s="38"/>
      <c r="Z8" s="38"/>
      <c r="AA8" s="38"/>
      <c r="AB8" s="39"/>
      <c r="AC8" s="39"/>
    </row>
    <row r="9" spans="1:91" s="40" customFormat="1" ht="30.75" thickBot="1" x14ac:dyDescent="0.3">
      <c r="A9" s="2"/>
      <c r="E9" s="13"/>
      <c r="F9" s="13"/>
      <c r="G9" s="30"/>
      <c r="H9" s="13"/>
      <c r="I9" s="25" t="s">
        <v>19</v>
      </c>
      <c r="J9" s="7">
        <f>J8/J4</f>
        <v>0.79487179487179482</v>
      </c>
      <c r="K9" s="7"/>
      <c r="L9" s="7"/>
      <c r="M9" s="1"/>
      <c r="N9" s="4"/>
      <c r="O9" s="4"/>
      <c r="P9" s="4"/>
      <c r="V9" s="38"/>
      <c r="W9" s="38"/>
      <c r="X9" s="38"/>
      <c r="Y9" s="38"/>
      <c r="Z9" s="38"/>
      <c r="AA9" s="38"/>
      <c r="AB9" s="39"/>
      <c r="AC9" s="39"/>
    </row>
    <row r="10" spans="1:91" s="40" customFormat="1" x14ac:dyDescent="0.25">
      <c r="A10" s="2"/>
      <c r="E10" s="13"/>
      <c r="F10" s="13"/>
      <c r="G10" s="30"/>
      <c r="H10" s="13"/>
      <c r="I10" s="13"/>
      <c r="M10" s="1"/>
      <c r="N10" s="4"/>
      <c r="O10" s="4"/>
      <c r="P10" s="4"/>
      <c r="V10" s="38"/>
      <c r="W10" s="38"/>
      <c r="X10" s="38"/>
      <c r="Y10" s="38"/>
      <c r="Z10" s="38"/>
      <c r="AA10" s="38"/>
      <c r="AB10" s="39"/>
      <c r="AC10" s="39"/>
    </row>
    <row r="11" spans="1:91" ht="57.75" customHeight="1" thickBot="1" x14ac:dyDescent="0.3">
      <c r="A11" s="83" t="str">
        <f>"Eagle P3 System Performance - "&amp;TEXT(Variables!A2,"yyyy-mm-dd")</f>
        <v>Eagle P3 System Performance - 2016-06-26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</row>
    <row r="12" spans="1:91" s="10" customFormat="1" ht="69" customHeight="1" thickBot="1" x14ac:dyDescent="0.3">
      <c r="A12" s="31" t="s">
        <v>0</v>
      </c>
      <c r="B12" s="32" t="s">
        <v>44</v>
      </c>
      <c r="C12" s="32" t="s">
        <v>26</v>
      </c>
      <c r="D12" s="32" t="s">
        <v>1</v>
      </c>
      <c r="E12" s="33" t="s">
        <v>2</v>
      </c>
      <c r="F12" s="33" t="s">
        <v>3</v>
      </c>
      <c r="G12" s="34" t="s">
        <v>4</v>
      </c>
      <c r="H12" s="33" t="s">
        <v>5</v>
      </c>
      <c r="I12" s="33" t="s">
        <v>6</v>
      </c>
      <c r="J12" s="32" t="s">
        <v>7</v>
      </c>
      <c r="K12" s="32" t="s">
        <v>62</v>
      </c>
      <c r="L12" s="32" t="s">
        <v>48</v>
      </c>
      <c r="M12" s="35" t="s">
        <v>8</v>
      </c>
      <c r="N12" s="32" t="s">
        <v>41</v>
      </c>
      <c r="O12" s="36" t="s">
        <v>42</v>
      </c>
      <c r="P12" s="36" t="s">
        <v>18</v>
      </c>
      <c r="Q12" s="37" t="s">
        <v>47</v>
      </c>
      <c r="R12" s="37" t="s">
        <v>24</v>
      </c>
      <c r="S12" s="37" t="s">
        <v>82</v>
      </c>
      <c r="T12" s="9" t="s">
        <v>83</v>
      </c>
      <c r="U12" s="9" t="s">
        <v>84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1" t="s">
        <v>148</v>
      </c>
      <c r="B13" s="41">
        <v>4032</v>
      </c>
      <c r="C13" s="41" t="s">
        <v>58</v>
      </c>
      <c r="D13" s="41" t="s">
        <v>149</v>
      </c>
      <c r="E13" s="81">
        <v>42547.229571759257</v>
      </c>
      <c r="F13" s="81">
        <v>42547.230752314812</v>
      </c>
      <c r="G13" s="82">
        <v>1</v>
      </c>
      <c r="H13" s="81" t="s">
        <v>132</v>
      </c>
      <c r="I13" s="81">
        <v>42547.245671296296</v>
      </c>
      <c r="J13" s="41">
        <v>0</v>
      </c>
      <c r="K13" s="41" t="str">
        <f>IF(ISEVEN(B13),(B13-1)&amp;"/"&amp;B13,B13&amp;"/"&amp;(B13+1))</f>
        <v>4031/4032</v>
      </c>
      <c r="L13" s="41" t="str">
        <f>VLOOKUP(A13,'Trips&amp;Operators'!$C$1:$E$10000,3,FALSE)</f>
        <v>GOODNIGHT</v>
      </c>
      <c r="M13" s="11">
        <f t="shared" ref="M13" si="0">I13-F13</f>
        <v>1.491898148378823E-2</v>
      </c>
      <c r="N13" s="12">
        <f t="shared" ref="N13:N51" si="1">24*60*SUM($M13:$M13)</f>
        <v>21.483333336655051</v>
      </c>
      <c r="O13" s="12"/>
      <c r="P13" s="12"/>
      <c r="Q13" s="42"/>
      <c r="R13" s="42"/>
      <c r="S13" s="70">
        <f t="shared" ref="S13" si="2">SUM(U13:U13)/12</f>
        <v>0</v>
      </c>
      <c r="T13" s="2" t="str">
        <f t="shared" ref="T13" si="3">IF(ISEVEN(LEFT(A13,3)),"Southbound","NorthBound")</f>
        <v>Southbound</v>
      </c>
      <c r="U13" s="2">
        <f>COUNTIFS([3]Variables!$M$2:$M$19, "&gt;=" &amp; Y13, [3]Variables!$M$2:$M$19, "&lt;=" &amp; Z13)</f>
        <v>0</v>
      </c>
      <c r="V13" s="48" t="str">
        <f t="shared" ref="V13" si="4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https://search-rtdc-monitor-bjffxe2xuh6vdkpspy63sjmuny.us-east-1.es.amazonaws.com/_plugin/kibana/#/discover/Steve-Slow-Train-Analysis-(2080s-and-2083s)?_g=(refreshInterval:(display:Off,section:0,value:0),time:(from:'2016-06-26 05:29:35-0600',mode:absolute,to:'2016-06-26 05:54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" s="48" t="str">
        <f t="shared" ref="W13" si="5">IF(AA13&lt;23,"Y","N")</f>
        <v>Y</v>
      </c>
      <c r="X13" s="48" t="e">
        <f t="shared" ref="X13" si="6">VALUE(LEFT(A13,3))-VALUE(LEFT(A12,3))</f>
        <v>#VALUE!</v>
      </c>
      <c r="Y13" s="48">
        <f t="shared" ref="Y13" si="7">RIGHT(D13,LEN(D13)-4)/10000</f>
        <v>5.8623000000000003</v>
      </c>
      <c r="Z13" s="48">
        <f t="shared" ref="Z13" si="8">RIGHT(H13,LEN(H13)-4)/10000</f>
        <v>7.6100000000000001E-2</v>
      </c>
      <c r="AA13" s="48">
        <f t="shared" ref="AA13" si="9">ABS(Z13-Y13)</f>
        <v>5.7862</v>
      </c>
      <c r="AB13" s="49" t="e">
        <f>VLOOKUP(A13,[3]Enforcements!$C$7:$J$32,8,0)</f>
        <v>#N/A</v>
      </c>
      <c r="AC13" s="49" t="e">
        <f>VLOOKUP(A13,[3]Enforcements!$C$7:$E$32,3,0)</f>
        <v>#N/A</v>
      </c>
    </row>
    <row r="14" spans="1:91" s="2" customFormat="1" x14ac:dyDescent="0.25">
      <c r="A14" s="41" t="s">
        <v>150</v>
      </c>
      <c r="B14" s="41">
        <v>4031</v>
      </c>
      <c r="C14" s="41" t="s">
        <v>58</v>
      </c>
      <c r="D14" s="41" t="s">
        <v>151</v>
      </c>
      <c r="E14" s="81">
        <v>42547.247164351851</v>
      </c>
      <c r="F14" s="81">
        <v>42547.248611111114</v>
      </c>
      <c r="G14" s="82">
        <v>2</v>
      </c>
      <c r="H14" s="81" t="s">
        <v>152</v>
      </c>
      <c r="I14" s="81">
        <v>42547.273009259261</v>
      </c>
      <c r="J14" s="41">
        <v>0</v>
      </c>
      <c r="K14" s="41" t="str">
        <f t="shared" ref="K14:K51" si="10">IF(ISEVEN(B14),(B14-1)&amp;"/"&amp;B14,B14&amp;"/"&amp;(B14+1))</f>
        <v>4031/4032</v>
      </c>
      <c r="L14" s="41" t="str">
        <f>VLOOKUP(A14,'Trips&amp;Operators'!$C$1:$E$10000,3,FALSE)</f>
        <v>GOODNIGHT</v>
      </c>
      <c r="M14" s="11">
        <f t="shared" ref="M14:M51" si="11">I14-F14</f>
        <v>2.4398148147156462E-2</v>
      </c>
      <c r="N14" s="12">
        <f t="shared" si="1"/>
        <v>35.133333331905305</v>
      </c>
      <c r="O14" s="12"/>
      <c r="P14" s="12"/>
      <c r="Q14" s="42"/>
      <c r="R14" s="42"/>
      <c r="S14" s="70">
        <f t="shared" ref="S14:S47" si="12">SUM(U14:U14)/12</f>
        <v>0.66666666666666663</v>
      </c>
      <c r="T14" s="2" t="str">
        <f t="shared" ref="T14:T47" si="13">IF(ISEVEN(LEFT(A14,3)),"Southbound","NorthBound")</f>
        <v>Southbound</v>
      </c>
      <c r="U14" s="2">
        <f>COUNTIFS([3]Variables!$M$2:$M$19, "&gt;=" &amp; Y14, [3]Variables!$M$2:$M$19, "&lt;=" &amp; Z14)</f>
        <v>8</v>
      </c>
      <c r="V14" s="48" t="str">
        <f t="shared" ref="V14:V47" si="14"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https://search-rtdc-monitor-bjffxe2xuh6vdkpspy63sjmuny.us-east-1.es.amazonaws.com/_plugin/kibana/#/discover/Steve-Slow-Train-Analysis-(2080s-and-2083s)?_g=(refreshInterval:(display:Off,section:0,value:0),time:(from:'2016-06-26 05:54:55-0600',mode:absolute,to:'2016-06-26 06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" s="48" t="str">
        <f t="shared" ref="W14:W47" si="15">IF(AA14&lt;23,"Y","N")</f>
        <v>Y</v>
      </c>
      <c r="X14" s="48">
        <f t="shared" ref="X14:X47" si="16">VALUE(LEFT(A14,3))-VALUE(LEFT(A13,3))</f>
        <v>0</v>
      </c>
      <c r="Y14" s="48">
        <f t="shared" ref="Y14:Y47" si="17">RIGHT(D14,LEN(D14)-4)/10000</f>
        <v>0.10390000000000001</v>
      </c>
      <c r="Z14" s="48">
        <f t="shared" ref="Z14:Z47" si="18">RIGHT(H14,LEN(H14)-4)/10000</f>
        <v>5.8928000000000003</v>
      </c>
      <c r="AA14" s="48">
        <f t="shared" ref="AA14:AA47" si="19">ABS(Z14-Y14)</f>
        <v>5.7888999999999999</v>
      </c>
      <c r="AB14" s="49" t="e">
        <f>VLOOKUP(A14,[3]Enforcements!$C$7:$J$32,8,0)</f>
        <v>#N/A</v>
      </c>
      <c r="AC14" s="49" t="e">
        <f>VLOOKUP(A14,[3]Enforcements!$C$7:$E$32,3,0)</f>
        <v>#N/A</v>
      </c>
    </row>
    <row r="15" spans="1:91" s="2" customFormat="1" x14ac:dyDescent="0.25">
      <c r="A15" s="41" t="s">
        <v>153</v>
      </c>
      <c r="B15" s="41">
        <v>4032</v>
      </c>
      <c r="C15" s="41" t="s">
        <v>58</v>
      </c>
      <c r="D15" s="41" t="s">
        <v>154</v>
      </c>
      <c r="E15" s="81">
        <v>42547.276655092595</v>
      </c>
      <c r="F15" s="81">
        <v>42547.277499999997</v>
      </c>
      <c r="G15" s="82">
        <v>1</v>
      </c>
      <c r="H15" s="81" t="s">
        <v>155</v>
      </c>
      <c r="I15" s="81">
        <v>42547.28701388889</v>
      </c>
      <c r="J15" s="41">
        <v>0</v>
      </c>
      <c r="K15" s="41" t="str">
        <f t="shared" si="10"/>
        <v>4031/4032</v>
      </c>
      <c r="L15" s="41" t="str">
        <f>VLOOKUP(A15,'Trips&amp;Operators'!$C$1:$E$10000,3,FALSE)</f>
        <v>GOODNIGHT</v>
      </c>
      <c r="M15" s="11">
        <f t="shared" si="11"/>
        <v>9.5138888937071897E-3</v>
      </c>
      <c r="N15" s="12">
        <f t="shared" si="1"/>
        <v>13.700000006938353</v>
      </c>
      <c r="O15" s="12"/>
      <c r="P15" s="12"/>
      <c r="Q15" s="42"/>
      <c r="R15" s="42"/>
      <c r="S15" s="70">
        <f t="shared" si="12"/>
        <v>0</v>
      </c>
      <c r="T15" s="2" t="str">
        <f t="shared" si="13"/>
        <v>Southbound</v>
      </c>
      <c r="U15" s="2">
        <f>COUNTIFS([3]Variables!$M$2:$M$19, "&gt;=" &amp; Y15, [3]Variables!$M$2:$M$19, "&lt;=" &amp; Z15)</f>
        <v>0</v>
      </c>
      <c r="V15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06:37:23-0600',mode:absolute,to:'2016-06-26 06:54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" s="48" t="str">
        <f t="shared" si="15"/>
        <v>Y</v>
      </c>
      <c r="X15" s="48">
        <f t="shared" si="16"/>
        <v>0</v>
      </c>
      <c r="Y15" s="48">
        <f t="shared" si="17"/>
        <v>5.8605999999999998</v>
      </c>
      <c r="Z15" s="48">
        <f t="shared" si="18"/>
        <v>7.6399999999999996E-2</v>
      </c>
      <c r="AA15" s="48">
        <f t="shared" si="19"/>
        <v>5.7842000000000002</v>
      </c>
      <c r="AB15" s="49" t="e">
        <f>VLOOKUP(A15,[3]Enforcements!$C$7:$J$32,8,0)</f>
        <v>#N/A</v>
      </c>
      <c r="AC15" s="49" t="e">
        <f>VLOOKUP(A15,[3]Enforcements!$C$7:$E$32,3,0)</f>
        <v>#N/A</v>
      </c>
    </row>
    <row r="16" spans="1:91" s="2" customFormat="1" x14ac:dyDescent="0.25">
      <c r="A16" s="41" t="s">
        <v>156</v>
      </c>
      <c r="B16" s="41">
        <v>4032</v>
      </c>
      <c r="C16" s="41" t="s">
        <v>58</v>
      </c>
      <c r="D16" s="41" t="s">
        <v>157</v>
      </c>
      <c r="E16" s="81">
        <v>42547.316527777781</v>
      </c>
      <c r="F16" s="81">
        <v>42547.317361111112</v>
      </c>
      <c r="G16" s="82">
        <v>1</v>
      </c>
      <c r="H16" s="81" t="s">
        <v>158</v>
      </c>
      <c r="I16" s="81">
        <v>42547.328715277778</v>
      </c>
      <c r="J16" s="41">
        <v>0</v>
      </c>
      <c r="K16" s="41" t="str">
        <f t="shared" si="10"/>
        <v>4031/4032</v>
      </c>
      <c r="L16" s="41" t="str">
        <f>VLOOKUP(A16,'Trips&amp;Operators'!$C$1:$E$10000,3,FALSE)</f>
        <v>GOODNIGHT</v>
      </c>
      <c r="M16" s="11">
        <f t="shared" si="11"/>
        <v>1.1354166665114462E-2</v>
      </c>
      <c r="N16" s="12">
        <f t="shared" si="1"/>
        <v>16.349999997764826</v>
      </c>
      <c r="O16" s="12"/>
      <c r="P16" s="12"/>
      <c r="Q16" s="42"/>
      <c r="R16" s="42"/>
      <c r="S16" s="70">
        <f t="shared" si="12"/>
        <v>0</v>
      </c>
      <c r="T16" s="2" t="str">
        <f t="shared" si="13"/>
        <v>Southbound</v>
      </c>
      <c r="U16" s="2">
        <f>COUNTIFS([3]Variables!$M$2:$M$19, "&gt;=" &amp; Y16, [3]Variables!$M$2:$M$19, "&lt;=" &amp; Z16)</f>
        <v>0</v>
      </c>
      <c r="V16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07:34:48-0600',mode:absolute,to:'2016-06-26 07:54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" s="48" t="str">
        <f t="shared" si="15"/>
        <v>Y</v>
      </c>
      <c r="X16" s="48">
        <f t="shared" si="16"/>
        <v>0</v>
      </c>
      <c r="Y16" s="48">
        <f t="shared" si="17"/>
        <v>5.8613</v>
      </c>
      <c r="Z16" s="48">
        <f t="shared" si="18"/>
        <v>7.4999999999999997E-2</v>
      </c>
      <c r="AA16" s="48">
        <f t="shared" si="19"/>
        <v>5.7862999999999998</v>
      </c>
      <c r="AB16" s="49" t="e">
        <f>VLOOKUP(A16,[3]Enforcements!$C$7:$J$32,8,0)</f>
        <v>#N/A</v>
      </c>
      <c r="AC16" s="49" t="e">
        <f>VLOOKUP(A16,[3]Enforcements!$C$7:$E$32,3,0)</f>
        <v>#N/A</v>
      </c>
    </row>
    <row r="17" spans="1:29" s="2" customFormat="1" x14ac:dyDescent="0.25">
      <c r="A17" s="41" t="s">
        <v>159</v>
      </c>
      <c r="B17" s="41">
        <v>4031</v>
      </c>
      <c r="C17" s="41" t="s">
        <v>58</v>
      </c>
      <c r="D17" s="41" t="s">
        <v>160</v>
      </c>
      <c r="E17" s="81">
        <v>42547.329826388886</v>
      </c>
      <c r="F17" s="81">
        <v>42547.330763888887</v>
      </c>
      <c r="G17" s="82">
        <v>1</v>
      </c>
      <c r="H17" s="81" t="s">
        <v>161</v>
      </c>
      <c r="I17" s="81">
        <v>42547.357523148145</v>
      </c>
      <c r="J17" s="41">
        <v>2</v>
      </c>
      <c r="K17" s="41" t="str">
        <f t="shared" si="10"/>
        <v>4031/4032</v>
      </c>
      <c r="L17" s="41" t="str">
        <f>VLOOKUP(A17,'Trips&amp;Operators'!$C$1:$E$10000,3,FALSE)</f>
        <v>GOODNIGHT</v>
      </c>
      <c r="M17" s="11">
        <f t="shared" si="11"/>
        <v>2.675925925723277E-2</v>
      </c>
      <c r="N17" s="12">
        <f t="shared" si="1"/>
        <v>38.533333330415189</v>
      </c>
      <c r="O17" s="12"/>
      <c r="P17" s="12"/>
      <c r="Q17" s="42"/>
      <c r="R17" s="42"/>
      <c r="S17" s="70">
        <f t="shared" si="12"/>
        <v>0.66666666666666663</v>
      </c>
      <c r="T17" s="2" t="str">
        <f t="shared" si="13"/>
        <v>Southbound</v>
      </c>
      <c r="U17" s="2">
        <f>COUNTIFS([3]Variables!$M$2:$M$19, "&gt;=" &amp; Y17, [3]Variables!$M$2:$M$19, "&lt;=" &amp; Z17)</f>
        <v>8</v>
      </c>
      <c r="V17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07:53:57-0600',mode:absolute,to:'2016-06-26 08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7" s="48" t="str">
        <f t="shared" si="15"/>
        <v>Y</v>
      </c>
      <c r="X17" s="48">
        <f t="shared" si="16"/>
        <v>0</v>
      </c>
      <c r="Y17" s="48">
        <f t="shared" si="17"/>
        <v>0.10340000000000001</v>
      </c>
      <c r="Z17" s="48">
        <f t="shared" si="18"/>
        <v>5.8920000000000003</v>
      </c>
      <c r="AA17" s="48">
        <f t="shared" si="19"/>
        <v>5.7886000000000006</v>
      </c>
      <c r="AB17" s="49" t="e">
        <f>VLOOKUP(A17,[3]Enforcements!$C$7:$J$32,8,0)</f>
        <v>#N/A</v>
      </c>
      <c r="AC17" s="49" t="e">
        <f>VLOOKUP(A17,[3]Enforcements!$C$7:$E$32,3,0)</f>
        <v>#N/A</v>
      </c>
    </row>
    <row r="18" spans="1:29" s="2" customFormat="1" x14ac:dyDescent="0.25">
      <c r="A18" s="41" t="s">
        <v>162</v>
      </c>
      <c r="B18" s="41">
        <v>4032</v>
      </c>
      <c r="C18" s="41" t="s">
        <v>58</v>
      </c>
      <c r="D18" s="41" t="s">
        <v>104</v>
      </c>
      <c r="E18" s="81">
        <v>42547.358437499999</v>
      </c>
      <c r="F18" s="81">
        <v>42547.359722222223</v>
      </c>
      <c r="G18" s="82">
        <v>1</v>
      </c>
      <c r="H18" s="81" t="s">
        <v>130</v>
      </c>
      <c r="I18" s="81">
        <v>42547.370729166665</v>
      </c>
      <c r="J18" s="41">
        <v>1</v>
      </c>
      <c r="K18" s="41" t="str">
        <f t="shared" si="10"/>
        <v>4031/4032</v>
      </c>
      <c r="L18" s="41" t="str">
        <f>VLOOKUP(A18,'Trips&amp;Operators'!$C$1:$E$10000,3,FALSE)</f>
        <v>GOODNIGHT</v>
      </c>
      <c r="M18" s="11">
        <f t="shared" si="11"/>
        <v>1.1006944441760425E-2</v>
      </c>
      <c r="N18" s="12">
        <f t="shared" si="1"/>
        <v>15.849999996135011</v>
      </c>
      <c r="O18" s="12"/>
      <c r="P18" s="12"/>
      <c r="Q18" s="42"/>
      <c r="R18" s="42"/>
      <c r="S18" s="70">
        <f t="shared" si="12"/>
        <v>0</v>
      </c>
      <c r="T18" s="2" t="str">
        <f t="shared" si="13"/>
        <v>Southbound</v>
      </c>
      <c r="U18" s="2">
        <f>COUNTIFS([3]Variables!$M$2:$M$19, "&gt;=" &amp; Y18, [3]Variables!$M$2:$M$19, "&lt;=" &amp; Z18)</f>
        <v>0</v>
      </c>
      <c r="V18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08:35:09-0600',mode:absolute,to:'2016-06-26 08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8" s="48" t="str">
        <f t="shared" si="15"/>
        <v>Y</v>
      </c>
      <c r="X18" s="48">
        <f t="shared" si="16"/>
        <v>0</v>
      </c>
      <c r="Y18" s="48">
        <f t="shared" si="17"/>
        <v>5.8593999999999999</v>
      </c>
      <c r="Z18" s="48">
        <f t="shared" si="18"/>
        <v>7.5200000000000003E-2</v>
      </c>
      <c r="AA18" s="48">
        <f t="shared" si="19"/>
        <v>5.7842000000000002</v>
      </c>
      <c r="AB18" s="49" t="e">
        <f>VLOOKUP(A18,[3]Enforcements!$C$7:$J$32,8,0)</f>
        <v>#N/A</v>
      </c>
      <c r="AC18" s="49" t="e">
        <f>VLOOKUP(A18,[3]Enforcements!$C$7:$E$32,3,0)</f>
        <v>#N/A</v>
      </c>
    </row>
    <row r="19" spans="1:29" s="2" customFormat="1" x14ac:dyDescent="0.25">
      <c r="A19" s="41" t="s">
        <v>163</v>
      </c>
      <c r="B19" s="41">
        <v>4031</v>
      </c>
      <c r="C19" s="41" t="s">
        <v>58</v>
      </c>
      <c r="D19" s="41" t="s">
        <v>151</v>
      </c>
      <c r="E19" s="81">
        <v>42547.381458333337</v>
      </c>
      <c r="F19" s="81">
        <v>42547.383483796293</v>
      </c>
      <c r="G19" s="82">
        <v>2</v>
      </c>
      <c r="H19" s="81" t="s">
        <v>164</v>
      </c>
      <c r="I19" s="81">
        <v>42547.398043981484</v>
      </c>
      <c r="J19" s="41">
        <v>0</v>
      </c>
      <c r="K19" s="41" t="str">
        <f t="shared" si="10"/>
        <v>4031/4032</v>
      </c>
      <c r="L19" s="41" t="str">
        <f>VLOOKUP(A19,'Trips&amp;Operators'!$C$1:$E$10000,3,FALSE)</f>
        <v>GOODNIGHT</v>
      </c>
      <c r="M19" s="11">
        <f t="shared" si="11"/>
        <v>1.4560185190930497E-2</v>
      </c>
      <c r="N19" s="12">
        <f t="shared" si="1"/>
        <v>20.966666674939916</v>
      </c>
      <c r="O19" s="12"/>
      <c r="P19" s="12"/>
      <c r="Q19" s="42"/>
      <c r="R19" s="42"/>
      <c r="S19" s="70">
        <f t="shared" si="12"/>
        <v>0.66666666666666663</v>
      </c>
      <c r="T19" s="2" t="str">
        <f t="shared" si="13"/>
        <v>Southbound</v>
      </c>
      <c r="U19" s="2">
        <f>COUNTIFS([3]Variables!$M$2:$M$19, "&gt;=" &amp; Y19, [3]Variables!$M$2:$M$19, "&lt;=" &amp; Z19)</f>
        <v>8</v>
      </c>
      <c r="V19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09:08:18-0600',mode:absolute,to:'2016-06-26 09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9" s="48" t="str">
        <f t="shared" si="15"/>
        <v>Y</v>
      </c>
      <c r="X19" s="48">
        <f t="shared" si="16"/>
        <v>0</v>
      </c>
      <c r="Y19" s="48">
        <f t="shared" si="17"/>
        <v>0.10390000000000001</v>
      </c>
      <c r="Z19" s="48">
        <f t="shared" si="18"/>
        <v>5.8925999999999998</v>
      </c>
      <c r="AA19" s="48">
        <f t="shared" si="19"/>
        <v>5.7886999999999995</v>
      </c>
      <c r="AB19" s="49" t="e">
        <f>VLOOKUP(A19,[3]Enforcements!$C$7:$J$32,8,0)</f>
        <v>#N/A</v>
      </c>
      <c r="AC19" s="49" t="e">
        <f>VLOOKUP(A19,[3]Enforcements!$C$7:$E$32,3,0)</f>
        <v>#N/A</v>
      </c>
    </row>
    <row r="20" spans="1:29" s="2" customFormat="1" x14ac:dyDescent="0.25">
      <c r="A20" s="41" t="s">
        <v>163</v>
      </c>
      <c r="B20" s="41">
        <v>4031</v>
      </c>
      <c r="C20" s="41" t="s">
        <v>58</v>
      </c>
      <c r="D20" s="41" t="s">
        <v>165</v>
      </c>
      <c r="E20" s="81">
        <v>42547.371724537035</v>
      </c>
      <c r="F20" s="81">
        <v>42547.373101851852</v>
      </c>
      <c r="G20" s="82">
        <v>1</v>
      </c>
      <c r="H20" s="81" t="s">
        <v>164</v>
      </c>
      <c r="I20" s="81">
        <v>42547.398043981484</v>
      </c>
      <c r="J20" s="41">
        <v>0</v>
      </c>
      <c r="K20" s="41" t="str">
        <f t="shared" si="10"/>
        <v>4031/4032</v>
      </c>
      <c r="L20" s="41" t="str">
        <f>VLOOKUP(A20,'Trips&amp;Operators'!$C$1:$E$10000,3,FALSE)</f>
        <v>GOODNIGHT</v>
      </c>
      <c r="M20" s="11">
        <f t="shared" si="11"/>
        <v>2.4942129632108845E-2</v>
      </c>
      <c r="N20" s="12">
        <f t="shared" si="1"/>
        <v>35.916666670236737</v>
      </c>
      <c r="O20" s="12"/>
      <c r="P20" s="12"/>
      <c r="Q20" s="42"/>
      <c r="R20" s="42"/>
      <c r="S20" s="70">
        <f t="shared" si="12"/>
        <v>0.66666666666666663</v>
      </c>
      <c r="T20" s="2" t="str">
        <f t="shared" si="13"/>
        <v>Southbound</v>
      </c>
      <c r="U20" s="2">
        <f>COUNTIFS([3]Variables!$M$2:$M$19, "&gt;=" &amp; Y20, [3]Variables!$M$2:$M$19, "&lt;=" &amp; Z20)</f>
        <v>8</v>
      </c>
      <c r="V20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08:54:17-0600',mode:absolute,to:'2016-06-26 09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0" s="48" t="str">
        <f t="shared" si="15"/>
        <v>Y</v>
      </c>
      <c r="X20" s="48">
        <f t="shared" si="16"/>
        <v>0</v>
      </c>
      <c r="Y20" s="48">
        <f t="shared" si="17"/>
        <v>0.10440000000000001</v>
      </c>
      <c r="Z20" s="48">
        <f t="shared" si="18"/>
        <v>5.8925999999999998</v>
      </c>
      <c r="AA20" s="48">
        <f t="shared" si="19"/>
        <v>5.7881999999999998</v>
      </c>
      <c r="AB20" s="49" t="e">
        <f>VLOOKUP(A20,[3]Enforcements!$C$7:$J$32,8,0)</f>
        <v>#N/A</v>
      </c>
      <c r="AC20" s="49" t="e">
        <f>VLOOKUP(A20,[3]Enforcements!$C$7:$E$32,3,0)</f>
        <v>#N/A</v>
      </c>
    </row>
    <row r="21" spans="1:29" s="2" customFormat="1" x14ac:dyDescent="0.25">
      <c r="A21" s="41" t="s">
        <v>163</v>
      </c>
      <c r="B21" s="41">
        <v>4031</v>
      </c>
      <c r="C21" s="41" t="s">
        <v>58</v>
      </c>
      <c r="D21" s="41" t="s">
        <v>165</v>
      </c>
      <c r="E21" s="81">
        <v>42547.371724537035</v>
      </c>
      <c r="F21" s="81">
        <v>42547.37462962963</v>
      </c>
      <c r="G21" s="82">
        <v>4</v>
      </c>
      <c r="H21" s="81" t="s">
        <v>164</v>
      </c>
      <c r="I21" s="81">
        <v>42547.398043981484</v>
      </c>
      <c r="J21" s="41">
        <v>0</v>
      </c>
      <c r="K21" s="41" t="str">
        <f t="shared" si="10"/>
        <v>4031/4032</v>
      </c>
      <c r="L21" s="41" t="str">
        <f>VLOOKUP(A21,'Trips&amp;Operators'!$C$1:$E$10000,3,FALSE)</f>
        <v>GOODNIGHT</v>
      </c>
      <c r="M21" s="11">
        <f t="shared" si="11"/>
        <v>2.3414351853716653E-2</v>
      </c>
      <c r="N21" s="12">
        <f t="shared" si="1"/>
        <v>33.71666666935198</v>
      </c>
      <c r="O21" s="12"/>
      <c r="P21" s="12"/>
      <c r="Q21" s="42"/>
      <c r="R21" s="42"/>
      <c r="S21" s="70">
        <f t="shared" si="12"/>
        <v>0.66666666666666663</v>
      </c>
      <c r="T21" s="2" t="str">
        <f t="shared" si="13"/>
        <v>Southbound</v>
      </c>
      <c r="U21" s="2">
        <f>COUNTIFS([3]Variables!$M$2:$M$19, "&gt;=" &amp; Y21, [3]Variables!$M$2:$M$19, "&lt;=" &amp; Z21)</f>
        <v>8</v>
      </c>
      <c r="V21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08:54:17-0600',mode:absolute,to:'2016-06-26 09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1" s="48" t="str">
        <f t="shared" si="15"/>
        <v>Y</v>
      </c>
      <c r="X21" s="48">
        <f t="shared" si="16"/>
        <v>0</v>
      </c>
      <c r="Y21" s="48">
        <f t="shared" si="17"/>
        <v>0.10440000000000001</v>
      </c>
      <c r="Z21" s="48">
        <f t="shared" si="18"/>
        <v>5.8925999999999998</v>
      </c>
      <c r="AA21" s="48">
        <f t="shared" si="19"/>
        <v>5.7881999999999998</v>
      </c>
      <c r="AB21" s="49" t="e">
        <f>VLOOKUP(A21,[3]Enforcements!$C$7:$J$32,8,0)</f>
        <v>#N/A</v>
      </c>
      <c r="AC21" s="49" t="e">
        <f>VLOOKUP(A21,[3]Enforcements!$C$7:$E$32,3,0)</f>
        <v>#N/A</v>
      </c>
    </row>
    <row r="22" spans="1:29" s="2" customFormat="1" x14ac:dyDescent="0.25">
      <c r="A22" s="41" t="s">
        <v>166</v>
      </c>
      <c r="B22" s="41">
        <v>4032</v>
      </c>
      <c r="C22" s="41" t="s">
        <v>58</v>
      </c>
      <c r="D22" s="41" t="s">
        <v>117</v>
      </c>
      <c r="E22" s="81">
        <v>42547.399386574078</v>
      </c>
      <c r="F22" s="81">
        <v>42547.400509259256</v>
      </c>
      <c r="G22" s="82">
        <v>1</v>
      </c>
      <c r="H22" s="81" t="s">
        <v>167</v>
      </c>
      <c r="I22" s="81">
        <v>42547.412743055553</v>
      </c>
      <c r="J22" s="41">
        <v>1</v>
      </c>
      <c r="K22" s="41" t="str">
        <f t="shared" si="10"/>
        <v>4031/4032</v>
      </c>
      <c r="L22" s="41" t="str">
        <f>VLOOKUP(A22,'Trips&amp;Operators'!$C$1:$E$10000,3,FALSE)</f>
        <v>GOODNIGHT</v>
      </c>
      <c r="M22" s="11">
        <f t="shared" si="11"/>
        <v>1.2233796296641231E-2</v>
      </c>
      <c r="N22" s="12">
        <f t="shared" si="1"/>
        <v>17.616666667163372</v>
      </c>
      <c r="O22" s="12"/>
      <c r="P22" s="12"/>
      <c r="Q22" s="42"/>
      <c r="R22" s="42"/>
      <c r="S22" s="70">
        <f t="shared" si="12"/>
        <v>0</v>
      </c>
      <c r="T22" s="2" t="str">
        <f t="shared" si="13"/>
        <v>Southbound</v>
      </c>
      <c r="U22" s="2">
        <f>COUNTIFS([3]Variables!$M$2:$M$19, "&gt;=" &amp; Y22, [3]Variables!$M$2:$M$19, "&lt;=" &amp; Z22)</f>
        <v>0</v>
      </c>
      <c r="V22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09:34:07-0600',mode:absolute,to:'2016-06-26 09:55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2" s="48" t="str">
        <f t="shared" si="15"/>
        <v>Y</v>
      </c>
      <c r="X22" s="48">
        <f t="shared" si="16"/>
        <v>0</v>
      </c>
      <c r="Y22" s="48">
        <f t="shared" si="17"/>
        <v>5.8608000000000002</v>
      </c>
      <c r="Z22" s="48">
        <f t="shared" si="18"/>
        <v>7.6600000000000001E-2</v>
      </c>
      <c r="AA22" s="48">
        <f t="shared" si="19"/>
        <v>5.7842000000000002</v>
      </c>
      <c r="AB22" s="49" t="e">
        <f>VLOOKUP(A22,[3]Enforcements!$C$7:$J$32,8,0)</f>
        <v>#N/A</v>
      </c>
      <c r="AC22" s="49" t="e">
        <f>VLOOKUP(A22,[3]Enforcements!$C$7:$E$32,3,0)</f>
        <v>#N/A</v>
      </c>
    </row>
    <row r="23" spans="1:29" s="2" customFormat="1" x14ac:dyDescent="0.25">
      <c r="A23" s="41" t="s">
        <v>168</v>
      </c>
      <c r="B23" s="41">
        <v>4031</v>
      </c>
      <c r="C23" s="41" t="s">
        <v>58</v>
      </c>
      <c r="D23" s="41" t="s">
        <v>169</v>
      </c>
      <c r="E23" s="81">
        <v>42547.414803240739</v>
      </c>
      <c r="F23" s="81">
        <v>42547.415937500002</v>
      </c>
      <c r="G23" s="82">
        <v>1</v>
      </c>
      <c r="H23" s="81" t="s">
        <v>170</v>
      </c>
      <c r="I23" s="81">
        <v>42547.441053240742</v>
      </c>
      <c r="J23" s="41">
        <v>4</v>
      </c>
      <c r="K23" s="41" t="str">
        <f t="shared" si="10"/>
        <v>4031/4032</v>
      </c>
      <c r="L23" s="41" t="str">
        <f>VLOOKUP(A23,'Trips&amp;Operators'!$C$1:$E$10000,3,FALSE)</f>
        <v>GOODNIGHT</v>
      </c>
      <c r="M23" s="11">
        <f t="shared" si="11"/>
        <v>2.5115740740147885E-2</v>
      </c>
      <c r="N23" s="12">
        <f t="shared" si="1"/>
        <v>36.166666665812954</v>
      </c>
      <c r="O23" s="12"/>
      <c r="P23" s="12"/>
      <c r="Q23" s="42"/>
      <c r="R23" s="42"/>
      <c r="S23" s="70">
        <f t="shared" si="12"/>
        <v>0.66666666666666663</v>
      </c>
      <c r="T23" s="2" t="str">
        <f t="shared" si="13"/>
        <v>Southbound</v>
      </c>
      <c r="U23" s="2">
        <f>COUNTIFS([3]Variables!$M$2:$M$19, "&gt;=" &amp; Y23, [3]Variables!$M$2:$M$19, "&lt;=" &amp; Z23)</f>
        <v>8</v>
      </c>
      <c r="V23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09:56:19-0600',mode:absolute,to:'2016-06-26 10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3" s="48" t="str">
        <f t="shared" si="15"/>
        <v>Y</v>
      </c>
      <c r="X23" s="48">
        <f t="shared" si="16"/>
        <v>0</v>
      </c>
      <c r="Y23" s="48">
        <f t="shared" si="17"/>
        <v>0.1055</v>
      </c>
      <c r="Z23" s="48">
        <f t="shared" si="18"/>
        <v>5.8921999999999999</v>
      </c>
      <c r="AA23" s="48">
        <f t="shared" si="19"/>
        <v>5.7866999999999997</v>
      </c>
      <c r="AB23" s="49" t="e">
        <f>VLOOKUP(A23,[3]Enforcements!$C$7:$J$32,8,0)</f>
        <v>#N/A</v>
      </c>
      <c r="AC23" s="49" t="e">
        <f>VLOOKUP(A23,[3]Enforcements!$C$7:$E$32,3,0)</f>
        <v>#N/A</v>
      </c>
    </row>
    <row r="24" spans="1:29" s="2" customFormat="1" x14ac:dyDescent="0.25">
      <c r="A24" s="41" t="s">
        <v>171</v>
      </c>
      <c r="B24" s="41">
        <v>4032</v>
      </c>
      <c r="C24" s="41" t="s">
        <v>58</v>
      </c>
      <c r="D24" s="41" t="s">
        <v>172</v>
      </c>
      <c r="E24" s="81">
        <v>42547.442245370374</v>
      </c>
      <c r="F24" s="81">
        <v>42547.443298611113</v>
      </c>
      <c r="G24" s="82">
        <v>1</v>
      </c>
      <c r="H24" s="81" t="s">
        <v>173</v>
      </c>
      <c r="I24" s="81">
        <v>42547.457905092589</v>
      </c>
      <c r="J24" s="41">
        <v>1</v>
      </c>
      <c r="K24" s="41" t="str">
        <f t="shared" si="10"/>
        <v>4031/4032</v>
      </c>
      <c r="L24" s="41" t="str">
        <f>VLOOKUP(A24,'Trips&amp;Operators'!$C$1:$E$10000,3,FALSE)</f>
        <v>GOODNIGHT</v>
      </c>
      <c r="M24" s="11">
        <f t="shared" si="11"/>
        <v>1.4606481476221234E-2</v>
      </c>
      <c r="N24" s="12">
        <f t="shared" si="1"/>
        <v>21.033333325758576</v>
      </c>
      <c r="O24" s="12"/>
      <c r="P24" s="12"/>
      <c r="Q24" s="42"/>
      <c r="R24" s="42"/>
      <c r="S24" s="70">
        <f t="shared" si="12"/>
        <v>0</v>
      </c>
      <c r="T24" s="2" t="str">
        <f t="shared" si="13"/>
        <v>NorthBound</v>
      </c>
      <c r="U24" s="2">
        <f>COUNTIFS([3]Variables!$M$2:$M$19, "&gt;=" &amp; Y24, [3]Variables!$M$2:$M$19, "&lt;=" &amp; Z24)</f>
        <v>0</v>
      </c>
      <c r="V24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10:35:50-0600',mode:absolute,to:'2016-06-26 11:00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4" s="48" t="str">
        <f t="shared" si="15"/>
        <v>Y</v>
      </c>
      <c r="X24" s="48">
        <f t="shared" si="16"/>
        <v>1</v>
      </c>
      <c r="Y24" s="48">
        <f t="shared" si="17"/>
        <v>5.8601999999999999</v>
      </c>
      <c r="Z24" s="48">
        <f t="shared" si="18"/>
        <v>7.4800000000000005E-2</v>
      </c>
      <c r="AA24" s="48">
        <f t="shared" si="19"/>
        <v>5.7854000000000001</v>
      </c>
      <c r="AB24" s="49" t="e">
        <f>VLOOKUP(A24,[3]Enforcements!$C$7:$J$32,8,0)</f>
        <v>#N/A</v>
      </c>
      <c r="AC24" s="49" t="e">
        <f>VLOOKUP(A24,[3]Enforcements!$C$7:$E$32,3,0)</f>
        <v>#N/A</v>
      </c>
    </row>
    <row r="25" spans="1:29" s="2" customFormat="1" x14ac:dyDescent="0.25">
      <c r="A25" s="41" t="s">
        <v>174</v>
      </c>
      <c r="B25" s="41">
        <v>4031</v>
      </c>
      <c r="C25" s="41" t="s">
        <v>58</v>
      </c>
      <c r="D25" s="41" t="s">
        <v>175</v>
      </c>
      <c r="E25" s="81">
        <v>42547.470601851855</v>
      </c>
      <c r="F25" s="81">
        <v>42547.472210648149</v>
      </c>
      <c r="G25" s="82">
        <v>2</v>
      </c>
      <c r="H25" s="81" t="s">
        <v>176</v>
      </c>
      <c r="I25" s="81">
        <v>42547.481724537036</v>
      </c>
      <c r="J25" s="41">
        <v>1</v>
      </c>
      <c r="K25" s="41" t="str">
        <f t="shared" si="10"/>
        <v>4031/4032</v>
      </c>
      <c r="L25" s="41" t="str">
        <f>VLOOKUP(A25,'Trips&amp;Operators'!$C$1:$E$10000,3,FALSE)</f>
        <v>GOODNIGHT</v>
      </c>
      <c r="M25" s="11">
        <f t="shared" si="11"/>
        <v>9.5138888864312321E-3</v>
      </c>
      <c r="N25" s="12">
        <f t="shared" si="1"/>
        <v>13.699999996460974</v>
      </c>
      <c r="O25" s="12"/>
      <c r="P25" s="12"/>
      <c r="Q25" s="42"/>
      <c r="R25" s="42"/>
      <c r="S25" s="70">
        <f t="shared" si="12"/>
        <v>0.66666666666666663</v>
      </c>
      <c r="T25" s="2" t="str">
        <f t="shared" si="13"/>
        <v>NorthBound</v>
      </c>
      <c r="U25" s="2">
        <f>COUNTIFS([3]Variables!$M$2:$M$19, "&gt;=" &amp; Y25, [3]Variables!$M$2:$M$19, "&lt;=" &amp; Z25)</f>
        <v>8</v>
      </c>
      <c r="V25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11:16:40-0600',mode:absolute,to:'2016-06-26 11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5" s="48" t="str">
        <f t="shared" si="15"/>
        <v>Y</v>
      </c>
      <c r="X25" s="48">
        <f t="shared" si="16"/>
        <v>0</v>
      </c>
      <c r="Y25" s="48">
        <f t="shared" si="17"/>
        <v>0.1041</v>
      </c>
      <c r="Z25" s="48">
        <f t="shared" si="18"/>
        <v>5.8853999999999997</v>
      </c>
      <c r="AA25" s="48">
        <f t="shared" si="19"/>
        <v>5.7812999999999999</v>
      </c>
      <c r="AB25" s="49" t="e">
        <f>VLOOKUP(A25,[3]Enforcements!$C$7:$J$32,8,0)</f>
        <v>#N/A</v>
      </c>
      <c r="AC25" s="49" t="e">
        <f>VLOOKUP(A25,[3]Enforcements!$C$7:$E$32,3,0)</f>
        <v>#N/A</v>
      </c>
    </row>
    <row r="26" spans="1:29" s="2" customFormat="1" x14ac:dyDescent="0.25">
      <c r="A26" s="41" t="s">
        <v>177</v>
      </c>
      <c r="B26" s="41">
        <v>4032</v>
      </c>
      <c r="C26" s="41" t="s">
        <v>58</v>
      </c>
      <c r="D26" s="41" t="s">
        <v>178</v>
      </c>
      <c r="E26" s="81">
        <v>42547.48296296296</v>
      </c>
      <c r="F26" s="81">
        <v>42547.483807870369</v>
      </c>
      <c r="G26" s="82">
        <v>1</v>
      </c>
      <c r="H26" s="81" t="s">
        <v>179</v>
      </c>
      <c r="I26" s="81">
        <v>42547.528668981482</v>
      </c>
      <c r="J26" s="41">
        <v>0</v>
      </c>
      <c r="K26" s="41" t="str">
        <f t="shared" si="10"/>
        <v>4031/4032</v>
      </c>
      <c r="L26" s="41" t="str">
        <f>VLOOKUP(A26,'Trips&amp;Operators'!$C$1:$E$10000,3,FALSE)</f>
        <v>GOODNIGHT</v>
      </c>
      <c r="M26" s="11">
        <f t="shared" si="11"/>
        <v>4.486111111327773E-2</v>
      </c>
      <c r="N26" s="12">
        <f t="shared" si="1"/>
        <v>64.600000003119931</v>
      </c>
      <c r="O26" s="12"/>
      <c r="P26" s="12"/>
      <c r="Q26" s="42"/>
      <c r="R26" s="42"/>
      <c r="S26" s="70">
        <f t="shared" si="12"/>
        <v>0</v>
      </c>
      <c r="T26" s="2" t="str">
        <f t="shared" si="13"/>
        <v>NorthBound</v>
      </c>
      <c r="U26" s="2">
        <f>COUNTIFS([3]Variables!$M$2:$M$19, "&gt;=" &amp; Y26, [3]Variables!$M$2:$M$19, "&lt;=" &amp; Z26)</f>
        <v>0</v>
      </c>
      <c r="V26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11:34:28-0600',mode:absolute,to:'2016-06-26 12:42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6" s="48" t="str">
        <f t="shared" si="15"/>
        <v>Y</v>
      </c>
      <c r="X26" s="48">
        <f t="shared" si="16"/>
        <v>0</v>
      </c>
      <c r="Y26" s="48">
        <f t="shared" si="17"/>
        <v>5.8540000000000001</v>
      </c>
      <c r="Z26" s="48">
        <f t="shared" si="18"/>
        <v>5.7313999999999998</v>
      </c>
      <c r="AA26" s="48">
        <f t="shared" si="19"/>
        <v>0.12260000000000026</v>
      </c>
      <c r="AB26" s="49" t="e">
        <f>VLOOKUP(A26,[3]Enforcements!$C$7:$J$32,8,0)</f>
        <v>#N/A</v>
      </c>
      <c r="AC26" s="49" t="e">
        <f>VLOOKUP(A26,[3]Enforcements!$C$7:$E$32,3,0)</f>
        <v>#N/A</v>
      </c>
    </row>
    <row r="27" spans="1:29" s="2" customFormat="1" x14ac:dyDescent="0.25">
      <c r="A27" s="41" t="s">
        <v>180</v>
      </c>
      <c r="B27" s="41">
        <v>4031</v>
      </c>
      <c r="C27" s="41" t="s">
        <v>58</v>
      </c>
      <c r="D27" s="41" t="s">
        <v>181</v>
      </c>
      <c r="E27" s="81">
        <v>42547.498020833336</v>
      </c>
      <c r="F27" s="81">
        <v>42547.499247685184</v>
      </c>
      <c r="G27" s="82">
        <v>1</v>
      </c>
      <c r="H27" s="81" t="s">
        <v>118</v>
      </c>
      <c r="I27" s="81">
        <v>42547.522951388892</v>
      </c>
      <c r="J27" s="41">
        <v>1</v>
      </c>
      <c r="K27" s="41" t="str">
        <f t="shared" si="10"/>
        <v>4031/4032</v>
      </c>
      <c r="L27" s="41" t="str">
        <f>VLOOKUP(A27,'Trips&amp;Operators'!$C$1:$E$10000,3,FALSE)</f>
        <v>GOODNIGHT</v>
      </c>
      <c r="M27" s="11">
        <f t="shared" si="11"/>
        <v>2.3703703707724344E-2</v>
      </c>
      <c r="N27" s="12">
        <f t="shared" si="1"/>
        <v>34.133333339123055</v>
      </c>
      <c r="O27" s="12"/>
      <c r="P27" s="12"/>
      <c r="Q27" s="42"/>
      <c r="R27" s="42"/>
      <c r="S27" s="70">
        <f t="shared" si="12"/>
        <v>0.66666666666666663</v>
      </c>
      <c r="T27" s="2" t="str">
        <f t="shared" si="13"/>
        <v>NorthBound</v>
      </c>
      <c r="U27" s="2">
        <f>COUNTIFS([3]Variables!$M$2:$M$19, "&gt;=" &amp; Y27, [3]Variables!$M$2:$M$19, "&lt;=" &amp; Z27)</f>
        <v>8</v>
      </c>
      <c r="V27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11:56:09-0600',mode:absolute,to:'2016-06-26 12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7" s="48" t="str">
        <f t="shared" si="15"/>
        <v>Y</v>
      </c>
      <c r="X27" s="48">
        <f t="shared" si="16"/>
        <v>0</v>
      </c>
      <c r="Y27" s="48">
        <f t="shared" si="17"/>
        <v>9.3700000000000006E-2</v>
      </c>
      <c r="Z27" s="48">
        <f t="shared" si="18"/>
        <v>5.8916000000000004</v>
      </c>
      <c r="AA27" s="48">
        <f t="shared" si="19"/>
        <v>5.7979000000000003</v>
      </c>
      <c r="AB27" s="49" t="e">
        <f>VLOOKUP(A27,[3]Enforcements!$C$7:$J$32,8,0)</f>
        <v>#N/A</v>
      </c>
      <c r="AC27" s="49" t="e">
        <f>VLOOKUP(A27,[3]Enforcements!$C$7:$E$32,3,0)</f>
        <v>#N/A</v>
      </c>
    </row>
    <row r="28" spans="1:29" x14ac:dyDescent="0.25">
      <c r="A28" s="41" t="s">
        <v>182</v>
      </c>
      <c r="B28" s="41">
        <v>4032</v>
      </c>
      <c r="C28" s="41" t="s">
        <v>58</v>
      </c>
      <c r="D28" s="41" t="s">
        <v>154</v>
      </c>
      <c r="E28" s="81">
        <v>42547.523900462962</v>
      </c>
      <c r="F28" s="81">
        <v>42547.525462962964</v>
      </c>
      <c r="G28" s="82">
        <v>2</v>
      </c>
      <c r="H28" s="81" t="s">
        <v>179</v>
      </c>
      <c r="I28" s="81">
        <v>42547.528668981482</v>
      </c>
      <c r="J28" s="41">
        <v>0</v>
      </c>
      <c r="K28" s="41" t="str">
        <f t="shared" si="10"/>
        <v>4031/4032</v>
      </c>
      <c r="L28" s="41" t="str">
        <f>VLOOKUP(A28,'Trips&amp;Operators'!$C$1:$E$10000,3,FALSE)</f>
        <v>GOODNIGHT</v>
      </c>
      <c r="M28" s="11">
        <f t="shared" si="11"/>
        <v>3.2060185185400769E-3</v>
      </c>
      <c r="N28" s="12">
        <f t="shared" si="1"/>
        <v>4.6166666666977108</v>
      </c>
      <c r="O28" s="12"/>
      <c r="P28" s="12"/>
      <c r="Q28" s="42"/>
      <c r="R28" s="42"/>
      <c r="S28" s="70">
        <f t="shared" si="12"/>
        <v>0</v>
      </c>
      <c r="T28" s="2" t="str">
        <f t="shared" si="13"/>
        <v>NorthBound</v>
      </c>
      <c r="U28" s="2">
        <f>COUNTIFS([3]Variables!$M$2:$M$19, "&gt;=" &amp; Y28, [3]Variables!$M$2:$M$19, "&lt;=" &amp; Z28)</f>
        <v>0</v>
      </c>
      <c r="V28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12:33:25-0600',mode:absolute,to:'2016-06-26 12:42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8" s="48" t="str">
        <f t="shared" si="15"/>
        <v>Y</v>
      </c>
      <c r="X28" s="48">
        <f t="shared" si="16"/>
        <v>0</v>
      </c>
      <c r="Y28" s="48">
        <f t="shared" si="17"/>
        <v>5.8605999999999998</v>
      </c>
      <c r="Z28" s="48">
        <f t="shared" si="18"/>
        <v>5.7313999999999998</v>
      </c>
      <c r="AA28" s="48">
        <f t="shared" si="19"/>
        <v>0.12919999999999998</v>
      </c>
      <c r="AB28" s="49" t="e">
        <f>VLOOKUP(A28,[3]Enforcements!$C$7:$J$32,8,0)</f>
        <v>#N/A</v>
      </c>
      <c r="AC28" s="49" t="e">
        <f>VLOOKUP(A28,[3]Enforcements!$C$7:$E$32,3,0)</f>
        <v>#N/A</v>
      </c>
    </row>
    <row r="29" spans="1:29" x14ac:dyDescent="0.25">
      <c r="A29" s="41" t="s">
        <v>183</v>
      </c>
      <c r="B29" s="41">
        <v>4031</v>
      </c>
      <c r="C29" s="41" t="s">
        <v>58</v>
      </c>
      <c r="D29" s="41" t="s">
        <v>133</v>
      </c>
      <c r="E29" s="81">
        <v>42547.543310185189</v>
      </c>
      <c r="F29" s="81">
        <v>42547.544259259259</v>
      </c>
      <c r="G29" s="82">
        <v>1</v>
      </c>
      <c r="H29" s="81" t="s">
        <v>184</v>
      </c>
      <c r="I29" s="81">
        <v>42547.55709490741</v>
      </c>
      <c r="J29" s="41">
        <v>0</v>
      </c>
      <c r="K29" s="41" t="str">
        <f t="shared" si="10"/>
        <v>4031/4032</v>
      </c>
      <c r="L29" s="41" t="str">
        <f>VLOOKUP(A29,'Trips&amp;Operators'!$C$1:$E$10000,3,FALSE)</f>
        <v>GOODNIGHT</v>
      </c>
      <c r="M29" s="11">
        <f t="shared" si="11"/>
        <v>1.283564815093996E-2</v>
      </c>
      <c r="N29" s="12">
        <f t="shared" si="1"/>
        <v>18.483333337353542</v>
      </c>
      <c r="O29" s="12"/>
      <c r="P29" s="12"/>
      <c r="Q29" s="42"/>
      <c r="R29" s="42"/>
      <c r="S29" s="70">
        <f t="shared" si="12"/>
        <v>0</v>
      </c>
      <c r="T29" s="2" t="str">
        <f t="shared" si="13"/>
        <v>NorthBound</v>
      </c>
      <c r="U29" s="2">
        <f>COUNTIFS([3]Variables!$M$2:$M$19, "&gt;=" &amp; Y29, [3]Variables!$M$2:$M$19, "&lt;=" &amp; Z29)</f>
        <v>0</v>
      </c>
      <c r="V29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13:01:22-0600',mode:absolute,to:'2016-06-26 13:23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9" s="48" t="str">
        <f t="shared" si="15"/>
        <v>Y</v>
      </c>
      <c r="X29" s="48">
        <f t="shared" si="16"/>
        <v>0</v>
      </c>
      <c r="Y29" s="48">
        <f t="shared" si="17"/>
        <v>9.0899999999999995E-2</v>
      </c>
      <c r="Z29" s="48">
        <f t="shared" si="18"/>
        <v>9.2700000000000005E-2</v>
      </c>
      <c r="AA29" s="48">
        <f t="shared" si="19"/>
        <v>1.8000000000000099E-3</v>
      </c>
      <c r="AB29" s="49" t="e">
        <f>VLOOKUP(A29,[3]Enforcements!$C$7:$J$32,8,0)</f>
        <v>#N/A</v>
      </c>
      <c r="AC29" s="49" t="e">
        <f>VLOOKUP(A29,[3]Enforcements!$C$7:$E$32,3,0)</f>
        <v>#N/A</v>
      </c>
    </row>
    <row r="30" spans="1:29" s="2" customFormat="1" x14ac:dyDescent="0.25">
      <c r="A30" s="41" t="s">
        <v>185</v>
      </c>
      <c r="B30" s="41">
        <v>4032</v>
      </c>
      <c r="C30" s="41" t="s">
        <v>58</v>
      </c>
      <c r="D30" s="41" t="s">
        <v>172</v>
      </c>
      <c r="E30" s="81">
        <v>42547.569560185184</v>
      </c>
      <c r="F30" s="81">
        <v>42547.570462962962</v>
      </c>
      <c r="G30" s="82">
        <v>1</v>
      </c>
      <c r="H30" s="81" t="s">
        <v>186</v>
      </c>
      <c r="I30" s="81">
        <v>42547.579594907409</v>
      </c>
      <c r="J30" s="41">
        <v>0</v>
      </c>
      <c r="K30" s="41" t="str">
        <f t="shared" si="10"/>
        <v>4031/4032</v>
      </c>
      <c r="L30" s="41" t="str">
        <f>VLOOKUP(A30,'Trips&amp;Operators'!$C$1:$E$10000,3,FALSE)</f>
        <v>GOODNIGHT</v>
      </c>
      <c r="M30" s="11">
        <f t="shared" si="11"/>
        <v>9.1319444472901523E-3</v>
      </c>
      <c r="N30" s="12">
        <f t="shared" si="1"/>
        <v>13.150000004097819</v>
      </c>
      <c r="O30" s="12"/>
      <c r="P30" s="12"/>
      <c r="Q30" s="42"/>
      <c r="R30" s="42"/>
      <c r="S30" s="70">
        <f t="shared" si="12"/>
        <v>0</v>
      </c>
      <c r="T30" s="2" t="str">
        <f t="shared" si="13"/>
        <v>NorthBound</v>
      </c>
      <c r="U30" s="2">
        <f>COUNTIFS([3]Variables!$M$2:$M$19, "&gt;=" &amp; Y30, [3]Variables!$M$2:$M$19, "&lt;=" &amp; Z30)</f>
        <v>0</v>
      </c>
      <c r="V30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13:39:10-0600',mode:absolute,to:'2016-06-26 13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0" s="48" t="str">
        <f t="shared" si="15"/>
        <v>Y</v>
      </c>
      <c r="X30" s="48">
        <f t="shared" si="16"/>
        <v>0</v>
      </c>
      <c r="Y30" s="48">
        <f t="shared" si="17"/>
        <v>5.8601999999999999</v>
      </c>
      <c r="Z30" s="48">
        <f t="shared" si="18"/>
        <v>8.5999999999999993E-2</v>
      </c>
      <c r="AA30" s="48">
        <f t="shared" si="19"/>
        <v>5.7741999999999996</v>
      </c>
      <c r="AB30" s="49" t="e">
        <f>VLOOKUP(A30,[3]Enforcements!$C$7:$J$32,8,0)</f>
        <v>#N/A</v>
      </c>
      <c r="AC30" s="49" t="e">
        <f>VLOOKUP(A30,[3]Enforcements!$C$7:$E$32,3,0)</f>
        <v>#N/A</v>
      </c>
    </row>
    <row r="31" spans="1:29" x14ac:dyDescent="0.25">
      <c r="A31" s="41" t="s">
        <v>187</v>
      </c>
      <c r="B31" s="41">
        <v>4031</v>
      </c>
      <c r="C31" s="41" t="s">
        <v>58</v>
      </c>
      <c r="D31" s="41" t="s">
        <v>188</v>
      </c>
      <c r="E31" s="81">
        <v>42547.592314814814</v>
      </c>
      <c r="F31" s="81">
        <v>42547.593819444446</v>
      </c>
      <c r="G31" s="82">
        <v>2</v>
      </c>
      <c r="H31" s="81" t="s">
        <v>134</v>
      </c>
      <c r="I31" s="81">
        <v>42547.607685185183</v>
      </c>
      <c r="J31" s="41">
        <v>1</v>
      </c>
      <c r="K31" s="41" t="str">
        <f t="shared" si="10"/>
        <v>4031/4032</v>
      </c>
      <c r="L31" s="41" t="str">
        <f>VLOOKUP(A31,'Trips&amp;Operators'!$C$1:$E$10000,3,FALSE)</f>
        <v>REBOLETTI</v>
      </c>
      <c r="M31" s="11">
        <f t="shared" si="11"/>
        <v>1.3865740736946464E-2</v>
      </c>
      <c r="N31" s="12">
        <f t="shared" si="1"/>
        <v>19.966666661202908</v>
      </c>
      <c r="O31" s="12"/>
      <c r="P31" s="12"/>
      <c r="Q31" s="42"/>
      <c r="R31" s="42"/>
      <c r="S31" s="70">
        <f t="shared" si="12"/>
        <v>0.66666666666666663</v>
      </c>
      <c r="T31" s="2" t="str">
        <f t="shared" si="13"/>
        <v>NorthBound</v>
      </c>
      <c r="U31" s="2">
        <f>COUNTIFS([3]Variables!$M$2:$M$19, "&gt;=" &amp; Y31, [3]Variables!$M$2:$M$19, "&lt;=" &amp; Z31)</f>
        <v>8</v>
      </c>
      <c r="V31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14:11:56-0600',mode:absolute,to:'2016-06-26 14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1" s="48" t="str">
        <f t="shared" si="15"/>
        <v>Y</v>
      </c>
      <c r="X31" s="48">
        <f t="shared" si="16"/>
        <v>0</v>
      </c>
      <c r="Y31" s="48">
        <f t="shared" si="17"/>
        <v>0.1158</v>
      </c>
      <c r="Z31" s="48">
        <f t="shared" si="18"/>
        <v>5.891</v>
      </c>
      <c r="AA31" s="48">
        <f t="shared" si="19"/>
        <v>5.7751999999999999</v>
      </c>
      <c r="AB31" s="49" t="e">
        <f>VLOOKUP(A31,[3]Enforcements!$C$7:$J$32,8,0)</f>
        <v>#N/A</v>
      </c>
      <c r="AC31" s="49" t="e">
        <f>VLOOKUP(A31,[3]Enforcements!$C$7:$E$32,3,0)</f>
        <v>#N/A</v>
      </c>
    </row>
    <row r="32" spans="1:29" x14ac:dyDescent="0.25">
      <c r="A32" s="41" t="s">
        <v>189</v>
      </c>
      <c r="B32" s="41">
        <v>4032</v>
      </c>
      <c r="C32" s="41" t="s">
        <v>58</v>
      </c>
      <c r="D32" s="41" t="s">
        <v>190</v>
      </c>
      <c r="E32" s="81">
        <v>42547.609386574077</v>
      </c>
      <c r="F32" s="81">
        <v>42547.610752314817</v>
      </c>
      <c r="G32" s="82">
        <v>1</v>
      </c>
      <c r="H32" s="81" t="s">
        <v>191</v>
      </c>
      <c r="I32" s="81">
        <v>42547.613668981481</v>
      </c>
      <c r="J32" s="41">
        <v>2</v>
      </c>
      <c r="K32" s="41" t="str">
        <f t="shared" si="10"/>
        <v>4031/4032</v>
      </c>
      <c r="L32" s="41" t="str">
        <f>VLOOKUP(A32,'Trips&amp;Operators'!$C$1:$E$10000,3,FALSE)</f>
        <v>REBOLETTI</v>
      </c>
      <c r="M32" s="11">
        <f t="shared" si="11"/>
        <v>2.9166666645323858E-3</v>
      </c>
      <c r="N32" s="12">
        <f t="shared" si="1"/>
        <v>4.1999999969266355</v>
      </c>
      <c r="O32" s="12"/>
      <c r="P32" s="12"/>
      <c r="Q32" s="42"/>
      <c r="R32" s="42"/>
      <c r="S32" s="70">
        <f t="shared" si="12"/>
        <v>0</v>
      </c>
      <c r="T32" s="2" t="str">
        <f t="shared" si="13"/>
        <v>NorthBound</v>
      </c>
      <c r="U32" s="2">
        <f>COUNTIFS([3]Variables!$M$2:$M$19, "&gt;=" &amp; Y32, [3]Variables!$M$2:$M$19, "&lt;=" &amp; Z32)</f>
        <v>0</v>
      </c>
      <c r="V32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14:36:31-0600',mode:absolute,to:'2016-06-26 14:44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2" s="48" t="str">
        <f t="shared" si="15"/>
        <v>Y</v>
      </c>
      <c r="X32" s="48">
        <f t="shared" si="16"/>
        <v>0</v>
      </c>
      <c r="Y32" s="48">
        <f t="shared" si="17"/>
        <v>5.8586999999999998</v>
      </c>
      <c r="Z32" s="48">
        <f t="shared" si="18"/>
        <v>5.8132000000000001</v>
      </c>
      <c r="AA32" s="48">
        <f t="shared" si="19"/>
        <v>4.5499999999999652E-2</v>
      </c>
      <c r="AB32" s="49" t="e">
        <f>VLOOKUP(A32,[3]Enforcements!$C$7:$J$32,8,0)</f>
        <v>#N/A</v>
      </c>
      <c r="AC32" s="49" t="e">
        <f>VLOOKUP(A32,[3]Enforcements!$C$7:$E$32,3,0)</f>
        <v>#N/A</v>
      </c>
    </row>
    <row r="33" spans="1:29" x14ac:dyDescent="0.25">
      <c r="A33" s="41" t="s">
        <v>192</v>
      </c>
      <c r="B33" s="41">
        <v>4031</v>
      </c>
      <c r="C33" s="41" t="s">
        <v>58</v>
      </c>
      <c r="D33" s="41" t="s">
        <v>193</v>
      </c>
      <c r="E33" s="81">
        <v>42547.636493055557</v>
      </c>
      <c r="F33" s="81">
        <v>42547.637453703705</v>
      </c>
      <c r="G33" s="82">
        <v>1</v>
      </c>
      <c r="H33" s="81" t="s">
        <v>194</v>
      </c>
      <c r="I33" s="81">
        <v>42547.649421296293</v>
      </c>
      <c r="J33" s="41">
        <v>0</v>
      </c>
      <c r="K33" s="41" t="str">
        <f t="shared" si="10"/>
        <v>4031/4032</v>
      </c>
      <c r="L33" s="41" t="str">
        <f>VLOOKUP(A33,'Trips&amp;Operators'!$C$1:$E$10000,3,FALSE)</f>
        <v>REBOLETTI</v>
      </c>
      <c r="M33" s="11">
        <f t="shared" si="11"/>
        <v>1.1967592588916887E-2</v>
      </c>
      <c r="N33" s="12">
        <f t="shared" si="1"/>
        <v>17.233333328040317</v>
      </c>
      <c r="O33" s="12"/>
      <c r="P33" s="12"/>
      <c r="Q33" s="42"/>
      <c r="R33" s="42"/>
      <c r="S33" s="70">
        <f t="shared" si="12"/>
        <v>0.66666666666666663</v>
      </c>
      <c r="T33" s="2" t="str">
        <f t="shared" si="13"/>
        <v>NorthBound</v>
      </c>
      <c r="U33" s="2">
        <f>COUNTIFS([3]Variables!$M$2:$M$19, "&gt;=" &amp; Y33, [3]Variables!$M$2:$M$19, "&lt;=" &amp; Z33)</f>
        <v>8</v>
      </c>
      <c r="V33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15:15:33-0600',mode:absolute,to:'2016-06-26 15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3" s="48" t="str">
        <f t="shared" si="15"/>
        <v>Y</v>
      </c>
      <c r="X33" s="48">
        <f t="shared" si="16"/>
        <v>0</v>
      </c>
      <c r="Y33" s="48">
        <f t="shared" si="17"/>
        <v>9.8799999999999999E-2</v>
      </c>
      <c r="Z33" s="48">
        <f t="shared" si="18"/>
        <v>5.8886000000000003</v>
      </c>
      <c r="AA33" s="48">
        <f t="shared" si="19"/>
        <v>5.7898000000000005</v>
      </c>
      <c r="AB33" s="49" t="e">
        <f>VLOOKUP(A33,[3]Enforcements!$C$7:$J$32,8,0)</f>
        <v>#N/A</v>
      </c>
      <c r="AC33" s="49" t="e">
        <f>VLOOKUP(A33,[3]Enforcements!$C$7:$E$32,3,0)</f>
        <v>#N/A</v>
      </c>
    </row>
    <row r="34" spans="1:29" x14ac:dyDescent="0.25">
      <c r="A34" s="41" t="s">
        <v>195</v>
      </c>
      <c r="B34" s="41">
        <v>4032</v>
      </c>
      <c r="C34" s="41" t="s">
        <v>58</v>
      </c>
      <c r="D34" s="41" t="s">
        <v>196</v>
      </c>
      <c r="E34" s="81">
        <v>42547.650462962964</v>
      </c>
      <c r="F34" s="81">
        <v>42547.651655092595</v>
      </c>
      <c r="G34" s="82">
        <v>1</v>
      </c>
      <c r="H34" s="81" t="s">
        <v>197</v>
      </c>
      <c r="I34" s="81">
        <v>42547.665231481478</v>
      </c>
      <c r="J34" s="41">
        <v>0</v>
      </c>
      <c r="K34" s="41" t="str">
        <f t="shared" si="10"/>
        <v>4031/4032</v>
      </c>
      <c r="L34" s="41" t="str">
        <f>VLOOKUP(A34,'Trips&amp;Operators'!$C$1:$E$10000,3,FALSE)</f>
        <v>REBOLETTI</v>
      </c>
      <c r="M34" s="11">
        <f t="shared" si="11"/>
        <v>1.3576388882938772E-2</v>
      </c>
      <c r="N34" s="12">
        <f t="shared" si="1"/>
        <v>19.549999991431832</v>
      </c>
      <c r="O34" s="12"/>
      <c r="P34" s="12"/>
      <c r="Q34" s="42"/>
      <c r="R34" s="42"/>
      <c r="S34" s="70">
        <f t="shared" si="12"/>
        <v>0</v>
      </c>
      <c r="T34" s="2" t="str">
        <f t="shared" si="13"/>
        <v>Southbound</v>
      </c>
      <c r="U34" s="2">
        <f>COUNTIFS([3]Variables!$M$2:$M$19, "&gt;=" &amp; Y34, [3]Variables!$M$2:$M$19, "&lt;=" &amp; Z34)</f>
        <v>0</v>
      </c>
      <c r="V34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15:35:40-0600',mode:absolute,to:'2016-06-26 15:58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4" s="48" t="str">
        <f t="shared" si="15"/>
        <v>Y</v>
      </c>
      <c r="X34" s="48">
        <f t="shared" si="16"/>
        <v>1</v>
      </c>
      <c r="Y34" s="48">
        <f t="shared" si="17"/>
        <v>5.8556999999999997</v>
      </c>
      <c r="Z34" s="48">
        <f t="shared" si="18"/>
        <v>7.1499999999999994E-2</v>
      </c>
      <c r="AA34" s="48">
        <f t="shared" si="19"/>
        <v>5.7841999999999993</v>
      </c>
      <c r="AB34" s="49" t="e">
        <f>VLOOKUP(A34,[3]Enforcements!$C$7:$J$32,8,0)</f>
        <v>#N/A</v>
      </c>
      <c r="AC34" s="49" t="e">
        <f>VLOOKUP(A34,[3]Enforcements!$C$7:$E$32,3,0)</f>
        <v>#N/A</v>
      </c>
    </row>
    <row r="35" spans="1:29" x14ac:dyDescent="0.25">
      <c r="A35" s="41" t="s">
        <v>198</v>
      </c>
      <c r="B35" s="41">
        <v>4031</v>
      </c>
      <c r="C35" s="41" t="s">
        <v>58</v>
      </c>
      <c r="D35" s="41" t="s">
        <v>199</v>
      </c>
      <c r="E35" s="81">
        <v>42547.678969907407</v>
      </c>
      <c r="F35" s="81">
        <v>42547.680277777778</v>
      </c>
      <c r="G35" s="82">
        <v>1</v>
      </c>
      <c r="H35" s="81" t="s">
        <v>200</v>
      </c>
      <c r="I35" s="81">
        <v>42547.681585648148</v>
      </c>
      <c r="J35" s="41">
        <v>0</v>
      </c>
      <c r="K35" s="41" t="str">
        <f t="shared" si="10"/>
        <v>4031/4032</v>
      </c>
      <c r="L35" s="41" t="str">
        <f>VLOOKUP(A35,'Trips&amp;Operators'!$C$1:$E$10000,3,FALSE)</f>
        <v>REBOLETTI</v>
      </c>
      <c r="M35" s="11">
        <f t="shared" si="11"/>
        <v>1.3078703705104999E-3</v>
      </c>
      <c r="N35" s="12">
        <f t="shared" si="1"/>
        <v>1.8833333335351199</v>
      </c>
      <c r="O35" s="12"/>
      <c r="P35" s="12"/>
      <c r="Q35" s="42"/>
      <c r="R35" s="42"/>
      <c r="S35" s="70">
        <f t="shared" si="12"/>
        <v>0</v>
      </c>
      <c r="T35" s="2" t="str">
        <f t="shared" si="13"/>
        <v>Southbound</v>
      </c>
      <c r="U35" s="2">
        <f>COUNTIFS([3]Variables!$M$2:$M$19, "&gt;=" &amp; Y35, [3]Variables!$M$2:$M$19, "&lt;=" &amp; Z35)</f>
        <v>0</v>
      </c>
      <c r="V35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16:16:43-0600',mode:absolute,to:'2016-06-26 16:22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5" s="48" t="str">
        <f t="shared" si="15"/>
        <v>Y</v>
      </c>
      <c r="X35" s="48">
        <f t="shared" si="16"/>
        <v>0</v>
      </c>
      <c r="Y35" s="48">
        <f t="shared" si="17"/>
        <v>0.1007</v>
      </c>
      <c r="Z35" s="48">
        <f t="shared" si="18"/>
        <v>0.11459999999999999</v>
      </c>
      <c r="AA35" s="48">
        <f t="shared" si="19"/>
        <v>1.3899999999999996E-2</v>
      </c>
      <c r="AB35" s="49" t="e">
        <f>VLOOKUP(A35,[3]Enforcements!$C$7:$J$32,8,0)</f>
        <v>#N/A</v>
      </c>
      <c r="AC35" s="49" t="e">
        <f>VLOOKUP(A35,[3]Enforcements!$C$7:$E$32,3,0)</f>
        <v>#N/A</v>
      </c>
    </row>
    <row r="36" spans="1:29" x14ac:dyDescent="0.25">
      <c r="A36" s="41" t="s">
        <v>198</v>
      </c>
      <c r="B36" s="41">
        <v>4031</v>
      </c>
      <c r="C36" s="41" t="s">
        <v>58</v>
      </c>
      <c r="D36" s="41" t="s">
        <v>201</v>
      </c>
      <c r="E36" s="81">
        <v>42547.682372685187</v>
      </c>
      <c r="F36" s="81">
        <v>42547.683356481481</v>
      </c>
      <c r="G36" s="82">
        <v>1</v>
      </c>
      <c r="H36" s="81" t="s">
        <v>202</v>
      </c>
      <c r="I36" s="81">
        <v>42547.693136574075</v>
      </c>
      <c r="J36" s="41">
        <v>2</v>
      </c>
      <c r="K36" s="41" t="str">
        <f t="shared" si="10"/>
        <v>4031/4032</v>
      </c>
      <c r="L36" s="41" t="str">
        <f>VLOOKUP(A36,'Trips&amp;Operators'!$C$1:$E$10000,3,FALSE)</f>
        <v>REBOLETTI</v>
      </c>
      <c r="M36" s="11">
        <f t="shared" si="11"/>
        <v>9.7800925941555761E-3</v>
      </c>
      <c r="N36" s="12">
        <f t="shared" si="1"/>
        <v>14.08333333558403</v>
      </c>
      <c r="O36" s="12"/>
      <c r="P36" s="12"/>
      <c r="Q36" s="42"/>
      <c r="R36" s="42"/>
      <c r="S36" s="70">
        <f t="shared" si="12"/>
        <v>0.66666666666666663</v>
      </c>
      <c r="T36" s="2" t="str">
        <f t="shared" si="13"/>
        <v>Southbound</v>
      </c>
      <c r="U36" s="2">
        <f>COUNTIFS([3]Variables!$M$2:$M$19, "&gt;=" &amp; Y36, [3]Variables!$M$2:$M$19, "&lt;=" &amp; Z36)</f>
        <v>8</v>
      </c>
      <c r="V36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16:21:37-0600',mode:absolute,to:'2016-06-26 16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6" s="48" t="str">
        <f t="shared" si="15"/>
        <v>Y</v>
      </c>
      <c r="X36" s="48">
        <f t="shared" si="16"/>
        <v>0</v>
      </c>
      <c r="Y36" s="48">
        <f t="shared" si="17"/>
        <v>0.13850000000000001</v>
      </c>
      <c r="Z36" s="48">
        <f t="shared" si="18"/>
        <v>5.8956</v>
      </c>
      <c r="AA36" s="48">
        <f t="shared" si="19"/>
        <v>5.7571000000000003</v>
      </c>
      <c r="AB36" s="49" t="e">
        <f>VLOOKUP(A36,[3]Enforcements!$C$7:$J$32,8,0)</f>
        <v>#N/A</v>
      </c>
      <c r="AC36" s="49" t="e">
        <f>VLOOKUP(A36,[3]Enforcements!$C$7:$E$32,3,0)</f>
        <v>#N/A</v>
      </c>
    </row>
    <row r="37" spans="1:29" x14ac:dyDescent="0.25">
      <c r="A37" s="41" t="s">
        <v>203</v>
      </c>
      <c r="B37" s="41">
        <v>4032</v>
      </c>
      <c r="C37" s="41" t="s">
        <v>58</v>
      </c>
      <c r="D37" s="41" t="s">
        <v>204</v>
      </c>
      <c r="E37" s="81">
        <v>42547.694016203706</v>
      </c>
      <c r="F37" s="81">
        <v>42547.696435185186</v>
      </c>
      <c r="G37" s="82">
        <v>3</v>
      </c>
      <c r="H37" s="81" t="s">
        <v>155</v>
      </c>
      <c r="I37" s="81">
        <v>42547.705092592594</v>
      </c>
      <c r="J37" s="41">
        <v>0</v>
      </c>
      <c r="K37" s="41" t="str">
        <f t="shared" si="10"/>
        <v>4031/4032</v>
      </c>
      <c r="L37" s="41" t="str">
        <f>VLOOKUP(A37,'Trips&amp;Operators'!$C$1:$E$10000,3,FALSE)</f>
        <v>REBOLETTI</v>
      </c>
      <c r="M37" s="11">
        <f t="shared" si="11"/>
        <v>8.6574074084637687E-3</v>
      </c>
      <c r="N37" s="12">
        <f t="shared" si="1"/>
        <v>12.466666668187827</v>
      </c>
      <c r="O37" s="12"/>
      <c r="P37" s="12"/>
      <c r="Q37" s="42"/>
      <c r="R37" s="42"/>
      <c r="S37" s="70">
        <f t="shared" si="12"/>
        <v>0</v>
      </c>
      <c r="T37" s="2" t="str">
        <f t="shared" si="13"/>
        <v>Southbound</v>
      </c>
      <c r="U37" s="2">
        <f>COUNTIFS([3]Variables!$M$2:$M$19, "&gt;=" &amp; Y37, [3]Variables!$M$2:$M$19, "&lt;=" &amp; Z37)</f>
        <v>0</v>
      </c>
      <c r="V37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16:38:23-0600',mode:absolute,to:'2016-06-26 16:56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7" s="48" t="str">
        <f t="shared" si="15"/>
        <v>Y</v>
      </c>
      <c r="X37" s="48">
        <f t="shared" si="16"/>
        <v>0</v>
      </c>
      <c r="Y37" s="48">
        <f t="shared" si="17"/>
        <v>5.8620999999999999</v>
      </c>
      <c r="Z37" s="48">
        <f t="shared" si="18"/>
        <v>7.6399999999999996E-2</v>
      </c>
      <c r="AA37" s="48">
        <f t="shared" si="19"/>
        <v>5.7857000000000003</v>
      </c>
      <c r="AB37" s="49" t="e">
        <f>VLOOKUP(A37,[3]Enforcements!$C$7:$J$32,8,0)</f>
        <v>#N/A</v>
      </c>
      <c r="AC37" s="49" t="e">
        <f>VLOOKUP(A37,[3]Enforcements!$C$7:$E$32,3,0)</f>
        <v>#N/A</v>
      </c>
    </row>
    <row r="38" spans="1:29" x14ac:dyDescent="0.25">
      <c r="A38" s="41" t="s">
        <v>205</v>
      </c>
      <c r="B38" s="41">
        <v>4031</v>
      </c>
      <c r="C38" s="41" t="s">
        <v>58</v>
      </c>
      <c r="D38" s="41" t="s">
        <v>206</v>
      </c>
      <c r="E38" s="81">
        <v>42547.719849537039</v>
      </c>
      <c r="F38" s="81">
        <v>42547.72074074074</v>
      </c>
      <c r="G38" s="82">
        <v>1</v>
      </c>
      <c r="H38" s="81" t="s">
        <v>207</v>
      </c>
      <c r="I38" s="81">
        <v>42547.732719907406</v>
      </c>
      <c r="J38" s="41">
        <v>1</v>
      </c>
      <c r="K38" s="41" t="str">
        <f t="shared" si="10"/>
        <v>4031/4032</v>
      </c>
      <c r="L38" s="41" t="str">
        <f>VLOOKUP(A38,'Trips&amp;Operators'!$C$1:$E$10000,3,FALSE)</f>
        <v>REBOLETTI</v>
      </c>
      <c r="M38" s="11">
        <f t="shared" si="11"/>
        <v>1.1979166665696539E-2</v>
      </c>
      <c r="N38" s="12">
        <f t="shared" si="1"/>
        <v>17.249999998603016</v>
      </c>
      <c r="O38" s="12"/>
      <c r="P38" s="12"/>
      <c r="Q38" s="42"/>
      <c r="R38" s="42"/>
      <c r="S38" s="70">
        <f t="shared" si="12"/>
        <v>0.66666666666666663</v>
      </c>
      <c r="T38" s="2" t="str">
        <f t="shared" si="13"/>
        <v>Southbound</v>
      </c>
      <c r="U38" s="2">
        <f>COUNTIFS([3]Variables!$M$2:$M$19, "&gt;=" &amp; Y38, [3]Variables!$M$2:$M$19, "&lt;=" &amp; Z38)</f>
        <v>8</v>
      </c>
      <c r="V38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17:15:35-0600',mode:absolute,to:'2016-06-26 17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8" s="48" t="str">
        <f t="shared" si="15"/>
        <v>Y</v>
      </c>
      <c r="X38" s="48">
        <f t="shared" si="16"/>
        <v>0</v>
      </c>
      <c r="Y38" s="48">
        <f t="shared" si="17"/>
        <v>0.1056</v>
      </c>
      <c r="Z38" s="48">
        <f t="shared" si="18"/>
        <v>5.8971</v>
      </c>
      <c r="AA38" s="48">
        <f t="shared" si="19"/>
        <v>5.7915000000000001</v>
      </c>
      <c r="AB38" s="49" t="e">
        <f>VLOOKUP(A38,[3]Enforcements!$C$7:$J$32,8,0)</f>
        <v>#N/A</v>
      </c>
      <c r="AC38" s="49" t="e">
        <f>VLOOKUP(A38,[3]Enforcements!$C$7:$E$32,3,0)</f>
        <v>#N/A</v>
      </c>
    </row>
    <row r="39" spans="1:29" x14ac:dyDescent="0.25">
      <c r="A39" s="41" t="s">
        <v>208</v>
      </c>
      <c r="B39" s="41">
        <v>4032</v>
      </c>
      <c r="C39" s="41" t="s">
        <v>58</v>
      </c>
      <c r="D39" s="41" t="s">
        <v>209</v>
      </c>
      <c r="E39" s="81">
        <v>42547.735405092593</v>
      </c>
      <c r="F39" s="81">
        <v>42547.736331018517</v>
      </c>
      <c r="G39" s="82">
        <v>1</v>
      </c>
      <c r="H39" s="81" t="s">
        <v>131</v>
      </c>
      <c r="I39" s="81">
        <v>42547.746516203704</v>
      </c>
      <c r="J39" s="41">
        <v>1</v>
      </c>
      <c r="K39" s="41" t="str">
        <f t="shared" si="10"/>
        <v>4031/4032</v>
      </c>
      <c r="L39" s="41" t="str">
        <f>VLOOKUP(A39,'Trips&amp;Operators'!$C$1:$E$10000,3,FALSE)</f>
        <v>REBOLETTI</v>
      </c>
      <c r="M39" s="11">
        <f t="shared" si="11"/>
        <v>1.0185185186855961E-2</v>
      </c>
      <c r="N39" s="12">
        <f t="shared" si="1"/>
        <v>14.666666669072583</v>
      </c>
      <c r="O39" s="12"/>
      <c r="P39" s="12"/>
      <c r="Q39" s="42"/>
      <c r="R39" s="42"/>
      <c r="S39" s="70">
        <f t="shared" si="12"/>
        <v>0</v>
      </c>
      <c r="T39" s="2" t="str">
        <f t="shared" si="13"/>
        <v>Southbound</v>
      </c>
      <c r="U39" s="2">
        <f>COUNTIFS([3]Variables!$M$2:$M$19, "&gt;=" &amp; Y39, [3]Variables!$M$2:$M$19, "&lt;=" &amp; Z39)</f>
        <v>0</v>
      </c>
      <c r="V39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17:37:59-0600',mode:absolute,to:'2016-06-26 17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9" s="48" t="str">
        <f t="shared" si="15"/>
        <v>Y</v>
      </c>
      <c r="X39" s="48">
        <f t="shared" si="16"/>
        <v>0</v>
      </c>
      <c r="Y39" s="48">
        <f t="shared" si="17"/>
        <v>5.8663999999999996</v>
      </c>
      <c r="Z39" s="48">
        <f t="shared" si="18"/>
        <v>7.9200000000000007E-2</v>
      </c>
      <c r="AA39" s="48">
        <f t="shared" si="19"/>
        <v>5.7871999999999995</v>
      </c>
      <c r="AB39" s="49" t="e">
        <f>VLOOKUP(A39,[3]Enforcements!$C$7:$J$32,8,0)</f>
        <v>#N/A</v>
      </c>
      <c r="AC39" s="49" t="e">
        <f>VLOOKUP(A39,[3]Enforcements!$C$7:$E$32,3,0)</f>
        <v>#N/A</v>
      </c>
    </row>
    <row r="40" spans="1:29" x14ac:dyDescent="0.25">
      <c r="A40" s="41" t="s">
        <v>210</v>
      </c>
      <c r="B40" s="41">
        <v>4031</v>
      </c>
      <c r="C40" s="41" t="s">
        <v>58</v>
      </c>
      <c r="D40" s="41" t="s">
        <v>211</v>
      </c>
      <c r="E40" s="81">
        <v>42547.759560185186</v>
      </c>
      <c r="F40" s="81">
        <v>42547.761412037034</v>
      </c>
      <c r="G40" s="82">
        <v>2</v>
      </c>
      <c r="H40" s="81" t="s">
        <v>212</v>
      </c>
      <c r="I40" s="81">
        <v>42547.762187499997</v>
      </c>
      <c r="J40" s="41">
        <v>0</v>
      </c>
      <c r="K40" s="41" t="str">
        <f t="shared" si="10"/>
        <v>4031/4032</v>
      </c>
      <c r="L40" s="41" t="str">
        <f>VLOOKUP(A40,'Trips&amp;Operators'!$C$1:$E$10000,3,FALSE)</f>
        <v>REBOLETTI</v>
      </c>
      <c r="M40" s="11">
        <f t="shared" si="11"/>
        <v>7.7546296233776957E-4</v>
      </c>
      <c r="N40" s="12">
        <f t="shared" si="1"/>
        <v>1.1166666657663882</v>
      </c>
      <c r="O40" s="12"/>
      <c r="P40" s="12"/>
      <c r="Q40" s="42"/>
      <c r="R40" s="42"/>
      <c r="S40" s="70">
        <f t="shared" si="12"/>
        <v>0</v>
      </c>
      <c r="T40" s="2" t="str">
        <f t="shared" si="13"/>
        <v>Southbound</v>
      </c>
      <c r="U40" s="2">
        <f>COUNTIFS([3]Variables!$M$2:$M$19, "&gt;=" &amp; Y40, [3]Variables!$M$2:$M$19, "&lt;=" &amp; Z40)</f>
        <v>0</v>
      </c>
      <c r="V40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18:12:46-0600',mode:absolute,to:'2016-06-26 18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0" s="48" t="str">
        <f t="shared" si="15"/>
        <v>Y</v>
      </c>
      <c r="X40" s="48">
        <f t="shared" si="16"/>
        <v>0</v>
      </c>
      <c r="Y40" s="48">
        <f t="shared" si="17"/>
        <v>0.1086</v>
      </c>
      <c r="Z40" s="48">
        <f t="shared" si="18"/>
        <v>0.11020000000000001</v>
      </c>
      <c r="AA40" s="48">
        <f t="shared" si="19"/>
        <v>1.6000000000000042E-3</v>
      </c>
      <c r="AB40" s="49" t="e">
        <f>VLOOKUP(A40,[3]Enforcements!$C$7:$J$32,8,0)</f>
        <v>#N/A</v>
      </c>
      <c r="AC40" s="49" t="e">
        <f>VLOOKUP(A40,[3]Enforcements!$C$7:$E$32,3,0)</f>
        <v>#N/A</v>
      </c>
    </row>
    <row r="41" spans="1:29" x14ac:dyDescent="0.25">
      <c r="A41" s="41" t="s">
        <v>210</v>
      </c>
      <c r="B41" s="41">
        <v>4031</v>
      </c>
      <c r="C41" s="41" t="s">
        <v>58</v>
      </c>
      <c r="D41" s="41" t="s">
        <v>213</v>
      </c>
      <c r="E41" s="81">
        <v>42547.762372685182</v>
      </c>
      <c r="F41" s="81">
        <v>42547.763356481482</v>
      </c>
      <c r="G41" s="82">
        <v>1</v>
      </c>
      <c r="H41" s="81" t="s">
        <v>214</v>
      </c>
      <c r="I41" s="81">
        <v>42547.773553240739</v>
      </c>
      <c r="J41" s="41">
        <v>1</v>
      </c>
      <c r="K41" s="41" t="str">
        <f t="shared" si="10"/>
        <v>4031/4032</v>
      </c>
      <c r="L41" s="41" t="str">
        <f>VLOOKUP(A41,'Trips&amp;Operators'!$C$1:$E$10000,3,FALSE)</f>
        <v>REBOLETTI</v>
      </c>
      <c r="M41" s="11">
        <f t="shared" si="11"/>
        <v>1.0196759256359655E-2</v>
      </c>
      <c r="N41" s="12">
        <f t="shared" si="1"/>
        <v>14.683333329157904</v>
      </c>
      <c r="O41" s="12"/>
      <c r="P41" s="12"/>
      <c r="Q41" s="42"/>
      <c r="R41" s="42"/>
      <c r="S41" s="70">
        <f t="shared" si="12"/>
        <v>0.66666666666666663</v>
      </c>
      <c r="T41" s="2" t="str">
        <f t="shared" si="13"/>
        <v>Southbound</v>
      </c>
      <c r="U41" s="2">
        <f>COUNTIFS([3]Variables!$M$2:$M$19, "&gt;=" &amp; Y41, [3]Variables!$M$2:$M$19, "&lt;=" &amp; Z41)</f>
        <v>8</v>
      </c>
      <c r="V41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18:16:49-0600',mode:absolute,to:'2016-06-26 18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1" s="48" t="str">
        <f t="shared" si="15"/>
        <v>Y</v>
      </c>
      <c r="X41" s="48">
        <f t="shared" si="16"/>
        <v>0</v>
      </c>
      <c r="Y41" s="48">
        <f t="shared" si="17"/>
        <v>0.10879999999999999</v>
      </c>
      <c r="Z41" s="48">
        <f t="shared" si="18"/>
        <v>5.8933</v>
      </c>
      <c r="AA41" s="48">
        <f t="shared" si="19"/>
        <v>5.7845000000000004</v>
      </c>
      <c r="AB41" s="49" t="e">
        <f>VLOOKUP(A41,[3]Enforcements!$C$7:$J$32,8,0)</f>
        <v>#N/A</v>
      </c>
      <c r="AC41" s="49" t="e">
        <f>VLOOKUP(A41,[3]Enforcements!$C$7:$E$32,3,0)</f>
        <v>#N/A</v>
      </c>
    </row>
    <row r="42" spans="1:29" x14ac:dyDescent="0.25">
      <c r="A42" s="41" t="s">
        <v>215</v>
      </c>
      <c r="B42" s="41">
        <v>4032</v>
      </c>
      <c r="C42" s="41" t="s">
        <v>58</v>
      </c>
      <c r="D42" s="41" t="s">
        <v>129</v>
      </c>
      <c r="E42" s="81">
        <v>42547.775763888887</v>
      </c>
      <c r="F42" s="81">
        <v>42547.776643518519</v>
      </c>
      <c r="G42" s="82">
        <v>1</v>
      </c>
      <c r="H42" s="81" t="s">
        <v>186</v>
      </c>
      <c r="I42" s="81">
        <v>42547.787673611114</v>
      </c>
      <c r="J42" s="41">
        <v>0</v>
      </c>
      <c r="K42" s="41" t="str">
        <f t="shared" si="10"/>
        <v>4031/4032</v>
      </c>
      <c r="L42" s="41" t="str">
        <f>VLOOKUP(A42,'Trips&amp;Operators'!$C$1:$E$10000,3,FALSE)</f>
        <v>REBOLETTI</v>
      </c>
      <c r="M42" s="11">
        <f t="shared" si="11"/>
        <v>1.1030092595319729E-2</v>
      </c>
      <c r="N42" s="12">
        <f t="shared" si="1"/>
        <v>15.88333333726041</v>
      </c>
      <c r="O42" s="12"/>
      <c r="P42" s="12"/>
      <c r="Q42" s="42"/>
      <c r="R42" s="42"/>
      <c r="S42" s="70">
        <f t="shared" si="12"/>
        <v>0</v>
      </c>
      <c r="T42" s="2" t="str">
        <f t="shared" si="13"/>
        <v>Southbound</v>
      </c>
      <c r="U42" s="2">
        <f>COUNTIFS([3]Variables!$M$2:$M$19, "&gt;=" &amp; Y42, [3]Variables!$M$2:$M$19, "&lt;=" &amp; Z42)</f>
        <v>0</v>
      </c>
      <c r="V42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18:36:06-0600',mode:absolute,to:'2016-06-26 18:55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2" s="48" t="str">
        <f t="shared" si="15"/>
        <v>Y</v>
      </c>
      <c r="X42" s="48">
        <f t="shared" si="16"/>
        <v>0</v>
      </c>
      <c r="Y42" s="48">
        <f t="shared" si="17"/>
        <v>5.8619000000000003</v>
      </c>
      <c r="Z42" s="48">
        <f t="shared" si="18"/>
        <v>8.5999999999999993E-2</v>
      </c>
      <c r="AA42" s="48">
        <f t="shared" si="19"/>
        <v>5.7759</v>
      </c>
      <c r="AB42" s="49" t="e">
        <f>VLOOKUP(A42,[3]Enforcements!$C$7:$J$32,8,0)</f>
        <v>#N/A</v>
      </c>
      <c r="AC42" s="49" t="e">
        <f>VLOOKUP(A42,[3]Enforcements!$C$7:$E$32,3,0)</f>
        <v>#N/A</v>
      </c>
    </row>
    <row r="43" spans="1:29" x14ac:dyDescent="0.25">
      <c r="A43" s="41" t="s">
        <v>216</v>
      </c>
      <c r="B43" s="41">
        <v>4031</v>
      </c>
      <c r="C43" s="41" t="s">
        <v>58</v>
      </c>
      <c r="D43" s="41" t="s">
        <v>217</v>
      </c>
      <c r="E43" s="81">
        <v>42547.804270833331</v>
      </c>
      <c r="F43" s="81">
        <v>42547.80505787037</v>
      </c>
      <c r="G43" s="82">
        <v>1</v>
      </c>
      <c r="H43" s="81" t="s">
        <v>218</v>
      </c>
      <c r="I43" s="81">
        <v>42547.815115740741</v>
      </c>
      <c r="J43" s="41">
        <v>0</v>
      </c>
      <c r="K43" s="41" t="str">
        <f t="shared" si="10"/>
        <v>4031/4032</v>
      </c>
      <c r="L43" s="41" t="str">
        <f>VLOOKUP(A43,'Trips&amp;Operators'!$C$1:$E$10000,3,FALSE)</f>
        <v>REBOLETTI</v>
      </c>
      <c r="M43" s="11">
        <f t="shared" si="11"/>
        <v>1.0057870371383615E-2</v>
      </c>
      <c r="N43" s="12">
        <f t="shared" si="1"/>
        <v>14.483333334792405</v>
      </c>
      <c r="O43" s="12"/>
      <c r="P43" s="12"/>
      <c r="Q43" s="42"/>
      <c r="R43" s="42"/>
      <c r="S43" s="70">
        <f t="shared" si="12"/>
        <v>0.66666666666666663</v>
      </c>
      <c r="T43" s="2" t="str">
        <f t="shared" si="13"/>
        <v>Southbound</v>
      </c>
      <c r="U43" s="2">
        <f>COUNTIFS([3]Variables!$M$2:$M$19, "&gt;=" &amp; Y43, [3]Variables!$M$2:$M$19, "&lt;=" &amp; Z43)</f>
        <v>8</v>
      </c>
      <c r="V43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19:17:09-0600',mode:absolute,to:'2016-06-26 19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3" s="48" t="str">
        <f t="shared" si="15"/>
        <v>Y</v>
      </c>
      <c r="X43" s="48">
        <f t="shared" si="16"/>
        <v>0</v>
      </c>
      <c r="Y43" s="48">
        <f t="shared" si="17"/>
        <v>0.1149</v>
      </c>
      <c r="Z43" s="48">
        <f t="shared" si="18"/>
        <v>5.8940999999999999</v>
      </c>
      <c r="AA43" s="48">
        <f t="shared" si="19"/>
        <v>5.7791999999999994</v>
      </c>
      <c r="AB43" s="49" t="e">
        <f>VLOOKUP(A43,[3]Enforcements!$C$7:$J$32,8,0)</f>
        <v>#N/A</v>
      </c>
      <c r="AC43" s="49" t="e">
        <f>VLOOKUP(A43,[3]Enforcements!$C$7:$E$32,3,0)</f>
        <v>#N/A</v>
      </c>
    </row>
    <row r="44" spans="1:29" x14ac:dyDescent="0.25">
      <c r="A44" s="41" t="s">
        <v>219</v>
      </c>
      <c r="B44" s="41">
        <v>4032</v>
      </c>
      <c r="C44" s="41" t="s">
        <v>58</v>
      </c>
      <c r="D44" s="41" t="s">
        <v>220</v>
      </c>
      <c r="E44" s="81">
        <v>42547.818310185183</v>
      </c>
      <c r="F44" s="81">
        <v>42547.819282407407</v>
      </c>
      <c r="G44" s="82">
        <v>1</v>
      </c>
      <c r="H44" s="81" t="s">
        <v>221</v>
      </c>
      <c r="I44" s="81">
        <v>42547.829108796293</v>
      </c>
      <c r="J44" s="41">
        <v>0</v>
      </c>
      <c r="K44" s="41" t="str">
        <f t="shared" si="10"/>
        <v>4031/4032</v>
      </c>
      <c r="L44" s="41" t="str">
        <f>VLOOKUP(A44,'Trips&amp;Operators'!$C$1:$E$10000,3,FALSE)</f>
        <v>REBOLETTI</v>
      </c>
      <c r="M44" s="11">
        <f t="shared" si="11"/>
        <v>9.8263888867222704E-3</v>
      </c>
      <c r="N44" s="12">
        <f t="shared" si="1"/>
        <v>14.149999996880069</v>
      </c>
      <c r="O44" s="12"/>
      <c r="P44" s="12"/>
      <c r="Q44" s="42"/>
      <c r="R44" s="42"/>
      <c r="S44" s="70">
        <f t="shared" si="12"/>
        <v>0</v>
      </c>
      <c r="T44" s="2" t="str">
        <f t="shared" si="13"/>
        <v>Southbound</v>
      </c>
      <c r="U44" s="2">
        <f>COUNTIFS([3]Variables!$M$2:$M$19, "&gt;=" &amp; Y44, [3]Variables!$M$2:$M$19, "&lt;=" &amp; Z44)</f>
        <v>0</v>
      </c>
      <c r="V44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19:37:22-0600',mode:absolute,to:'2016-06-26 19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4" s="48" t="str">
        <f t="shared" si="15"/>
        <v>Y</v>
      </c>
      <c r="X44" s="48">
        <f t="shared" si="16"/>
        <v>0</v>
      </c>
      <c r="Y44" s="48">
        <f t="shared" si="17"/>
        <v>5.8615000000000004</v>
      </c>
      <c r="Z44" s="48">
        <f t="shared" si="18"/>
        <v>8.3900000000000002E-2</v>
      </c>
      <c r="AA44" s="48">
        <f t="shared" si="19"/>
        <v>5.7776000000000005</v>
      </c>
      <c r="AB44" s="49" t="e">
        <f>VLOOKUP(A44,[3]Enforcements!$C$7:$J$32,8,0)</f>
        <v>#N/A</v>
      </c>
      <c r="AC44" s="49" t="e">
        <f>VLOOKUP(A44,[3]Enforcements!$C$7:$E$32,3,0)</f>
        <v>#N/A</v>
      </c>
    </row>
    <row r="45" spans="1:29" x14ac:dyDescent="0.25">
      <c r="A45" s="41" t="s">
        <v>222</v>
      </c>
      <c r="B45" s="41">
        <v>4031</v>
      </c>
      <c r="C45" s="41" t="s">
        <v>58</v>
      </c>
      <c r="D45" s="41" t="s">
        <v>223</v>
      </c>
      <c r="E45" s="81">
        <v>42547.842534722222</v>
      </c>
      <c r="F45" s="81">
        <v>42547.843506944446</v>
      </c>
      <c r="G45" s="82">
        <v>1</v>
      </c>
      <c r="H45" s="81" t="s">
        <v>164</v>
      </c>
      <c r="I45" s="81">
        <v>42547.857488425929</v>
      </c>
      <c r="J45" s="41">
        <v>1</v>
      </c>
      <c r="K45" s="41" t="str">
        <f t="shared" si="10"/>
        <v>4031/4032</v>
      </c>
      <c r="L45" s="41" t="str">
        <f>VLOOKUP(A45,'Trips&amp;Operators'!$C$1:$E$10000,3,FALSE)</f>
        <v>REBOLETTI</v>
      </c>
      <c r="M45" s="11">
        <f t="shared" si="11"/>
        <v>1.3981481482915115E-2</v>
      </c>
      <c r="N45" s="12">
        <f t="shared" si="1"/>
        <v>20.133333335397765</v>
      </c>
      <c r="O45" s="12"/>
      <c r="P45" s="12"/>
      <c r="Q45" s="42"/>
      <c r="R45" s="42"/>
      <c r="S45" s="70">
        <f t="shared" si="12"/>
        <v>0.66666666666666663</v>
      </c>
      <c r="T45" s="2" t="str">
        <f t="shared" si="13"/>
        <v>Southbound</v>
      </c>
      <c r="U45" s="2">
        <f>COUNTIFS([3]Variables!$M$2:$M$19, "&gt;=" &amp; Y45, [3]Variables!$M$2:$M$19, "&lt;=" &amp; Z45)</f>
        <v>8</v>
      </c>
      <c r="V45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20:12:15-0600',mode:absolute,to:'2016-06-26 20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5" s="48" t="str">
        <f t="shared" si="15"/>
        <v>Y</v>
      </c>
      <c r="X45" s="48">
        <f t="shared" si="16"/>
        <v>0</v>
      </c>
      <c r="Y45" s="48">
        <f t="shared" si="17"/>
        <v>0.113</v>
      </c>
      <c r="Z45" s="48">
        <f t="shared" si="18"/>
        <v>5.8925999999999998</v>
      </c>
      <c r="AA45" s="48">
        <f t="shared" si="19"/>
        <v>5.7795999999999994</v>
      </c>
      <c r="AB45" s="49" t="e">
        <f>VLOOKUP(A45,[3]Enforcements!$C$7:$J$32,8,0)</f>
        <v>#N/A</v>
      </c>
      <c r="AC45" s="49" t="e">
        <f>VLOOKUP(A45,[3]Enforcements!$C$7:$E$32,3,0)</f>
        <v>#N/A</v>
      </c>
    </row>
    <row r="46" spans="1:29" x14ac:dyDescent="0.25">
      <c r="A46" s="41" t="s">
        <v>224</v>
      </c>
      <c r="B46" s="41">
        <v>4032</v>
      </c>
      <c r="C46" s="41" t="s">
        <v>58</v>
      </c>
      <c r="D46" s="41" t="s">
        <v>225</v>
      </c>
      <c r="E46" s="81">
        <v>42547.859780092593</v>
      </c>
      <c r="F46" s="81">
        <v>42547.860706018517</v>
      </c>
      <c r="G46" s="82">
        <v>1</v>
      </c>
      <c r="H46" s="81" t="s">
        <v>132</v>
      </c>
      <c r="I46" s="81">
        <v>42547.871666666666</v>
      </c>
      <c r="J46" s="41">
        <v>1</v>
      </c>
      <c r="K46" s="41" t="str">
        <f t="shared" si="10"/>
        <v>4031/4032</v>
      </c>
      <c r="L46" s="41" t="str">
        <f>VLOOKUP(A46,'Trips&amp;Operators'!$C$1:$E$10000,3,FALSE)</f>
        <v>REBOLETTI</v>
      </c>
      <c r="M46" s="11">
        <f t="shared" si="11"/>
        <v>1.096064814919373E-2</v>
      </c>
      <c r="N46" s="12">
        <f t="shared" si="1"/>
        <v>15.783333334838971</v>
      </c>
      <c r="O46" s="12"/>
      <c r="P46" s="12"/>
      <c r="Q46" s="42"/>
      <c r="R46" s="42"/>
      <c r="S46" s="70">
        <f t="shared" si="12"/>
        <v>0</v>
      </c>
      <c r="T46" s="2" t="str">
        <f t="shared" si="13"/>
        <v>NorthBound</v>
      </c>
      <c r="U46" s="2">
        <f>COUNTIFS([3]Variables!$M$2:$M$19, "&gt;=" &amp; Y46, [3]Variables!$M$2:$M$19, "&lt;=" &amp; Z46)</f>
        <v>0</v>
      </c>
      <c r="V46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20:37:05-0600',mode:absolute,to:'2016-06-26 20:56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6" s="48" t="str">
        <f t="shared" si="15"/>
        <v>Y</v>
      </c>
      <c r="X46" s="48">
        <f t="shared" si="16"/>
        <v>1</v>
      </c>
      <c r="Y46" s="48">
        <f t="shared" si="17"/>
        <v>5.8609</v>
      </c>
      <c r="Z46" s="48">
        <f t="shared" si="18"/>
        <v>7.6100000000000001E-2</v>
      </c>
      <c r="AA46" s="48">
        <f t="shared" si="19"/>
        <v>5.7847999999999997</v>
      </c>
      <c r="AB46" s="49" t="e">
        <f>VLOOKUP(A46,[3]Enforcements!$C$7:$J$32,8,0)</f>
        <v>#N/A</v>
      </c>
      <c r="AC46" s="49" t="e">
        <f>VLOOKUP(A46,[3]Enforcements!$C$7:$E$32,3,0)</f>
        <v>#N/A</v>
      </c>
    </row>
    <row r="47" spans="1:29" x14ac:dyDescent="0.25">
      <c r="A47" s="41" t="s">
        <v>226</v>
      </c>
      <c r="B47" s="41">
        <v>4031</v>
      </c>
      <c r="C47" s="41" t="s">
        <v>58</v>
      </c>
      <c r="D47" s="41" t="s">
        <v>165</v>
      </c>
      <c r="E47" s="81">
        <v>42547.883333333331</v>
      </c>
      <c r="F47" s="81">
        <v>42547.884375000001</v>
      </c>
      <c r="G47" s="82">
        <v>1</v>
      </c>
      <c r="H47" s="81" t="s">
        <v>165</v>
      </c>
      <c r="I47" s="81">
        <v>42547.886157407411</v>
      </c>
      <c r="J47" s="41">
        <v>0</v>
      </c>
      <c r="K47" s="41" t="str">
        <f t="shared" si="10"/>
        <v>4031/4032</v>
      </c>
      <c r="L47" s="41" t="str">
        <f>VLOOKUP(A47,'Trips&amp;Operators'!$C$1:$E$10000,3,FALSE)</f>
        <v>REBOLETTI</v>
      </c>
      <c r="M47" s="11">
        <f t="shared" si="11"/>
        <v>1.7824074093368836E-3</v>
      </c>
      <c r="N47" s="12">
        <f t="shared" si="1"/>
        <v>2.5666666694451123</v>
      </c>
      <c r="O47" s="12"/>
      <c r="P47" s="12"/>
      <c r="Q47" s="42"/>
      <c r="R47" s="42"/>
      <c r="S47" s="70">
        <f t="shared" si="12"/>
        <v>0</v>
      </c>
      <c r="T47" s="2" t="str">
        <f t="shared" si="13"/>
        <v>NorthBound</v>
      </c>
      <c r="U47" s="2">
        <f>COUNTIFS([3]Variables!$M$2:$M$19, "&gt;=" &amp; Y47, [3]Variables!$M$2:$M$19, "&lt;=" &amp; Z47)</f>
        <v>0</v>
      </c>
      <c r="V47" s="48" t="str">
        <f t="shared" si="14"/>
        <v>https://search-rtdc-monitor-bjffxe2xuh6vdkpspy63sjmuny.us-east-1.es.amazonaws.com/_plugin/kibana/#/discover/Steve-Slow-Train-Analysis-(2080s-and-2083s)?_g=(refreshInterval:(display:Off,section:0,value:0),time:(from:'2016-06-26 21:11:00-0600',mode:absolute,to:'2016-06-26 21:17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7" s="48" t="str">
        <f t="shared" si="15"/>
        <v>Y</v>
      </c>
      <c r="X47" s="48">
        <f t="shared" si="16"/>
        <v>0</v>
      </c>
      <c r="Y47" s="48">
        <f t="shared" si="17"/>
        <v>0.10440000000000001</v>
      </c>
      <c r="Z47" s="48">
        <f t="shared" si="18"/>
        <v>0.10440000000000001</v>
      </c>
      <c r="AA47" s="48">
        <f t="shared" si="19"/>
        <v>0</v>
      </c>
      <c r="AB47" s="49" t="e">
        <f>VLOOKUP(A47,[3]Enforcements!$C$7:$J$32,8,0)</f>
        <v>#N/A</v>
      </c>
      <c r="AC47" s="49" t="e">
        <f>VLOOKUP(A47,[3]Enforcements!$C$7:$E$32,3,0)</f>
        <v>#N/A</v>
      </c>
    </row>
    <row r="48" spans="1:29" x14ac:dyDescent="0.25">
      <c r="A48" s="41" t="s">
        <v>226</v>
      </c>
      <c r="B48" s="41">
        <v>4031</v>
      </c>
      <c r="C48" s="41" t="s">
        <v>58</v>
      </c>
      <c r="D48" s="41" t="s">
        <v>165</v>
      </c>
      <c r="E48" s="81">
        <v>42547.883333333331</v>
      </c>
      <c r="F48" s="81">
        <v>42547.886157407411</v>
      </c>
      <c r="G48" s="82">
        <v>4</v>
      </c>
      <c r="H48" s="81" t="s">
        <v>165</v>
      </c>
      <c r="I48" s="81">
        <v>42547.886157407411</v>
      </c>
      <c r="J48" s="41">
        <v>0</v>
      </c>
      <c r="K48" s="41" t="str">
        <f t="shared" si="10"/>
        <v>4031/4032</v>
      </c>
      <c r="L48" s="41" t="str">
        <f>VLOOKUP(A48,'Trips&amp;Operators'!$C$1:$E$10000,3,FALSE)</f>
        <v>REBOLETTI</v>
      </c>
      <c r="M48" s="11">
        <f t="shared" si="11"/>
        <v>0</v>
      </c>
      <c r="N48" s="12">
        <f t="shared" si="1"/>
        <v>0</v>
      </c>
      <c r="O48" s="12"/>
      <c r="P48" s="12"/>
      <c r="Q48" s="42"/>
      <c r="R48" s="42"/>
      <c r="S48" s="70">
        <f t="shared" ref="S48:S51" si="20">SUM(U48:U48)/12</f>
        <v>0</v>
      </c>
      <c r="T48" s="2" t="str">
        <f t="shared" ref="T48:T51" si="21">IF(ISEVEN(LEFT(A48,3)),"Southbound","NorthBound")</f>
        <v>NorthBound</v>
      </c>
      <c r="U48" s="2">
        <f>COUNTIFS([3]Variables!$M$2:$M$19, "&gt;=" &amp; Y48, [3]Variables!$M$2:$M$19, "&lt;=" &amp; Z48)</f>
        <v>0</v>
      </c>
      <c r="V48" s="48" t="str">
        <f t="shared" ref="V48:V51" si="22"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https://search-rtdc-monitor-bjffxe2xuh6vdkpspy63sjmuny.us-east-1.es.amazonaws.com/_plugin/kibana/#/discover/Steve-Slow-Train-Analysis-(2080s-and-2083s)?_g=(refreshInterval:(display:Off,section:0,value:0),time:(from:'2016-06-26 21:11:00-0600',mode:absolute,to:'2016-06-26 21:17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8" s="48" t="str">
        <f t="shared" ref="W48:W51" si="23">IF(AA48&lt;23,"Y","N")</f>
        <v>Y</v>
      </c>
      <c r="X48" s="48">
        <f t="shared" ref="X48:X51" si="24">VALUE(LEFT(A48,3))-VALUE(LEFT(A47,3))</f>
        <v>0</v>
      </c>
      <c r="Y48" s="48">
        <f t="shared" ref="Y48:Y51" si="25">RIGHT(D48,LEN(D48)-4)/10000</f>
        <v>0.10440000000000001</v>
      </c>
      <c r="Z48" s="48">
        <f t="shared" ref="Z48:Z51" si="26">RIGHT(H48,LEN(H48)-4)/10000</f>
        <v>0.10440000000000001</v>
      </c>
      <c r="AA48" s="48">
        <f t="shared" ref="AA48:AA51" si="27">ABS(Z48-Y48)</f>
        <v>0</v>
      </c>
      <c r="AB48" s="49" t="e">
        <f>VLOOKUP(A48,[3]Enforcements!$C$7:$J$32,8,0)</f>
        <v>#N/A</v>
      </c>
      <c r="AC48" s="49" t="e">
        <f>VLOOKUP(A48,[3]Enforcements!$C$7:$E$32,3,0)</f>
        <v>#N/A</v>
      </c>
    </row>
    <row r="49" spans="1:29" x14ac:dyDescent="0.25">
      <c r="A49" s="41" t="s">
        <v>227</v>
      </c>
      <c r="B49" s="41">
        <v>4032</v>
      </c>
      <c r="C49" s="41" t="s">
        <v>58</v>
      </c>
      <c r="D49" s="41" t="s">
        <v>228</v>
      </c>
      <c r="E49" s="81">
        <v>42547.914560185185</v>
      </c>
      <c r="F49" s="81">
        <v>42547.915590277778</v>
      </c>
      <c r="G49" s="82">
        <v>1</v>
      </c>
      <c r="H49" s="81" t="s">
        <v>229</v>
      </c>
      <c r="I49" s="81">
        <v>42547.927499999998</v>
      </c>
      <c r="J49" s="41">
        <v>0</v>
      </c>
      <c r="K49" s="41" t="str">
        <f t="shared" si="10"/>
        <v>4031/4032</v>
      </c>
      <c r="L49" s="41" t="str">
        <f>VLOOKUP(A49,'Trips&amp;Operators'!$C$1:$E$10000,3,FALSE)</f>
        <v>REBOLETTI</v>
      </c>
      <c r="M49" s="11">
        <f t="shared" si="11"/>
        <v>1.190972221957054E-2</v>
      </c>
      <c r="N49" s="12">
        <f t="shared" si="1"/>
        <v>17.149999996181577</v>
      </c>
      <c r="O49" s="12"/>
      <c r="P49" s="12"/>
      <c r="Q49" s="42"/>
      <c r="R49" s="42"/>
      <c r="S49" s="70">
        <f t="shared" si="20"/>
        <v>0</v>
      </c>
      <c r="T49" s="2" t="str">
        <f t="shared" si="21"/>
        <v>NorthBound</v>
      </c>
      <c r="U49" s="2">
        <f>COUNTIFS([3]Variables!$M$2:$M$19, "&gt;=" &amp; Y49, [3]Variables!$M$2:$M$19, "&lt;=" &amp; Z49)</f>
        <v>0</v>
      </c>
      <c r="V49" s="48" t="str">
        <f t="shared" si="22"/>
        <v>https://search-rtdc-monitor-bjffxe2xuh6vdkpspy63sjmuny.us-east-1.es.amazonaws.com/_plugin/kibana/#/discover/Steve-Slow-Train-Analysis-(2080s-and-2083s)?_g=(refreshInterval:(display:Off,section:0,value:0),time:(from:'2016-06-26 21:55:58-0600',mode:absolute,to:'2016-06-26 22:16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9" s="48" t="str">
        <f t="shared" si="23"/>
        <v>Y</v>
      </c>
      <c r="X49" s="48">
        <f t="shared" si="24"/>
        <v>0</v>
      </c>
      <c r="Y49" s="48">
        <f t="shared" si="25"/>
        <v>5.8654999999999999</v>
      </c>
      <c r="Z49" s="48">
        <f t="shared" si="26"/>
        <v>7.8E-2</v>
      </c>
      <c r="AA49" s="48">
        <f t="shared" si="27"/>
        <v>5.7874999999999996</v>
      </c>
      <c r="AB49" s="49" t="e">
        <f>VLOOKUP(A49,[3]Enforcements!$C$7:$J$32,8,0)</f>
        <v>#N/A</v>
      </c>
      <c r="AC49" s="49" t="e">
        <f>VLOOKUP(A49,[3]Enforcements!$C$7:$E$32,3,0)</f>
        <v>#N/A</v>
      </c>
    </row>
    <row r="50" spans="1:29" x14ac:dyDescent="0.25">
      <c r="A50" s="41" t="s">
        <v>230</v>
      </c>
      <c r="B50" s="41">
        <v>4032</v>
      </c>
      <c r="C50" s="41" t="s">
        <v>58</v>
      </c>
      <c r="D50" s="41" t="s">
        <v>228</v>
      </c>
      <c r="E50" s="81">
        <v>42547.945347222223</v>
      </c>
      <c r="F50" s="81">
        <v>42547.946261574078</v>
      </c>
      <c r="G50" s="82">
        <v>1</v>
      </c>
      <c r="H50" s="81" t="s">
        <v>231</v>
      </c>
      <c r="I50" s="81">
        <v>42547.949733796297</v>
      </c>
      <c r="J50" s="41">
        <v>0</v>
      </c>
      <c r="K50" s="41" t="str">
        <f t="shared" si="10"/>
        <v>4031/4032</v>
      </c>
      <c r="L50" s="41" t="str">
        <f>VLOOKUP(A50,'Trips&amp;Operators'!$C$1:$E$10000,3,FALSE)</f>
        <v>REBOLETTI</v>
      </c>
      <c r="M50" s="11">
        <f t="shared" si="11"/>
        <v>3.4722222189884633E-3</v>
      </c>
      <c r="N50" s="12">
        <f t="shared" si="1"/>
        <v>4.9999999953433871</v>
      </c>
      <c r="O50" s="12"/>
      <c r="P50" s="12"/>
      <c r="Q50" s="42"/>
      <c r="R50" s="42"/>
      <c r="S50" s="70">
        <f t="shared" si="20"/>
        <v>0</v>
      </c>
      <c r="T50" s="2" t="str">
        <f t="shared" si="21"/>
        <v>Southbound</v>
      </c>
      <c r="U50" s="2">
        <f>COUNTIFS([3]Variables!$M$2:$M$19, "&gt;=" &amp; Y50, [3]Variables!$M$2:$M$19, "&lt;=" &amp; Z50)</f>
        <v>0</v>
      </c>
      <c r="V50" s="48" t="str">
        <f t="shared" si="22"/>
        <v>https://search-rtdc-monitor-bjffxe2xuh6vdkpspy63sjmuny.us-east-1.es.amazonaws.com/_plugin/kibana/#/discover/Steve-Slow-Train-Analysis-(2080s-and-2083s)?_g=(refreshInterval:(display:Off,section:0,value:0),time:(from:'2016-06-26 22:40:18-0600',mode:absolute,to:'2016-06-26 22:48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0" s="48" t="str">
        <f t="shared" si="23"/>
        <v>Y</v>
      </c>
      <c r="X50" s="48">
        <f t="shared" si="24"/>
        <v>7</v>
      </c>
      <c r="Y50" s="48">
        <f t="shared" si="25"/>
        <v>5.8654999999999999</v>
      </c>
      <c r="Z50" s="48">
        <f t="shared" si="26"/>
        <v>5.8662000000000001</v>
      </c>
      <c r="AA50" s="48">
        <f t="shared" si="27"/>
        <v>7.0000000000014495E-4</v>
      </c>
      <c r="AB50" s="49" t="e">
        <f>VLOOKUP(A50,[3]Enforcements!$C$7:$J$32,8,0)</f>
        <v>#N/A</v>
      </c>
      <c r="AC50" s="49" t="e">
        <f>VLOOKUP(A50,[3]Enforcements!$C$7:$E$32,3,0)</f>
        <v>#N/A</v>
      </c>
    </row>
    <row r="51" spans="1:29" x14ac:dyDescent="0.25">
      <c r="A51" s="41" t="s">
        <v>230</v>
      </c>
      <c r="B51" s="41">
        <v>4032</v>
      </c>
      <c r="C51" s="41" t="s">
        <v>58</v>
      </c>
      <c r="D51" s="41" t="s">
        <v>232</v>
      </c>
      <c r="E51" s="81">
        <v>42547.976909722223</v>
      </c>
      <c r="F51" s="81">
        <v>42547.978587962964</v>
      </c>
      <c r="G51" s="81">
        <v>2</v>
      </c>
      <c r="H51" s="81" t="s">
        <v>233</v>
      </c>
      <c r="I51" s="81">
        <v>42547.987002314818</v>
      </c>
      <c r="J51" s="41">
        <v>0</v>
      </c>
      <c r="K51" s="41" t="str">
        <f t="shared" si="10"/>
        <v>4031/4032</v>
      </c>
      <c r="L51" s="41" t="str">
        <f>VLOOKUP(A51,'Trips&amp;Operators'!$C$1:$E$10000,3,FALSE)</f>
        <v>REBOLETTI</v>
      </c>
      <c r="M51" s="11">
        <f t="shared" si="11"/>
        <v>8.4143518542987294E-3</v>
      </c>
      <c r="N51" s="12">
        <f t="shared" si="1"/>
        <v>12.11666667019017</v>
      </c>
      <c r="O51" s="12"/>
      <c r="P51" s="12"/>
      <c r="Q51" s="42"/>
      <c r="R51" s="42"/>
      <c r="S51" s="70">
        <f t="shared" si="20"/>
        <v>0</v>
      </c>
      <c r="T51" s="2" t="str">
        <f t="shared" si="21"/>
        <v>Southbound</v>
      </c>
      <c r="U51" s="2">
        <f>COUNTIFS([3]Variables!$M$2:$M$19, "&gt;=" &amp; Y51, [3]Variables!$M$2:$M$19, "&lt;=" &amp; Z51)</f>
        <v>0</v>
      </c>
      <c r="V51" s="48" t="str">
        <f t="shared" si="22"/>
        <v>https://search-rtdc-monitor-bjffxe2xuh6vdkpspy63sjmuny.us-east-1.es.amazonaws.com/_plugin/kibana/#/discover/Steve-Slow-Train-Analysis-(2080s-and-2083s)?_g=(refreshInterval:(display:Off,section:0,value:0),time:(from:'2016-06-26 23:25:45-0600',mode:absolute,to:'2016-06-26 23:42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1" s="48" t="str">
        <f t="shared" si="23"/>
        <v>Y</v>
      </c>
      <c r="X51" s="48">
        <f t="shared" si="24"/>
        <v>0</v>
      </c>
      <c r="Y51" s="48">
        <f t="shared" si="25"/>
        <v>5.8658000000000001</v>
      </c>
      <c r="Z51" s="48">
        <f t="shared" si="26"/>
        <v>2.8788999999999998</v>
      </c>
      <c r="AA51" s="48">
        <f t="shared" si="27"/>
        <v>2.9869000000000003</v>
      </c>
      <c r="AB51" s="49" t="e">
        <f>VLOOKUP(A51,[3]Enforcements!$C$7:$J$32,8,0)</f>
        <v>#N/A</v>
      </c>
      <c r="AC51" s="49" t="e">
        <f>VLOOKUP(A51,[3]Enforcements!$C$7:$E$32,3,0)</f>
        <v>#N/A</v>
      </c>
    </row>
  </sheetData>
  <autoFilter ref="A12:AC12">
    <sortState ref="A13:AC44">
      <sortCondition ref="A3:A145"/>
      <sortCondition ref="F3:F145"/>
    </sortState>
  </autoFilter>
  <sortState ref="A67:CM92">
    <sortCondition ref="A3:A150"/>
    <sortCondition ref="F3:F150"/>
  </sortState>
  <mergeCells count="4">
    <mergeCell ref="A11:P11"/>
    <mergeCell ref="I2:J2"/>
    <mergeCell ref="M2:O2"/>
    <mergeCell ref="I3:J3"/>
  </mergeCells>
  <conditionalFormatting sqref="W11:W12 W52:X1048576">
    <cfRule type="cellIs" dxfId="43" priority="114" operator="equal">
      <formula>"Y"</formula>
    </cfRule>
  </conditionalFormatting>
  <conditionalFormatting sqref="X52:X1048576">
    <cfRule type="cellIs" dxfId="42" priority="97" operator="greaterThan">
      <formula>1</formula>
    </cfRule>
  </conditionalFormatting>
  <conditionalFormatting sqref="X12 X52:X1048576">
    <cfRule type="cellIs" dxfId="41" priority="94" operator="equal">
      <formula>0</formula>
    </cfRule>
  </conditionalFormatting>
  <conditionalFormatting sqref="W13:X51">
    <cfRule type="cellIs" dxfId="40" priority="45" operator="equal">
      <formula>"Y"</formula>
    </cfRule>
  </conditionalFormatting>
  <conditionalFormatting sqref="X13:X51">
    <cfRule type="cellIs" dxfId="39" priority="44" operator="greaterThan">
      <formula>1</formula>
    </cfRule>
  </conditionalFormatting>
  <conditionalFormatting sqref="X13:X51">
    <cfRule type="cellIs" dxfId="38" priority="43" operator="equal">
      <formula>0</formula>
    </cfRule>
  </conditionalFormatting>
  <conditionalFormatting sqref="K13:K51">
    <cfRule type="expression" dxfId="37" priority="21">
      <formula>$O13&gt;0</formula>
    </cfRule>
  </conditionalFormatting>
  <conditionalFormatting sqref="K13:K51">
    <cfRule type="expression" dxfId="36" priority="20">
      <formula>$P13&gt;0</formula>
    </cfRule>
  </conditionalFormatting>
  <conditionalFormatting sqref="L13:N51">
    <cfRule type="expression" dxfId="35" priority="18">
      <formula>$O13&gt;0</formula>
    </cfRule>
  </conditionalFormatting>
  <conditionalFormatting sqref="L13:N51">
    <cfRule type="expression" dxfId="34" priority="17">
      <formula>$P13&gt;0</formula>
    </cfRule>
  </conditionalFormatting>
  <conditionalFormatting sqref="A13:J23">
    <cfRule type="expression" dxfId="31" priority="15">
      <formula>$O13&gt;0</formula>
    </cfRule>
  </conditionalFormatting>
  <conditionalFormatting sqref="A13:J23">
    <cfRule type="expression" dxfId="30" priority="14">
      <formula>$P13&gt;0</formula>
    </cfRule>
  </conditionalFormatting>
  <conditionalFormatting sqref="A24:J33">
    <cfRule type="expression" dxfId="28" priority="12">
      <formula>$O24&gt;0</formula>
    </cfRule>
  </conditionalFormatting>
  <conditionalFormatting sqref="A24:J33">
    <cfRule type="expression" dxfId="27" priority="11">
      <formula>$P24&gt;0</formula>
    </cfRule>
  </conditionalFormatting>
  <conditionalFormatting sqref="A34:J45">
    <cfRule type="expression" dxfId="25" priority="9">
      <formula>$O34&gt;0</formula>
    </cfRule>
  </conditionalFormatting>
  <conditionalFormatting sqref="A34:J45">
    <cfRule type="expression" dxfId="24" priority="8">
      <formula>$P34&gt;0</formula>
    </cfRule>
  </conditionalFormatting>
  <conditionalFormatting sqref="A46:J49">
    <cfRule type="expression" dxfId="22" priority="6">
      <formula>$O46&gt;0</formula>
    </cfRule>
  </conditionalFormatting>
  <conditionalFormatting sqref="A46:J49">
    <cfRule type="expression" dxfId="21" priority="5">
      <formula>$P46&gt;0</formula>
    </cfRule>
  </conditionalFormatting>
  <conditionalFormatting sqref="B51:J51 A50:J50">
    <cfRule type="expression" dxfId="19" priority="3">
      <formula>$O50&gt;0</formula>
    </cfRule>
  </conditionalFormatting>
  <conditionalFormatting sqref="A50:J51">
    <cfRule type="expression" dxfId="18" priority="2">
      <formula>$P50&gt;0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6987402-5994-4D52-BFC7-CEA8538E4D62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K13:K51</xm:sqref>
        </x14:conditionalFormatting>
        <x14:conditionalFormatting xmlns:xm="http://schemas.microsoft.com/office/excel/2006/main">
          <x14:cfRule type="expression" priority="16" id="{21ECED0C-4928-41CD-A3D5-6B0F78316B63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L13:N51</xm:sqref>
        </x14:conditionalFormatting>
        <x14:conditionalFormatting xmlns:xm="http://schemas.microsoft.com/office/excel/2006/main">
          <x14:cfRule type="expression" priority="13" id="{8A737412-514F-49ED-869E-48D355112453}">
            <xm:f>$N13&gt;'\Users\Wabtec\Documents\GitHub\eaglep3-reporting\EC\[Train Runs and Enforcements 2016-06-26.xlsx]Variables'!#REF!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A13:J23</xm:sqref>
        </x14:conditionalFormatting>
        <x14:conditionalFormatting xmlns:xm="http://schemas.microsoft.com/office/excel/2006/main">
          <x14:cfRule type="expression" priority="10" id="{1B481A45-BD1C-4FBF-865C-1A021EA52D75}">
            <xm:f>$N24&gt;'\Users\Wabtec\Documents\GitHub\eaglep3-reporting\EC\[Train Runs and Enforcements 2016-06-26.xlsx]Variables'!#REF!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A24:J33</xm:sqref>
        </x14:conditionalFormatting>
        <x14:conditionalFormatting xmlns:xm="http://schemas.microsoft.com/office/excel/2006/main">
          <x14:cfRule type="expression" priority="7" id="{D91A066B-303B-4E7E-8DCE-8C1F41B2D417}">
            <xm:f>$N34&gt;'\Users\Wabtec\Documents\GitHub\eaglep3-reporting\EC\[Train Runs and Enforcements 2016-06-26.xlsx]Variables'!#REF!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A34:J45</xm:sqref>
        </x14:conditionalFormatting>
        <x14:conditionalFormatting xmlns:xm="http://schemas.microsoft.com/office/excel/2006/main">
          <x14:cfRule type="expression" priority="4" id="{16558C6E-4E54-45E0-90AC-822B181258F5}">
            <xm:f>$N46&gt;'\Users\Wabtec\Documents\GitHub\eaglep3-reporting\EC\[Train Runs and Enforcements 2016-06-26.xlsx]Variables'!#REF!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A46:J49</xm:sqref>
        </x14:conditionalFormatting>
        <x14:conditionalFormatting xmlns:xm="http://schemas.microsoft.com/office/excel/2006/main">
          <x14:cfRule type="expression" priority="1" id="{44918F65-50E1-4817-9DFA-9BF90E7C91BA}">
            <xm:f>$N50&gt;'\Users\Wabtec\Documents\GitHub\eaglep3-reporting\EC\[Train Runs and Enforcements 2016-06-26.xlsx]Variables'!#REF!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B51:J51 A50:J50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tabSelected="1" zoomScale="85" zoomScaleNormal="85" workbookViewId="0">
      <selection activeCell="L7" sqref="L7:L30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55"/>
  </cols>
  <sheetData>
    <row r="1" spans="1:17" s="40" customFormat="1" ht="15.75" thickBot="1" x14ac:dyDescent="0.3">
      <c r="A1" s="13"/>
      <c r="P1" s="55"/>
    </row>
    <row r="2" spans="1:17" s="40" customFormat="1" ht="30" x14ac:dyDescent="0.25">
      <c r="A2" s="13"/>
      <c r="K2" s="74" t="s">
        <v>102</v>
      </c>
      <c r="L2" s="75"/>
      <c r="M2" s="76">
        <f>COUNTIF($M$7:$M$967,"=Y")</f>
        <v>10</v>
      </c>
      <c r="P2" s="55"/>
    </row>
    <row r="3" spans="1:17" s="40" customFormat="1" ht="15.75" thickBot="1" x14ac:dyDescent="0.3">
      <c r="A3" s="13"/>
      <c r="K3" s="77" t="s">
        <v>103</v>
      </c>
      <c r="L3" s="78"/>
      <c r="M3" s="79">
        <f>COUNTA($M$7:$M$967)-M2</f>
        <v>14</v>
      </c>
      <c r="P3" s="55"/>
    </row>
    <row r="4" spans="1:17" s="40" customFormat="1" x14ac:dyDescent="0.25">
      <c r="A4" s="13"/>
      <c r="P4" s="55"/>
    </row>
    <row r="5" spans="1:17" s="21" customFormat="1" ht="15" customHeight="1" x14ac:dyDescent="0.25">
      <c r="A5" s="91" t="str">
        <f>"Eagle P3 Braking Events - "&amp;TEXT(Variables!$A$2,"YYYY-mm-dd")</f>
        <v>Eagle P3 Braking Events - 2016-06-26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64</v>
      </c>
    </row>
    <row r="7" spans="1:17" s="2" customFormat="1" x14ac:dyDescent="0.25">
      <c r="A7" s="18">
        <v>42547.396909722222</v>
      </c>
      <c r="B7" s="17" t="s">
        <v>71</v>
      </c>
      <c r="C7" s="17" t="s">
        <v>234</v>
      </c>
      <c r="D7" s="17" t="s">
        <v>50</v>
      </c>
      <c r="E7" s="17" t="s">
        <v>56</v>
      </c>
      <c r="F7" s="17">
        <v>150</v>
      </c>
      <c r="G7" s="17">
        <v>413</v>
      </c>
      <c r="H7" s="17">
        <v>55587</v>
      </c>
      <c r="I7" s="17" t="s">
        <v>57</v>
      </c>
      <c r="J7" s="17">
        <v>57008</v>
      </c>
      <c r="K7" s="16" t="s">
        <v>53</v>
      </c>
      <c r="L7" s="16" t="str">
        <f>VLOOKUP(C7,'Trips&amp;Operators'!$C$2:$E$10000,3,FALSE)</f>
        <v>GOODNIGHT</v>
      </c>
      <c r="M7" s="15" t="s">
        <v>101</v>
      </c>
      <c r="N7" s="16"/>
      <c r="P7" s="54" t="e">
        <f>VLOOKUP(#REF!,'[2]Train Runs'!$A$13:$V$264,22,0)</f>
        <v>#REF!</v>
      </c>
      <c r="Q7" s="14" t="e">
        <f>MID(#REF!,13,4)</f>
        <v>#REF!</v>
      </c>
    </row>
    <row r="8" spans="1:17" s="2" customFormat="1" x14ac:dyDescent="0.25">
      <c r="A8" s="18">
        <v>42547.439085648148</v>
      </c>
      <c r="B8" s="17" t="s">
        <v>71</v>
      </c>
      <c r="C8" s="17" t="s">
        <v>159</v>
      </c>
      <c r="D8" s="17" t="s">
        <v>50</v>
      </c>
      <c r="E8" s="17" t="s">
        <v>56</v>
      </c>
      <c r="F8" s="17">
        <v>150</v>
      </c>
      <c r="G8" s="17">
        <v>425</v>
      </c>
      <c r="H8" s="17">
        <v>55528</v>
      </c>
      <c r="I8" s="17" t="s">
        <v>57</v>
      </c>
      <c r="J8" s="17">
        <v>57008</v>
      </c>
      <c r="K8" s="16" t="s">
        <v>53</v>
      </c>
      <c r="L8" s="16" t="str">
        <f>VLOOKUP(C8,'Trips&amp;Operators'!$C$2:$E$10000,3,FALSE)</f>
        <v>GOODNIGHT</v>
      </c>
      <c r="M8" s="15" t="s">
        <v>101</v>
      </c>
      <c r="N8" s="16"/>
      <c r="P8" s="54" t="e">
        <f>VLOOKUP(#REF!,'[2]Train Runs'!$A$13:$V$264,22,0)</f>
        <v>#REF!</v>
      </c>
      <c r="Q8" s="14" t="e">
        <f>MID(#REF!,13,4)</f>
        <v>#REF!</v>
      </c>
    </row>
    <row r="9" spans="1:17" s="2" customFormat="1" x14ac:dyDescent="0.25">
      <c r="A9" s="80">
        <v>42547.446840277778</v>
      </c>
      <c r="B9" s="66" t="s">
        <v>63</v>
      </c>
      <c r="C9" s="66" t="s">
        <v>162</v>
      </c>
      <c r="D9" s="66" t="s">
        <v>55</v>
      </c>
      <c r="E9" s="66" t="s">
        <v>56</v>
      </c>
      <c r="F9" s="66">
        <v>150</v>
      </c>
      <c r="G9" s="66">
        <v>216</v>
      </c>
      <c r="H9" s="66">
        <v>56915</v>
      </c>
      <c r="I9" s="66" t="s">
        <v>57</v>
      </c>
      <c r="J9" s="66">
        <v>59050</v>
      </c>
      <c r="K9" s="66" t="s">
        <v>54</v>
      </c>
      <c r="L9" s="16" t="str">
        <f>VLOOKUP(C9,'Trips&amp;Operators'!$C$2:$E$10000,3,FALSE)</f>
        <v>GOODNIGHT</v>
      </c>
      <c r="M9" s="15" t="s">
        <v>101</v>
      </c>
      <c r="N9" s="16"/>
      <c r="P9" s="54" t="e">
        <f>VLOOKUP(#REF!,'[2]Train Runs'!$A$13:$V$264,22,0)</f>
        <v>#REF!</v>
      </c>
      <c r="Q9" s="14" t="e">
        <f>MID(#REF!,13,4)</f>
        <v>#REF!</v>
      </c>
    </row>
    <row r="10" spans="1:17" s="2" customFormat="1" x14ac:dyDescent="0.25">
      <c r="A10" s="18">
        <v>42547.492314814815</v>
      </c>
      <c r="B10" s="17" t="s">
        <v>63</v>
      </c>
      <c r="C10" s="17" t="s">
        <v>166</v>
      </c>
      <c r="D10" s="17" t="s">
        <v>55</v>
      </c>
      <c r="E10" s="17" t="s">
        <v>56</v>
      </c>
      <c r="F10" s="17">
        <v>300</v>
      </c>
      <c r="G10" s="17">
        <v>352</v>
      </c>
      <c r="H10" s="17">
        <v>21182</v>
      </c>
      <c r="I10" s="17" t="s">
        <v>57</v>
      </c>
      <c r="J10" s="17">
        <v>23491</v>
      </c>
      <c r="K10" s="16" t="s">
        <v>54</v>
      </c>
      <c r="L10" s="16" t="str">
        <f>VLOOKUP(C10,'Trips&amp;Operators'!$C$2:$E$10000,3,FALSE)</f>
        <v>GOODNIGHT</v>
      </c>
      <c r="M10" s="15" t="s">
        <v>101</v>
      </c>
      <c r="N10" s="16"/>
      <c r="P10" s="54" t="e">
        <f>VLOOKUP(#REF!,'[2]Train Runs'!$A$13:$V$264,22,0)</f>
        <v>#REF!</v>
      </c>
      <c r="Q10" s="14" t="e">
        <f>MID(#REF!,13,4)</f>
        <v>#REF!</v>
      </c>
    </row>
    <row r="11" spans="1:17" s="2" customFormat="1" x14ac:dyDescent="0.25">
      <c r="A11" s="18">
        <v>42547.563125000001</v>
      </c>
      <c r="B11" s="17" t="s">
        <v>71</v>
      </c>
      <c r="C11" s="17" t="s">
        <v>174</v>
      </c>
      <c r="D11" s="17" t="s">
        <v>50</v>
      </c>
      <c r="E11" s="17" t="s">
        <v>56</v>
      </c>
      <c r="F11" s="17">
        <v>150</v>
      </c>
      <c r="G11" s="17">
        <v>451</v>
      </c>
      <c r="H11" s="17">
        <v>54880</v>
      </c>
      <c r="I11" s="17" t="s">
        <v>57</v>
      </c>
      <c r="J11" s="17">
        <v>57008</v>
      </c>
      <c r="K11" s="16" t="s">
        <v>53</v>
      </c>
      <c r="L11" s="16" t="str">
        <f>VLOOKUP(C11,'Trips&amp;Operators'!$C$2:$E$10000,3,FALSE)</f>
        <v>GOODNIGHT</v>
      </c>
      <c r="M11" s="15" t="s">
        <v>101</v>
      </c>
      <c r="N11" s="16"/>
      <c r="P11" s="54" t="e">
        <f>VLOOKUP(#REF!,'[2]Train Runs'!$A$13:$V$264,22,0)</f>
        <v>#REF!</v>
      </c>
      <c r="Q11" s="14" t="e">
        <f>MID(#REF!,13,4)</f>
        <v>#REF!</v>
      </c>
    </row>
    <row r="12" spans="1:17" s="2" customFormat="1" x14ac:dyDescent="0.25">
      <c r="A12" s="80">
        <v>42547.60465277778</v>
      </c>
      <c r="B12" s="66" t="s">
        <v>71</v>
      </c>
      <c r="C12" s="66" t="s">
        <v>180</v>
      </c>
      <c r="D12" s="66" t="s">
        <v>50</v>
      </c>
      <c r="E12" s="66" t="s">
        <v>56</v>
      </c>
      <c r="F12" s="66">
        <v>150</v>
      </c>
      <c r="G12" s="66">
        <v>424</v>
      </c>
      <c r="H12" s="66">
        <v>55325</v>
      </c>
      <c r="I12" s="66" t="s">
        <v>57</v>
      </c>
      <c r="J12" s="66">
        <v>57008</v>
      </c>
      <c r="K12" s="66" t="s">
        <v>53</v>
      </c>
      <c r="L12" s="16" t="str">
        <f>VLOOKUP(C12,'Trips&amp;Operators'!$C$2:$E$10000,3,FALSE)</f>
        <v>GOODNIGHT</v>
      </c>
      <c r="M12" s="15" t="s">
        <v>101</v>
      </c>
      <c r="N12" s="16"/>
      <c r="P12" s="54" t="e">
        <f>VLOOKUP(#REF!,'[2]Train Runs'!$A$13:$V$264,22,0)</f>
        <v>#REF!</v>
      </c>
      <c r="Q12" s="14" t="e">
        <f>MID(#REF!,13,4)</f>
        <v>#REF!</v>
      </c>
    </row>
    <row r="13" spans="1:17" s="2" customFormat="1" x14ac:dyDescent="0.25">
      <c r="A13" s="80">
        <v>42547.771307870367</v>
      </c>
      <c r="B13" s="66" t="s">
        <v>71</v>
      </c>
      <c r="C13" s="66" t="s">
        <v>198</v>
      </c>
      <c r="D13" s="66" t="s">
        <v>50</v>
      </c>
      <c r="E13" s="66" t="s">
        <v>56</v>
      </c>
      <c r="F13" s="66">
        <v>600</v>
      </c>
      <c r="G13" s="66">
        <v>647</v>
      </c>
      <c r="H13" s="66">
        <v>29364</v>
      </c>
      <c r="I13" s="66" t="s">
        <v>57</v>
      </c>
      <c r="J13" s="66">
        <v>30784</v>
      </c>
      <c r="K13" s="66" t="s">
        <v>53</v>
      </c>
      <c r="L13" s="16" t="str">
        <f>VLOOKUP(C13,'Trips&amp;Operators'!$C$2:$E$10000,3,FALSE)</f>
        <v>REBOLETTI</v>
      </c>
      <c r="M13" s="15" t="s">
        <v>101</v>
      </c>
      <c r="N13" s="16"/>
      <c r="P13" s="54" t="e">
        <f>VLOOKUP(#REF!,'[2]Train Runs'!$A$13:$V$264,22,0)</f>
        <v>#REF!</v>
      </c>
      <c r="Q13" s="14" t="e">
        <f>MID(#REF!,13,4)</f>
        <v>#REF!</v>
      </c>
    </row>
    <row r="14" spans="1:17" x14ac:dyDescent="0.25">
      <c r="A14" s="18">
        <v>42547.434791666667</v>
      </c>
      <c r="B14" s="17" t="s">
        <v>71</v>
      </c>
      <c r="C14" s="17" t="s">
        <v>159</v>
      </c>
      <c r="D14" s="17" t="s">
        <v>50</v>
      </c>
      <c r="E14" s="17" t="s">
        <v>110</v>
      </c>
      <c r="F14" s="17">
        <v>0</v>
      </c>
      <c r="G14" s="17">
        <v>92</v>
      </c>
      <c r="H14" s="17">
        <v>22100</v>
      </c>
      <c r="I14" s="17" t="s">
        <v>111</v>
      </c>
      <c r="J14" s="17">
        <v>22314</v>
      </c>
      <c r="K14" s="16" t="s">
        <v>53</v>
      </c>
      <c r="L14" s="16" t="str">
        <f>VLOOKUP(C14,'Trips&amp;Operators'!$C$2:$E$10000,3,FALSE)</f>
        <v>GOODNIGHT</v>
      </c>
      <c r="M14" s="15" t="s">
        <v>121</v>
      </c>
      <c r="N14" s="16"/>
      <c r="O14" s="2"/>
      <c r="P14" s="54" t="e">
        <f>VLOOKUP(#REF!,'[2]Train Runs'!$A$13:$V$264,22,0)</f>
        <v>#REF!</v>
      </c>
      <c r="Q14" s="14" t="e">
        <f>MID(#REF!,13,4)</f>
        <v>#REF!</v>
      </c>
    </row>
    <row r="15" spans="1:17" x14ac:dyDescent="0.25">
      <c r="A15" s="18">
        <v>42547.53701388889</v>
      </c>
      <c r="B15" s="17" t="s">
        <v>63</v>
      </c>
      <c r="C15" s="17" t="s">
        <v>171</v>
      </c>
      <c r="D15" s="17" t="s">
        <v>50</v>
      </c>
      <c r="E15" s="17" t="s">
        <v>110</v>
      </c>
      <c r="F15" s="17">
        <v>0</v>
      </c>
      <c r="G15" s="17">
        <v>217</v>
      </c>
      <c r="H15" s="17">
        <v>17059</v>
      </c>
      <c r="I15" s="17" t="s">
        <v>111</v>
      </c>
      <c r="J15" s="17">
        <v>16590</v>
      </c>
      <c r="K15" s="16" t="s">
        <v>54</v>
      </c>
      <c r="L15" s="16" t="str">
        <f>VLOOKUP(C15,'Trips&amp;Operators'!$C$2:$E$10000,3,FALSE)</f>
        <v>GOODNIGHT</v>
      </c>
      <c r="M15" s="15" t="s">
        <v>121</v>
      </c>
      <c r="N15" s="16"/>
      <c r="O15" s="2"/>
      <c r="P15" s="54" t="e">
        <f>VLOOKUP(#REF!,'[2]Train Runs'!$A$13:$V$264,22,0)</f>
        <v>#REF!</v>
      </c>
      <c r="Q15" s="14" t="e">
        <f>MID(#REF!,13,4)</f>
        <v>#REF!</v>
      </c>
    </row>
    <row r="16" spans="1:17" x14ac:dyDescent="0.25">
      <c r="A16" s="80">
        <v>42547.695821759262</v>
      </c>
      <c r="B16" s="66" t="s">
        <v>63</v>
      </c>
      <c r="C16" s="66" t="s">
        <v>189</v>
      </c>
      <c r="D16" s="66" t="s">
        <v>55</v>
      </c>
      <c r="E16" s="66" t="s">
        <v>110</v>
      </c>
      <c r="F16" s="66">
        <v>0</v>
      </c>
      <c r="G16" s="66">
        <v>89</v>
      </c>
      <c r="H16" s="66">
        <v>58265</v>
      </c>
      <c r="I16" s="66" t="s">
        <v>111</v>
      </c>
      <c r="J16" s="66">
        <v>58472</v>
      </c>
      <c r="K16" s="66" t="s">
        <v>54</v>
      </c>
      <c r="L16" s="16" t="str">
        <f>VLOOKUP(C16,'Trips&amp;Operators'!$C$2:$E$10000,3,FALSE)</f>
        <v>REBOLETTI</v>
      </c>
      <c r="M16" s="15" t="s">
        <v>121</v>
      </c>
      <c r="N16" s="16"/>
      <c r="O16" s="2"/>
      <c r="P16" s="54" t="e">
        <f>VLOOKUP(#REF!,'[2]Train Runs'!$A$13:$V$264,22,0)</f>
        <v>#REF!</v>
      </c>
      <c r="Q16" s="14" t="e">
        <f>MID(#REF!,13,4)</f>
        <v>#REF!</v>
      </c>
    </row>
    <row r="17" spans="1:17" x14ac:dyDescent="0.25">
      <c r="A17" s="80">
        <v>42547.696759259263</v>
      </c>
      <c r="B17" s="66" t="s">
        <v>63</v>
      </c>
      <c r="C17" s="66" t="s">
        <v>189</v>
      </c>
      <c r="D17" s="66" t="s">
        <v>55</v>
      </c>
      <c r="E17" s="66" t="s">
        <v>110</v>
      </c>
      <c r="F17" s="66">
        <v>0</v>
      </c>
      <c r="G17" s="66">
        <v>5</v>
      </c>
      <c r="H17" s="66">
        <v>58130</v>
      </c>
      <c r="I17" s="66" t="s">
        <v>111</v>
      </c>
      <c r="J17" s="66">
        <v>58472</v>
      </c>
      <c r="K17" s="66" t="s">
        <v>54</v>
      </c>
      <c r="L17" s="16" t="str">
        <f>VLOOKUP(C17,'Trips&amp;Operators'!$C$2:$E$10000,3,FALSE)</f>
        <v>REBOLETTI</v>
      </c>
      <c r="M17" s="15" t="s">
        <v>121</v>
      </c>
      <c r="N17" s="16"/>
      <c r="O17" s="2"/>
      <c r="P17" s="54" t="e">
        <f>VLOOKUP(#REF!,'[2]Train Runs'!$A$13:$V$264,22,0)</f>
        <v>#REF!</v>
      </c>
      <c r="Q17" s="14" t="e">
        <f>MID(#REF!,13,4)</f>
        <v>#REF!</v>
      </c>
    </row>
    <row r="18" spans="1:17" x14ac:dyDescent="0.25">
      <c r="A18" s="80">
        <v>42547.82640046296</v>
      </c>
      <c r="B18" s="66" t="s">
        <v>63</v>
      </c>
      <c r="C18" s="66" t="s">
        <v>208</v>
      </c>
      <c r="D18" s="66" t="s">
        <v>50</v>
      </c>
      <c r="E18" s="66" t="s">
        <v>110</v>
      </c>
      <c r="F18" s="66">
        <v>0</v>
      </c>
      <c r="G18" s="66">
        <v>476</v>
      </c>
      <c r="H18" s="66">
        <v>17775</v>
      </c>
      <c r="I18" s="66" t="s">
        <v>111</v>
      </c>
      <c r="J18" s="66">
        <v>16590</v>
      </c>
      <c r="K18" s="66" t="s">
        <v>54</v>
      </c>
      <c r="L18" s="16" t="str">
        <f>VLOOKUP(C18,'Trips&amp;Operators'!$C$2:$E$10000,3,FALSE)</f>
        <v>REBOLETTI</v>
      </c>
      <c r="M18" s="15" t="s">
        <v>121</v>
      </c>
      <c r="N18" s="16"/>
      <c r="O18" s="2"/>
      <c r="P18" s="54" t="e">
        <f>VLOOKUP(#REF!,'[2]Train Runs'!$A$13:$V$264,22,0)</f>
        <v>#REF!</v>
      </c>
      <c r="Q18" s="14" t="e">
        <f>MID(#REF!,13,4)</f>
        <v>#REF!</v>
      </c>
    </row>
    <row r="19" spans="1:17" x14ac:dyDescent="0.25">
      <c r="A19" s="18">
        <v>42547.39303240741</v>
      </c>
      <c r="B19" s="17" t="s">
        <v>71</v>
      </c>
      <c r="C19" s="17" t="s">
        <v>234</v>
      </c>
      <c r="D19" s="17" t="s">
        <v>50</v>
      </c>
      <c r="E19" s="17" t="s">
        <v>105</v>
      </c>
      <c r="F19" s="17">
        <v>0</v>
      </c>
      <c r="G19" s="17">
        <v>314</v>
      </c>
      <c r="H19" s="17">
        <v>20898</v>
      </c>
      <c r="I19" s="17" t="s">
        <v>106</v>
      </c>
      <c r="J19" s="17">
        <v>22314</v>
      </c>
      <c r="K19" s="16" t="s">
        <v>53</v>
      </c>
      <c r="L19" s="16" t="str">
        <f>VLOOKUP(C19,'Trips&amp;Operators'!$C$2:$E$10000,3,FALSE)</f>
        <v>GOODNIGHT</v>
      </c>
      <c r="M19" s="15" t="s">
        <v>121</v>
      </c>
      <c r="N19" s="16"/>
      <c r="O19" s="2"/>
      <c r="P19" s="54" t="e">
        <f>VLOOKUP(#REF!,'[2]Train Runs'!$A$13:$V$264,22,0)</f>
        <v>#REF!</v>
      </c>
      <c r="Q19" s="14" t="e">
        <f>MID(#REF!,13,4)</f>
        <v>#REF!</v>
      </c>
    </row>
    <row r="20" spans="1:17" x14ac:dyDescent="0.25">
      <c r="A20" s="80">
        <v>42547.518483796295</v>
      </c>
      <c r="B20" s="66" t="s">
        <v>71</v>
      </c>
      <c r="C20" s="66" t="s">
        <v>168</v>
      </c>
      <c r="D20" s="66" t="s">
        <v>55</v>
      </c>
      <c r="E20" s="66" t="s">
        <v>105</v>
      </c>
      <c r="F20" s="66">
        <v>0</v>
      </c>
      <c r="G20" s="66">
        <v>277</v>
      </c>
      <c r="H20" s="66">
        <v>22355</v>
      </c>
      <c r="I20" s="66" t="s">
        <v>106</v>
      </c>
      <c r="J20" s="66">
        <v>22314</v>
      </c>
      <c r="K20" s="66" t="s">
        <v>53</v>
      </c>
      <c r="L20" s="16" t="str">
        <f>VLOOKUP(C20,'Trips&amp;Operators'!$C$2:$E$10000,3,FALSE)</f>
        <v>GOODNIGHT</v>
      </c>
      <c r="M20" s="15" t="s">
        <v>121</v>
      </c>
      <c r="N20" s="16"/>
      <c r="O20" s="2"/>
      <c r="P20" s="54" t="e">
        <f>VLOOKUP(#REF!,'[2]Train Runs'!$A$13:$V$264,22,0)</f>
        <v>#REF!</v>
      </c>
      <c r="Q20" s="14" t="e">
        <f>MID(#REF!,13,4)</f>
        <v>#REF!</v>
      </c>
    </row>
    <row r="21" spans="1:17" x14ac:dyDescent="0.25">
      <c r="A21" s="80">
        <v>42547.81013888889</v>
      </c>
      <c r="B21" s="66" t="s">
        <v>71</v>
      </c>
      <c r="C21" s="66" t="s">
        <v>205</v>
      </c>
      <c r="D21" s="66" t="s">
        <v>50</v>
      </c>
      <c r="E21" s="66" t="s">
        <v>105</v>
      </c>
      <c r="F21" s="66">
        <v>0</v>
      </c>
      <c r="G21" s="66">
        <v>92</v>
      </c>
      <c r="H21" s="66">
        <v>21744</v>
      </c>
      <c r="I21" s="66" t="s">
        <v>106</v>
      </c>
      <c r="J21" s="66">
        <v>22314</v>
      </c>
      <c r="K21" s="66" t="s">
        <v>53</v>
      </c>
      <c r="L21" s="16" t="str">
        <f>VLOOKUP(C21,'Trips&amp;Operators'!$C$2:$E$10000,3,FALSE)</f>
        <v>REBOLETTI</v>
      </c>
      <c r="M21" s="15" t="s">
        <v>121</v>
      </c>
      <c r="N21" s="16"/>
      <c r="O21" s="2"/>
      <c r="P21" s="54" t="e">
        <f>VLOOKUP(#REF!,'[2]Train Runs'!$A$13:$V$264,22,0)</f>
        <v>#REF!</v>
      </c>
      <c r="Q21" s="14" t="e">
        <f>MID(#REF!,13,4)</f>
        <v>#REF!</v>
      </c>
    </row>
    <row r="22" spans="1:17" x14ac:dyDescent="0.25">
      <c r="A22" s="80">
        <v>42547.934930555559</v>
      </c>
      <c r="B22" s="66" t="s">
        <v>71</v>
      </c>
      <c r="C22" s="66" t="s">
        <v>222</v>
      </c>
      <c r="D22" s="66" t="s">
        <v>55</v>
      </c>
      <c r="E22" s="66" t="s">
        <v>105</v>
      </c>
      <c r="F22" s="66">
        <v>0</v>
      </c>
      <c r="G22" s="66">
        <v>301</v>
      </c>
      <c r="H22" s="66">
        <v>22611</v>
      </c>
      <c r="I22" s="66" t="s">
        <v>106</v>
      </c>
      <c r="J22" s="66">
        <v>22314</v>
      </c>
      <c r="K22" s="66" t="s">
        <v>53</v>
      </c>
      <c r="L22" s="16" t="str">
        <f>VLOOKUP(C22,'Trips&amp;Operators'!$C$2:$E$10000,3,FALSE)</f>
        <v>REBOLETTI</v>
      </c>
      <c r="M22" s="15" t="s">
        <v>121</v>
      </c>
      <c r="N22" s="16"/>
      <c r="O22" s="2"/>
      <c r="P22" s="54" t="e">
        <f>VLOOKUP(#REF!,'[2]Train Runs'!$A$13:$V$264,22,0)</f>
        <v>#REF!</v>
      </c>
      <c r="Q22" s="14" t="e">
        <f>MID(#REF!,13,4)</f>
        <v>#REF!</v>
      </c>
    </row>
    <row r="23" spans="1:17" x14ac:dyDescent="0.25">
      <c r="A23" s="80">
        <v>42547.951504629629</v>
      </c>
      <c r="B23" s="66" t="s">
        <v>63</v>
      </c>
      <c r="C23" s="66" t="s">
        <v>224</v>
      </c>
      <c r="D23" s="66" t="s">
        <v>50</v>
      </c>
      <c r="E23" s="66" t="s">
        <v>105</v>
      </c>
      <c r="F23" s="66">
        <v>0</v>
      </c>
      <c r="G23" s="66">
        <v>452</v>
      </c>
      <c r="H23" s="66">
        <v>18136</v>
      </c>
      <c r="I23" s="66" t="s">
        <v>106</v>
      </c>
      <c r="J23" s="66">
        <v>14977</v>
      </c>
      <c r="K23" s="66" t="s">
        <v>54</v>
      </c>
      <c r="L23" s="16" t="str">
        <f>VLOOKUP(C23,'Trips&amp;Operators'!$C$2:$E$10000,3,FALSE)</f>
        <v>REBOLETTI</v>
      </c>
      <c r="M23" s="15" t="s">
        <v>121</v>
      </c>
      <c r="N23" s="16"/>
      <c r="O23" s="2"/>
      <c r="P23" s="54" t="e">
        <f>VLOOKUP(#REF!,'[2]Train Runs'!$A$13:$V$264,22,0)</f>
        <v>#REF!</v>
      </c>
      <c r="Q23" s="14" t="e">
        <f>MID(#REF!,13,4)</f>
        <v>#REF!</v>
      </c>
    </row>
    <row r="24" spans="1:17" x14ac:dyDescent="0.25">
      <c r="A24" s="80">
        <v>42547.398634259262</v>
      </c>
      <c r="B24" s="66" t="s">
        <v>71</v>
      </c>
      <c r="C24" s="66" t="s">
        <v>234</v>
      </c>
      <c r="D24" s="66" t="s">
        <v>50</v>
      </c>
      <c r="E24" s="66" t="s">
        <v>51</v>
      </c>
      <c r="F24" s="66">
        <v>0</v>
      </c>
      <c r="G24" s="66">
        <v>34</v>
      </c>
      <c r="H24" s="66">
        <v>58933</v>
      </c>
      <c r="I24" s="66" t="s">
        <v>52</v>
      </c>
      <c r="J24" s="66">
        <v>59048</v>
      </c>
      <c r="K24" s="66" t="s">
        <v>53</v>
      </c>
      <c r="L24" s="16" t="str">
        <f>VLOOKUP(C24,'Trips&amp;Operators'!$C$2:$E$10000,3,FALSE)</f>
        <v>GOODNIGHT</v>
      </c>
      <c r="M24" s="15" t="s">
        <v>101</v>
      </c>
      <c r="N24" s="16"/>
      <c r="O24" s="2"/>
      <c r="P24" s="54" t="e">
        <f>VLOOKUP(#REF!,'[2]Train Runs'!$A$13:$V$264,22,0)</f>
        <v>#REF!</v>
      </c>
      <c r="Q24" s="14" t="e">
        <f>MID(#REF!,13,4)</f>
        <v>#REF!</v>
      </c>
    </row>
    <row r="25" spans="1:17" x14ac:dyDescent="0.25">
      <c r="A25" s="18">
        <v>42547.522557870368</v>
      </c>
      <c r="B25" s="17" t="s">
        <v>71</v>
      </c>
      <c r="C25" s="17" t="s">
        <v>168</v>
      </c>
      <c r="D25" s="17" t="s">
        <v>50</v>
      </c>
      <c r="E25" s="17" t="s">
        <v>51</v>
      </c>
      <c r="F25" s="17">
        <v>0</v>
      </c>
      <c r="G25" s="17">
        <v>9</v>
      </c>
      <c r="H25" s="17">
        <v>57225</v>
      </c>
      <c r="I25" s="17" t="s">
        <v>52</v>
      </c>
      <c r="J25" s="17">
        <v>59048</v>
      </c>
      <c r="K25" s="16" t="s">
        <v>53</v>
      </c>
      <c r="L25" s="16" t="str">
        <f>VLOOKUP(C25,'Trips&amp;Operators'!$C$2:$E$10000,3,FALSE)</f>
        <v>GOODNIGHT</v>
      </c>
      <c r="M25" s="15" t="s">
        <v>101</v>
      </c>
      <c r="N25" s="16"/>
      <c r="O25" s="2"/>
      <c r="P25" s="54" t="e">
        <f>VLOOKUP(#REF!,'[2]Train Runs'!$A$13:$V$264,22,0)</f>
        <v>#REF!</v>
      </c>
      <c r="Q25" s="14" t="e">
        <f>MID(#REF!,13,4)</f>
        <v>#REF!</v>
      </c>
    </row>
    <row r="26" spans="1:17" x14ac:dyDescent="0.25">
      <c r="A26" s="80">
        <v>42547.523530092592</v>
      </c>
      <c r="B26" s="66" t="s">
        <v>71</v>
      </c>
      <c r="C26" s="66" t="s">
        <v>168</v>
      </c>
      <c r="D26" s="66" t="s">
        <v>50</v>
      </c>
      <c r="E26" s="66" t="s">
        <v>51</v>
      </c>
      <c r="F26" s="66">
        <v>0</v>
      </c>
      <c r="G26" s="66">
        <v>168</v>
      </c>
      <c r="H26" s="66">
        <v>58101</v>
      </c>
      <c r="I26" s="66" t="s">
        <v>52</v>
      </c>
      <c r="J26" s="66">
        <v>59048</v>
      </c>
      <c r="K26" s="66" t="s">
        <v>53</v>
      </c>
      <c r="L26" s="16" t="str">
        <f>VLOOKUP(C26,'Trips&amp;Operators'!$C$2:$E$10000,3,FALSE)</f>
        <v>GOODNIGHT</v>
      </c>
      <c r="M26" s="15" t="s">
        <v>101</v>
      </c>
      <c r="N26" s="16"/>
      <c r="O26" s="2"/>
      <c r="P26" s="54" t="e">
        <f>VLOOKUP(#REF!,'[2]Train Runs'!$A$13:$V$264,22,0)</f>
        <v>#REF!</v>
      </c>
      <c r="Q26" s="14" t="e">
        <f>MID(#REF!,13,4)</f>
        <v>#REF!</v>
      </c>
    </row>
    <row r="27" spans="1:17" x14ac:dyDescent="0.25">
      <c r="A27" s="18">
        <v>42547.524282407408</v>
      </c>
      <c r="B27" s="17" t="s">
        <v>71</v>
      </c>
      <c r="C27" s="17" t="s">
        <v>168</v>
      </c>
      <c r="D27" s="17" t="s">
        <v>50</v>
      </c>
      <c r="E27" s="17" t="s">
        <v>51</v>
      </c>
      <c r="F27" s="17">
        <v>0</v>
      </c>
      <c r="G27" s="17">
        <v>49</v>
      </c>
      <c r="H27" s="17">
        <v>58888</v>
      </c>
      <c r="I27" s="17" t="s">
        <v>52</v>
      </c>
      <c r="J27" s="17">
        <v>59048</v>
      </c>
      <c r="K27" s="16" t="s">
        <v>53</v>
      </c>
      <c r="L27" s="16" t="str">
        <f>VLOOKUP(C27,'Trips&amp;Operators'!$C$2:$E$10000,3,FALSE)</f>
        <v>GOODNIGHT</v>
      </c>
      <c r="M27" s="15" t="s">
        <v>101</v>
      </c>
      <c r="N27" s="16"/>
      <c r="O27" s="2"/>
      <c r="P27" s="54" t="e">
        <f>VLOOKUP(#REF!,'[2]Train Runs'!$A$13:$V$264,22,0)</f>
        <v>#REF!</v>
      </c>
      <c r="Q27" s="14" t="e">
        <f>MID(#REF!,13,4)</f>
        <v>#REF!</v>
      </c>
    </row>
    <row r="28" spans="1:17" x14ac:dyDescent="0.25">
      <c r="A28" s="80">
        <v>42547.690648148149</v>
      </c>
      <c r="B28" s="66" t="s">
        <v>71</v>
      </c>
      <c r="C28" s="66" t="s">
        <v>187</v>
      </c>
      <c r="D28" s="66" t="s">
        <v>50</v>
      </c>
      <c r="E28" s="66" t="s">
        <v>51</v>
      </c>
      <c r="F28" s="66">
        <v>0</v>
      </c>
      <c r="G28" s="66">
        <v>8</v>
      </c>
      <c r="H28" s="66">
        <v>58937</v>
      </c>
      <c r="I28" s="66" t="s">
        <v>52</v>
      </c>
      <c r="J28" s="66">
        <v>59058</v>
      </c>
      <c r="K28" s="66" t="s">
        <v>53</v>
      </c>
      <c r="L28" s="16" t="str">
        <f>VLOOKUP(C28,'Trips&amp;Operators'!$C$2:$E$10000,3,FALSE)</f>
        <v>REBOLETTI</v>
      </c>
      <c r="M28" s="15" t="s">
        <v>101</v>
      </c>
      <c r="N28" s="16"/>
      <c r="O28" s="2"/>
      <c r="P28" s="54" t="e">
        <f>VLOOKUP(#REF!,'[2]Train Runs'!$A$13:$V$264,22,0)</f>
        <v>#REF!</v>
      </c>
      <c r="Q28" s="14" t="e">
        <f>MID(#REF!,13,4)</f>
        <v>#REF!</v>
      </c>
    </row>
    <row r="29" spans="1:17" x14ac:dyDescent="0.25">
      <c r="A29" s="80">
        <v>42547.776365740741</v>
      </c>
      <c r="B29" s="66" t="s">
        <v>71</v>
      </c>
      <c r="C29" s="66" t="s">
        <v>198</v>
      </c>
      <c r="D29" s="66" t="s">
        <v>50</v>
      </c>
      <c r="E29" s="66" t="s">
        <v>51</v>
      </c>
      <c r="F29" s="66">
        <v>0</v>
      </c>
      <c r="G29" s="66">
        <v>9</v>
      </c>
      <c r="H29" s="66">
        <v>58978</v>
      </c>
      <c r="I29" s="66" t="s">
        <v>52</v>
      </c>
      <c r="J29" s="66">
        <v>59058</v>
      </c>
      <c r="K29" s="66" t="s">
        <v>53</v>
      </c>
      <c r="L29" s="16" t="str">
        <f>VLOOKUP(C29,'Trips&amp;Operators'!$C$2:$E$10000,3,FALSE)</f>
        <v>REBOLETTI</v>
      </c>
      <c r="M29" s="15" t="s">
        <v>101</v>
      </c>
      <c r="N29" s="16"/>
      <c r="O29" s="2"/>
      <c r="P29" s="54" t="e">
        <f>VLOOKUP(#REF!,'[2]Train Runs'!$A$13:$V$264,22,0)</f>
        <v>#REF!</v>
      </c>
      <c r="Q29" s="14" t="e">
        <f>MID(#REF!,13,4)</f>
        <v>#REF!</v>
      </c>
    </row>
    <row r="30" spans="1:17" x14ac:dyDescent="0.25">
      <c r="A30" s="80">
        <v>42547.856793981482</v>
      </c>
      <c r="B30" s="66" t="s">
        <v>71</v>
      </c>
      <c r="C30" s="66" t="s">
        <v>210</v>
      </c>
      <c r="D30" s="66" t="s">
        <v>50</v>
      </c>
      <c r="E30" s="66" t="s">
        <v>51</v>
      </c>
      <c r="F30" s="66">
        <v>0</v>
      </c>
      <c r="G30" s="66">
        <v>9</v>
      </c>
      <c r="H30" s="66">
        <v>58956</v>
      </c>
      <c r="I30" s="66" t="s">
        <v>52</v>
      </c>
      <c r="J30" s="66">
        <v>59048</v>
      </c>
      <c r="K30" s="66" t="s">
        <v>53</v>
      </c>
      <c r="L30" s="16" t="str">
        <f>VLOOKUP(C30,'Trips&amp;Operators'!$C$2:$E$10000,3,FALSE)</f>
        <v>REBOLETTI</v>
      </c>
      <c r="M30" s="15" t="s">
        <v>101</v>
      </c>
      <c r="N30" s="16"/>
      <c r="O30" s="2"/>
      <c r="P30" s="54" t="e">
        <f>VLOOKUP(#REF!,'[2]Train Runs'!$A$13:$V$264,22,0)</f>
        <v>#REF!</v>
      </c>
      <c r="Q30" s="14" t="e">
        <f>MID(#REF!,13,4)</f>
        <v>#REF!</v>
      </c>
    </row>
  </sheetData>
  <autoFilter ref="A6:N13">
    <sortState ref="A7:N30">
      <sortCondition ref="E6:E13"/>
    </sortState>
  </autoFilter>
  <sortState ref="A29:N36">
    <sortCondition ref="N29:N36"/>
  </sortState>
  <mergeCells count="1">
    <mergeCell ref="A5:M5"/>
  </mergeCells>
  <conditionalFormatting sqref="P6 M6:N6 M31:M1048576">
    <cfRule type="cellIs" dxfId="16" priority="21" operator="equal">
      <formula>"Y"</formula>
    </cfRule>
  </conditionalFormatting>
  <conditionalFormatting sqref="M2:M3">
    <cfRule type="cellIs" dxfId="15" priority="12" operator="equal">
      <formula>"Y"</formula>
    </cfRule>
  </conditionalFormatting>
  <conditionalFormatting sqref="M7:M30">
    <cfRule type="cellIs" dxfId="14" priority="7" operator="equal">
      <formula>"Y"</formula>
    </cfRule>
  </conditionalFormatting>
  <conditionalFormatting sqref="L7:N30">
    <cfRule type="expression" dxfId="13" priority="6">
      <formula>$M7="Y"</formula>
    </cfRule>
  </conditionalFormatting>
  <conditionalFormatting sqref="A7:K30">
    <cfRule type="expression" dxfId="12" priority="2">
      <formula>$M7="Y"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D17" sqref="D17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0" customFormat="1" x14ac:dyDescent="0.25">
      <c r="A1" s="92" t="str">
        <f>"Trips that did not appear in PTC Data "&amp;TEXT(Variables!$A$2,"YYYY-mm-dd")</f>
        <v>Trips that did not appear in PTC Data 2016-06-26</v>
      </c>
      <c r="B1" s="92"/>
      <c r="C1" s="92"/>
      <c r="D1" s="92"/>
      <c r="E1" s="92"/>
    </row>
    <row r="2" spans="1:10" s="52" customFormat="1" ht="45" x14ac:dyDescent="0.25">
      <c r="A2" s="51" t="s">
        <v>75</v>
      </c>
      <c r="B2" s="63" t="s">
        <v>76</v>
      </c>
      <c r="C2" s="61" t="s">
        <v>77</v>
      </c>
      <c r="D2" s="52" t="s">
        <v>73</v>
      </c>
      <c r="E2" s="52" t="s">
        <v>74</v>
      </c>
      <c r="F2" s="52" t="s">
        <v>80</v>
      </c>
      <c r="G2" s="64" t="s">
        <v>81</v>
      </c>
    </row>
    <row r="3" spans="1:10" x14ac:dyDescent="0.25">
      <c r="A3" s="66"/>
      <c r="B3" s="66"/>
      <c r="C3" s="66"/>
      <c r="D3" s="66"/>
      <c r="E3" s="41" t="e">
        <f>VLOOKUP(A3,'Trips&amp;Operators'!$C$2:$E$10000,3,FALSE)</f>
        <v>#N/A</v>
      </c>
      <c r="F3" s="41" t="e">
        <f>VLOOKUP(A3,'Trips&amp;Operators'!$C$1:$F$10000,4,FALSE)</f>
        <v>#N/A</v>
      </c>
      <c r="G3" s="65" t="e">
        <f>VLOOKUP(A3,'Trips&amp;Operators'!$C$1:$H$10000,5,FALSE)</f>
        <v>#N/A</v>
      </c>
      <c r="H3" s="40"/>
      <c r="I3" s="40"/>
      <c r="J3" s="40"/>
    </row>
    <row r="4" spans="1:10" x14ac:dyDescent="0.25">
      <c r="A4" s="66"/>
      <c r="B4" s="66"/>
      <c r="C4" s="66"/>
      <c r="D4" s="66"/>
      <c r="E4" s="41" t="e">
        <f>VLOOKUP(A4,'Trips&amp;Operators'!$C$2:$E$10000,3,FALSE)</f>
        <v>#N/A</v>
      </c>
      <c r="F4" s="41" t="e">
        <f>VLOOKUP(A4,'Trips&amp;Operators'!$C$1:$F$10000,4,FALSE)</f>
        <v>#N/A</v>
      </c>
      <c r="G4" s="65" t="e">
        <f>VLOOKUP(A4,'Trips&amp;Operators'!$C$1:$H$10000,5,FALSE)</f>
        <v>#N/A</v>
      </c>
      <c r="H4" s="40"/>
      <c r="I4" s="40"/>
      <c r="J4" s="40"/>
    </row>
    <row r="5" spans="1:10" x14ac:dyDescent="0.25">
      <c r="A5" s="66"/>
      <c r="B5" s="66"/>
      <c r="C5" s="66"/>
      <c r="D5" s="66"/>
      <c r="E5" s="41" t="e">
        <f>VLOOKUP(A5,'Trips&amp;Operators'!$C$2:$E$10000,3,FALSE)</f>
        <v>#N/A</v>
      </c>
      <c r="F5" s="41" t="e">
        <f>VLOOKUP(A5,'Trips&amp;Operators'!$C$1:$F$10000,4,FALSE)</f>
        <v>#N/A</v>
      </c>
      <c r="G5" s="65" t="e">
        <f>VLOOKUP(A5,'Trips&amp;Operators'!$C$1:$H$10000,5,FALSE)</f>
        <v>#N/A</v>
      </c>
      <c r="H5" s="40"/>
      <c r="I5" s="40"/>
      <c r="J5" s="40"/>
    </row>
    <row r="6" spans="1:10" x14ac:dyDescent="0.25">
      <c r="A6" s="66"/>
      <c r="B6" s="66"/>
      <c r="C6" s="66"/>
      <c r="D6" s="66"/>
      <c r="E6" s="41" t="e">
        <f>VLOOKUP(A6,'Trips&amp;Operators'!$C$2:$E$10000,3,FALSE)</f>
        <v>#N/A</v>
      </c>
      <c r="F6" s="41" t="e">
        <f>VLOOKUP(A6,'Trips&amp;Operators'!$C$1:$F$10000,4,FALSE)</f>
        <v>#N/A</v>
      </c>
      <c r="G6" s="65" t="e">
        <f>VLOOKUP(A6,'Trips&amp;Operators'!$C$1:$H$10000,5,FALSE)</f>
        <v>#N/A</v>
      </c>
      <c r="H6" s="40"/>
      <c r="I6" s="40"/>
      <c r="J6" s="40"/>
    </row>
    <row r="7" spans="1:10" x14ac:dyDescent="0.25">
      <c r="A7" s="66"/>
      <c r="B7" s="66"/>
      <c r="C7" s="66"/>
      <c r="D7" s="66"/>
      <c r="E7" s="41" t="e">
        <f>VLOOKUP(A7,'Trips&amp;Operators'!$C$2:$E$10000,3,FALSE)</f>
        <v>#N/A</v>
      </c>
      <c r="F7" s="41" t="e">
        <f>VLOOKUP(A7,'Trips&amp;Operators'!$C$1:$F$10000,4,FALSE)</f>
        <v>#N/A</v>
      </c>
      <c r="G7" s="65" t="e">
        <f>VLOOKUP(A7,'Trips&amp;Operators'!$C$1:$H$10000,5,FALSE)</f>
        <v>#N/A</v>
      </c>
      <c r="H7" s="40"/>
      <c r="I7" s="40"/>
      <c r="J7" s="40"/>
    </row>
    <row r="8" spans="1:10" x14ac:dyDescent="0.25">
      <c r="A8" s="66"/>
      <c r="B8" s="66"/>
      <c r="C8" s="66"/>
      <c r="D8" s="66"/>
      <c r="E8" s="41" t="e">
        <f>VLOOKUP(A8,'Trips&amp;Operators'!$C$2:$E$10000,3,FALSE)</f>
        <v>#N/A</v>
      </c>
      <c r="F8" s="41" t="e">
        <f>VLOOKUP(A8,'Trips&amp;Operators'!$C$1:$F$10000,4,FALSE)</f>
        <v>#N/A</v>
      </c>
      <c r="G8" s="65" t="e">
        <f>VLOOKUP(A8,'Trips&amp;Operators'!$C$1:$H$10000,5,FALSE)</f>
        <v>#N/A</v>
      </c>
      <c r="H8" s="40"/>
      <c r="I8" s="40"/>
      <c r="J8" s="40"/>
    </row>
    <row r="9" spans="1:10" x14ac:dyDescent="0.25">
      <c r="A9" s="66"/>
      <c r="B9" s="66"/>
      <c r="C9" s="66"/>
      <c r="D9" s="66"/>
      <c r="E9" s="41" t="e">
        <f>VLOOKUP(A9,'Trips&amp;Operators'!$C$2:$E$10000,3,FALSE)</f>
        <v>#N/A</v>
      </c>
      <c r="F9" s="41" t="e">
        <f>VLOOKUP(A9,'Trips&amp;Operators'!$C$1:$F$10000,4,FALSE)</f>
        <v>#N/A</v>
      </c>
      <c r="G9" s="65" t="e">
        <f>VLOOKUP(A9,'Trips&amp;Operators'!$C$1:$H$10000,5,FALSE)</f>
        <v>#N/A</v>
      </c>
      <c r="H9" s="40"/>
      <c r="I9" s="40"/>
      <c r="J9" s="40"/>
    </row>
    <row r="10" spans="1:10" x14ac:dyDescent="0.25">
      <c r="A10" s="66"/>
      <c r="B10" s="66"/>
      <c r="C10" s="66"/>
      <c r="D10" s="66"/>
      <c r="E10" s="41" t="e">
        <f>VLOOKUP(A10,'Trips&amp;Operators'!$C$2:$E$10000,3,FALSE)</f>
        <v>#N/A</v>
      </c>
      <c r="F10" s="41" t="e">
        <f>VLOOKUP(A10,'Trips&amp;Operators'!$C$1:$F$10000,4,FALSE)</f>
        <v>#N/A</v>
      </c>
      <c r="G10" s="65" t="e">
        <f>VLOOKUP(A10,'Trips&amp;Operators'!$C$1:$H$10000,5,FALSE)</f>
        <v>#N/A</v>
      </c>
      <c r="H10" s="40"/>
      <c r="I10" s="40"/>
      <c r="J10" s="40"/>
    </row>
    <row r="11" spans="1:10" x14ac:dyDescent="0.25">
      <c r="A11" s="52"/>
      <c r="B11" s="71"/>
      <c r="C11" s="43"/>
      <c r="D11" s="44"/>
      <c r="E11" s="43"/>
      <c r="F11" s="43"/>
      <c r="G11" s="72"/>
      <c r="H11" s="40"/>
      <c r="I11" s="40"/>
      <c r="J11" s="40"/>
    </row>
    <row r="12" spans="1:10" x14ac:dyDescent="0.25">
      <c r="A12" s="52"/>
      <c r="B12" s="71"/>
      <c r="C12" s="43"/>
      <c r="D12" s="44"/>
      <c r="E12" s="43"/>
      <c r="F12" s="43"/>
      <c r="G12" s="72"/>
      <c r="H12" s="40"/>
      <c r="I12" s="40"/>
      <c r="J12" s="40"/>
    </row>
    <row r="13" spans="1:10" x14ac:dyDescent="0.25">
      <c r="A13" s="52"/>
      <c r="B13" s="71"/>
      <c r="C13" s="43"/>
      <c r="D13" s="44"/>
      <c r="E13" s="43"/>
      <c r="F13" s="43"/>
      <c r="G13" s="72"/>
      <c r="H13" s="40"/>
      <c r="I13" s="40"/>
      <c r="J13" s="40"/>
    </row>
    <row r="14" spans="1:10" x14ac:dyDescent="0.25">
      <c r="A14" s="52"/>
      <c r="B14" s="71"/>
      <c r="C14" s="43"/>
      <c r="D14" s="44"/>
      <c r="E14" s="43"/>
      <c r="F14" s="43"/>
      <c r="G14" s="72"/>
      <c r="H14" s="40"/>
      <c r="I14" s="40"/>
      <c r="J14" s="40"/>
    </row>
    <row r="15" spans="1:10" x14ac:dyDescent="0.25">
      <c r="B15"/>
      <c r="C15"/>
      <c r="H15" s="40"/>
      <c r="I15" s="40"/>
      <c r="J15" s="40"/>
    </row>
    <row r="16" spans="1:10" x14ac:dyDescent="0.25">
      <c r="B16"/>
      <c r="C16"/>
      <c r="H16" s="40"/>
      <c r="I16" s="40"/>
      <c r="J16" s="40"/>
    </row>
    <row r="17" spans="2:10" x14ac:dyDescent="0.25">
      <c r="B17"/>
      <c r="C17"/>
      <c r="H17" s="40"/>
      <c r="I17" s="40"/>
      <c r="J17" s="40"/>
    </row>
    <row r="18" spans="2:10" x14ac:dyDescent="0.25">
      <c r="B18"/>
      <c r="C18"/>
      <c r="H18" s="40"/>
      <c r="I18" s="40"/>
      <c r="J18" s="40"/>
    </row>
    <row r="19" spans="2:10" x14ac:dyDescent="0.25">
      <c r="B19"/>
      <c r="C19"/>
      <c r="H19" s="40"/>
      <c r="I19" s="40"/>
      <c r="J19" s="40"/>
    </row>
    <row r="20" spans="2:10" x14ac:dyDescent="0.25">
      <c r="B20"/>
      <c r="C20"/>
      <c r="H20" s="40"/>
      <c r="I20" s="40"/>
      <c r="J20" s="40"/>
    </row>
    <row r="21" spans="2:10" x14ac:dyDescent="0.25">
      <c r="B21"/>
      <c r="C21"/>
      <c r="H21" s="40"/>
      <c r="I21" s="40"/>
      <c r="J21" s="40"/>
    </row>
    <row r="22" spans="2:10" x14ac:dyDescent="0.25">
      <c r="B22"/>
      <c r="C22"/>
      <c r="H22" s="40"/>
      <c r="I22" s="40"/>
      <c r="J22" s="40"/>
    </row>
    <row r="23" spans="2:10" x14ac:dyDescent="0.25">
      <c r="B23"/>
      <c r="C23"/>
      <c r="H23" s="40"/>
      <c r="I23" s="40"/>
      <c r="J23" s="40"/>
    </row>
    <row r="24" spans="2:10" x14ac:dyDescent="0.25">
      <c r="B24"/>
      <c r="C24"/>
      <c r="H24" s="40"/>
      <c r="I24" s="40"/>
      <c r="J24" s="40"/>
    </row>
    <row r="25" spans="2:10" x14ac:dyDescent="0.25">
      <c r="B25"/>
      <c r="C25"/>
      <c r="H25" s="40"/>
      <c r="I25" s="40"/>
      <c r="J25" s="40"/>
    </row>
    <row r="26" spans="2:10" x14ac:dyDescent="0.25">
      <c r="B26"/>
      <c r="C26"/>
      <c r="H26" s="40"/>
      <c r="I26" s="40"/>
      <c r="J26" s="40"/>
    </row>
    <row r="27" spans="2:10" x14ac:dyDescent="0.25">
      <c r="B27"/>
      <c r="C27"/>
      <c r="H27" s="40"/>
      <c r="I27" s="40"/>
      <c r="J27" s="40"/>
    </row>
    <row r="28" spans="2:10" x14ac:dyDescent="0.25">
      <c r="B28"/>
      <c r="C28"/>
      <c r="H28" s="40"/>
      <c r="I28" s="40"/>
      <c r="J28" s="40"/>
    </row>
    <row r="29" spans="2:10" x14ac:dyDescent="0.25">
      <c r="B29"/>
      <c r="C29"/>
      <c r="H29" s="40"/>
      <c r="I29" s="40"/>
      <c r="J29" s="40"/>
    </row>
    <row r="30" spans="2:10" x14ac:dyDescent="0.25">
      <c r="B30"/>
      <c r="C30"/>
      <c r="H30" s="40"/>
      <c r="I30" s="40"/>
      <c r="J30" s="40"/>
    </row>
    <row r="31" spans="2:10" x14ac:dyDescent="0.25">
      <c r="B31"/>
      <c r="C31"/>
      <c r="H31" s="40"/>
      <c r="I31" s="40"/>
      <c r="J31" s="40"/>
    </row>
    <row r="32" spans="2:10" x14ac:dyDescent="0.25">
      <c r="B32"/>
      <c r="C32"/>
      <c r="H32" s="40"/>
      <c r="I32" s="40"/>
      <c r="J32" s="40"/>
    </row>
    <row r="33" spans="2:10" x14ac:dyDescent="0.25">
      <c r="B33"/>
      <c r="C33"/>
      <c r="H33" s="40"/>
      <c r="I33" s="40"/>
      <c r="J33" s="40"/>
    </row>
    <row r="34" spans="2:10" x14ac:dyDescent="0.25">
      <c r="B34"/>
      <c r="C34"/>
      <c r="H34" s="40"/>
      <c r="I34" s="40"/>
      <c r="J34" s="40"/>
    </row>
    <row r="35" spans="2:10" x14ac:dyDescent="0.25">
      <c r="B35"/>
      <c r="C35"/>
      <c r="H35" s="40"/>
      <c r="I35" s="40"/>
      <c r="J35" s="40"/>
    </row>
    <row r="36" spans="2:10" x14ac:dyDescent="0.25">
      <c r="B36"/>
      <c r="C36"/>
      <c r="H36" s="40"/>
      <c r="I36" s="40"/>
      <c r="J36" s="40"/>
    </row>
    <row r="37" spans="2:10" x14ac:dyDescent="0.25">
      <c r="B37"/>
      <c r="C37"/>
      <c r="H37" s="40"/>
      <c r="I37" s="40"/>
      <c r="J37" s="40"/>
    </row>
    <row r="38" spans="2:10" x14ac:dyDescent="0.25">
      <c r="B38"/>
      <c r="C38"/>
      <c r="H38" s="40"/>
      <c r="I38" s="40"/>
      <c r="J38" s="40"/>
    </row>
    <row r="39" spans="2:10" x14ac:dyDescent="0.25">
      <c r="B39"/>
      <c r="C39"/>
      <c r="H39" s="40"/>
      <c r="I39" s="40"/>
      <c r="J39" s="40"/>
    </row>
    <row r="40" spans="2:10" x14ac:dyDescent="0.25">
      <c r="B40"/>
      <c r="C40"/>
      <c r="H40" s="40"/>
      <c r="I40" s="40"/>
      <c r="J40" s="40"/>
    </row>
    <row r="41" spans="2:10" x14ac:dyDescent="0.25">
      <c r="B41"/>
      <c r="C41"/>
      <c r="H41" s="40"/>
      <c r="I41" s="40"/>
      <c r="J41" s="40"/>
    </row>
    <row r="42" spans="2:10" x14ac:dyDescent="0.25">
      <c r="B42"/>
      <c r="C42"/>
      <c r="H42" s="40"/>
      <c r="I42" s="40"/>
      <c r="J42" s="40"/>
    </row>
    <row r="43" spans="2:10" x14ac:dyDescent="0.25">
      <c r="B43"/>
      <c r="C43"/>
      <c r="H43" s="40"/>
      <c r="I43" s="40"/>
      <c r="J43" s="40"/>
    </row>
    <row r="44" spans="2:10" x14ac:dyDescent="0.25">
      <c r="B44"/>
      <c r="C44"/>
      <c r="H44" s="40"/>
      <c r="I44" s="40"/>
      <c r="J44" s="40"/>
    </row>
    <row r="45" spans="2:10" x14ac:dyDescent="0.25">
      <c r="B45"/>
      <c r="C45"/>
      <c r="H45" s="40"/>
      <c r="I45" s="40"/>
      <c r="J45" s="40"/>
    </row>
    <row r="46" spans="2:10" x14ac:dyDescent="0.25">
      <c r="B46"/>
      <c r="C46"/>
      <c r="H46" s="40"/>
      <c r="I46" s="40"/>
      <c r="J46" s="40"/>
    </row>
    <row r="47" spans="2:10" x14ac:dyDescent="0.25">
      <c r="B47"/>
      <c r="C47"/>
      <c r="H47" s="40"/>
      <c r="I47" s="40"/>
      <c r="J47" s="40"/>
    </row>
    <row r="48" spans="2:10" x14ac:dyDescent="0.25">
      <c r="B48"/>
      <c r="C48"/>
      <c r="H48" s="40"/>
      <c r="I48" s="40"/>
      <c r="J48" s="40"/>
    </row>
    <row r="49" spans="2:10" x14ac:dyDescent="0.25">
      <c r="B49"/>
      <c r="C49"/>
      <c r="H49" s="40"/>
      <c r="I49" s="40"/>
      <c r="J49" s="40"/>
    </row>
    <row r="50" spans="2:10" x14ac:dyDescent="0.25">
      <c r="B50"/>
      <c r="C50"/>
      <c r="H50" s="40"/>
      <c r="I50" s="40"/>
      <c r="J50" s="40"/>
    </row>
    <row r="51" spans="2:10" x14ac:dyDescent="0.25">
      <c r="B51"/>
      <c r="C51"/>
      <c r="H51" s="40"/>
      <c r="I51" s="40"/>
      <c r="J51" s="40"/>
    </row>
    <row r="52" spans="2:10" x14ac:dyDescent="0.25">
      <c r="B52"/>
      <c r="C52"/>
      <c r="H52" s="40"/>
      <c r="I52" s="40"/>
      <c r="J52" s="40"/>
    </row>
    <row r="53" spans="2:10" x14ac:dyDescent="0.25">
      <c r="B53"/>
      <c r="C53"/>
      <c r="H53" s="40"/>
      <c r="I53" s="40"/>
      <c r="J53" s="40"/>
    </row>
    <row r="54" spans="2:10" x14ac:dyDescent="0.25">
      <c r="B54"/>
      <c r="C54"/>
      <c r="H54" s="40"/>
      <c r="I54" s="40"/>
      <c r="J54" s="40"/>
    </row>
    <row r="55" spans="2:10" x14ac:dyDescent="0.25">
      <c r="B55"/>
      <c r="C55"/>
      <c r="H55" s="40"/>
      <c r="I55" s="40"/>
      <c r="J55" s="40"/>
    </row>
    <row r="56" spans="2:10" x14ac:dyDescent="0.25">
      <c r="B56"/>
      <c r="C56"/>
      <c r="H56" s="40"/>
      <c r="I56" s="40"/>
      <c r="J56" s="40"/>
    </row>
    <row r="57" spans="2:10" x14ac:dyDescent="0.25">
      <c r="B57"/>
      <c r="C57"/>
      <c r="H57" s="40"/>
      <c r="I57" s="40"/>
      <c r="J57" s="40"/>
    </row>
    <row r="58" spans="2:10" x14ac:dyDescent="0.25">
      <c r="B58"/>
      <c r="C58"/>
      <c r="H58" s="40"/>
      <c r="I58" s="40"/>
      <c r="J58" s="40"/>
    </row>
    <row r="59" spans="2:10" x14ac:dyDescent="0.25">
      <c r="B59"/>
      <c r="C59"/>
      <c r="H59" s="40"/>
      <c r="I59" s="40"/>
      <c r="J59" s="40"/>
    </row>
    <row r="60" spans="2:10" x14ac:dyDescent="0.25">
      <c r="B60"/>
      <c r="C60"/>
      <c r="H60" s="40"/>
      <c r="I60" s="40"/>
      <c r="J60" s="40"/>
    </row>
    <row r="61" spans="2:10" x14ac:dyDescent="0.25">
      <c r="B61"/>
      <c r="C61"/>
      <c r="H61" s="40"/>
      <c r="I61" s="40"/>
      <c r="J61" s="40"/>
    </row>
    <row r="62" spans="2:10" x14ac:dyDescent="0.25">
      <c r="B62"/>
      <c r="C62"/>
      <c r="H62" s="40"/>
      <c r="I62" s="40"/>
      <c r="J62" s="40"/>
    </row>
    <row r="63" spans="2:10" x14ac:dyDescent="0.25">
      <c r="B63"/>
      <c r="C63"/>
      <c r="H63" s="40"/>
      <c r="I63" s="40"/>
      <c r="J63" s="40"/>
    </row>
    <row r="64" spans="2:10" x14ac:dyDescent="0.25">
      <c r="B64"/>
      <c r="C64"/>
      <c r="H64" s="40"/>
      <c r="I64" s="40"/>
      <c r="J64" s="40"/>
    </row>
    <row r="65" spans="2:10" x14ac:dyDescent="0.25">
      <c r="B65"/>
      <c r="C65"/>
      <c r="H65" s="40"/>
      <c r="I65" s="40"/>
      <c r="J65" s="40"/>
    </row>
    <row r="66" spans="2:10" x14ac:dyDescent="0.25">
      <c r="B66"/>
      <c r="C66"/>
      <c r="H66" s="40"/>
      <c r="I66" s="40"/>
      <c r="J66" s="40"/>
    </row>
    <row r="67" spans="2:10" x14ac:dyDescent="0.25">
      <c r="B67"/>
      <c r="C67"/>
      <c r="H67" s="40"/>
      <c r="I67" s="40"/>
      <c r="J67" s="40"/>
    </row>
    <row r="68" spans="2:10" x14ac:dyDescent="0.25">
      <c r="B68"/>
      <c r="C68"/>
      <c r="H68" s="40"/>
      <c r="I68" s="40"/>
      <c r="J68" s="40"/>
    </row>
    <row r="69" spans="2:10" x14ac:dyDescent="0.25">
      <c r="B69"/>
      <c r="C69"/>
      <c r="H69" s="40"/>
      <c r="I69" s="40"/>
      <c r="J69" s="40"/>
    </row>
    <row r="70" spans="2:10" x14ac:dyDescent="0.25">
      <c r="B70"/>
      <c r="C70"/>
      <c r="H70" s="40"/>
      <c r="I70" s="40"/>
      <c r="J70" s="40"/>
    </row>
    <row r="71" spans="2:10" x14ac:dyDescent="0.25">
      <c r="B71"/>
      <c r="C71"/>
      <c r="H71" s="40"/>
      <c r="I71" s="40"/>
      <c r="J71" s="40"/>
    </row>
    <row r="72" spans="2:10" x14ac:dyDescent="0.25">
      <c r="B72"/>
      <c r="C72"/>
      <c r="H72" s="40"/>
      <c r="I72" s="40"/>
      <c r="J72" s="40"/>
    </row>
    <row r="73" spans="2:10" x14ac:dyDescent="0.25">
      <c r="B73"/>
      <c r="C73"/>
      <c r="H73" s="40"/>
      <c r="I73" s="40"/>
      <c r="J73" s="40"/>
    </row>
    <row r="74" spans="2:10" x14ac:dyDescent="0.25">
      <c r="B74"/>
      <c r="C74"/>
      <c r="H74" s="40"/>
      <c r="I74" s="40"/>
      <c r="J74" s="40"/>
    </row>
    <row r="75" spans="2:10" x14ac:dyDescent="0.25">
      <c r="B75"/>
      <c r="C75"/>
      <c r="H75" s="40"/>
      <c r="I75" s="40"/>
      <c r="J75" s="40"/>
    </row>
    <row r="76" spans="2:10" x14ac:dyDescent="0.25">
      <c r="B76"/>
      <c r="C76"/>
      <c r="H76" s="40"/>
      <c r="I76" s="40"/>
      <c r="J76" s="40"/>
    </row>
    <row r="77" spans="2:10" x14ac:dyDescent="0.25">
      <c r="B77"/>
      <c r="C77"/>
      <c r="H77" s="40"/>
      <c r="I77" s="40"/>
      <c r="J77" s="40"/>
    </row>
    <row r="78" spans="2:10" x14ac:dyDescent="0.25">
      <c r="B78"/>
      <c r="C78"/>
      <c r="H78" s="40"/>
      <c r="I78" s="40"/>
      <c r="J78" s="40"/>
    </row>
    <row r="79" spans="2:10" x14ac:dyDescent="0.25">
      <c r="B79"/>
      <c r="C79"/>
      <c r="H79" s="40"/>
      <c r="I79" s="40"/>
      <c r="J79" s="40"/>
    </row>
    <row r="80" spans="2:10" x14ac:dyDescent="0.25">
      <c r="B80"/>
      <c r="C80"/>
      <c r="H80" s="40"/>
      <c r="I80" s="40"/>
      <c r="J80" s="40"/>
    </row>
    <row r="81" spans="2:10" x14ac:dyDescent="0.25">
      <c r="B81"/>
      <c r="C81"/>
      <c r="H81" s="40"/>
      <c r="I81" s="40"/>
      <c r="J81" s="40"/>
    </row>
    <row r="82" spans="2:10" x14ac:dyDescent="0.25">
      <c r="B82"/>
      <c r="C82"/>
      <c r="H82" s="40"/>
      <c r="I82" s="40"/>
      <c r="J82" s="40"/>
    </row>
    <row r="83" spans="2:10" x14ac:dyDescent="0.25">
      <c r="B83"/>
      <c r="C83"/>
      <c r="H83" s="40"/>
      <c r="I83" s="40"/>
      <c r="J83" s="40"/>
    </row>
    <row r="84" spans="2:10" x14ac:dyDescent="0.25">
      <c r="B84"/>
      <c r="C84"/>
      <c r="H84" s="40"/>
      <c r="I84" s="40"/>
      <c r="J84" s="40"/>
    </row>
    <row r="85" spans="2:10" x14ac:dyDescent="0.25">
      <c r="B85"/>
      <c r="C85"/>
      <c r="H85" s="40"/>
      <c r="I85" s="40"/>
      <c r="J85" s="40"/>
    </row>
    <row r="86" spans="2:10" x14ac:dyDescent="0.25">
      <c r="B86"/>
      <c r="C86"/>
      <c r="H86" s="40"/>
      <c r="I86" s="40"/>
      <c r="J86" s="40"/>
    </row>
    <row r="87" spans="2:10" x14ac:dyDescent="0.25">
      <c r="B87"/>
      <c r="C87"/>
      <c r="H87" s="40"/>
      <c r="I87" s="40"/>
      <c r="J87" s="40"/>
    </row>
    <row r="88" spans="2:10" x14ac:dyDescent="0.25">
      <c r="B88"/>
      <c r="C88"/>
      <c r="H88" s="40"/>
      <c r="I88" s="40"/>
      <c r="J88" s="40"/>
    </row>
    <row r="89" spans="2:10" x14ac:dyDescent="0.25">
      <c r="B89"/>
      <c r="C89"/>
      <c r="H89" s="40"/>
      <c r="I89" s="40"/>
      <c r="J89" s="40"/>
    </row>
    <row r="90" spans="2:10" x14ac:dyDescent="0.25">
      <c r="B90"/>
      <c r="C90"/>
      <c r="H90" s="40"/>
      <c r="I90" s="40"/>
      <c r="J90" s="40"/>
    </row>
    <row r="91" spans="2:10" x14ac:dyDescent="0.25">
      <c r="B91"/>
      <c r="C91"/>
      <c r="H91" s="40"/>
      <c r="I91" s="40"/>
      <c r="J91" s="40"/>
    </row>
    <row r="92" spans="2:10" x14ac:dyDescent="0.25">
      <c r="B92"/>
      <c r="C92"/>
      <c r="H92" s="40"/>
      <c r="I92" s="40"/>
      <c r="J92" s="40"/>
    </row>
    <row r="93" spans="2:10" x14ac:dyDescent="0.25">
      <c r="B93"/>
      <c r="C93"/>
      <c r="H93" s="40"/>
      <c r="I93" s="40"/>
      <c r="J93" s="40"/>
    </row>
    <row r="94" spans="2:10" x14ac:dyDescent="0.25">
      <c r="B94"/>
      <c r="C94"/>
      <c r="H94" s="40"/>
      <c r="I94" s="40"/>
      <c r="J94" s="40"/>
    </row>
    <row r="95" spans="2:10" x14ac:dyDescent="0.25">
      <c r="B95"/>
      <c r="C95"/>
      <c r="H95" s="40"/>
      <c r="I95" s="40"/>
      <c r="J95" s="40"/>
    </row>
    <row r="96" spans="2:10" x14ac:dyDescent="0.25">
      <c r="B96"/>
      <c r="C96"/>
      <c r="H96" s="40"/>
      <c r="I96" s="40"/>
      <c r="J96" s="40"/>
    </row>
    <row r="97" spans="2:10" x14ac:dyDescent="0.25">
      <c r="B97"/>
      <c r="C97"/>
      <c r="H97" s="40"/>
      <c r="I97" s="40"/>
      <c r="J97" s="40"/>
    </row>
    <row r="98" spans="2:10" x14ac:dyDescent="0.25">
      <c r="B98"/>
      <c r="C98"/>
      <c r="H98" s="40"/>
      <c r="I98" s="40"/>
      <c r="J98" s="40"/>
    </row>
    <row r="99" spans="2:10" x14ac:dyDescent="0.25">
      <c r="B99"/>
      <c r="C99"/>
      <c r="H99" s="40"/>
      <c r="I99" s="40"/>
      <c r="J99" s="40"/>
    </row>
    <row r="100" spans="2:10" x14ac:dyDescent="0.25">
      <c r="B100"/>
      <c r="C100"/>
      <c r="H100" s="40"/>
      <c r="I100" s="40"/>
      <c r="J100" s="40"/>
    </row>
    <row r="101" spans="2:10" x14ac:dyDescent="0.25">
      <c r="B101"/>
      <c r="C101"/>
      <c r="H101" s="40"/>
      <c r="I101" s="40"/>
      <c r="J101" s="40"/>
    </row>
    <row r="102" spans="2:10" x14ac:dyDescent="0.25">
      <c r="B102"/>
      <c r="C102"/>
      <c r="H102" s="40"/>
      <c r="I102" s="40"/>
      <c r="J102" s="40"/>
    </row>
    <row r="103" spans="2:10" x14ac:dyDescent="0.25">
      <c r="B103"/>
      <c r="C103"/>
      <c r="H103" s="40"/>
      <c r="I103" s="40"/>
      <c r="J103" s="40"/>
    </row>
    <row r="104" spans="2:10" x14ac:dyDescent="0.25">
      <c r="B104"/>
      <c r="C104"/>
      <c r="H104" s="40"/>
      <c r="I104" s="40"/>
      <c r="J104" s="40"/>
    </row>
    <row r="105" spans="2:10" x14ac:dyDescent="0.25">
      <c r="B105"/>
      <c r="C105"/>
      <c r="H105" s="40"/>
      <c r="I105" s="40"/>
      <c r="J105" s="40"/>
    </row>
    <row r="106" spans="2:10" x14ac:dyDescent="0.25">
      <c r="B106"/>
      <c r="C106"/>
      <c r="H106" s="40"/>
      <c r="I106" s="40"/>
      <c r="J106" s="40"/>
    </row>
    <row r="107" spans="2:10" x14ac:dyDescent="0.25">
      <c r="B107"/>
      <c r="C107"/>
      <c r="H107" s="40"/>
      <c r="I107" s="40"/>
      <c r="J107" s="40"/>
    </row>
    <row r="108" spans="2:10" x14ac:dyDescent="0.25">
      <c r="B108"/>
      <c r="C108"/>
      <c r="H108" s="40"/>
      <c r="I108" s="40"/>
      <c r="J108" s="40"/>
    </row>
    <row r="109" spans="2:10" x14ac:dyDescent="0.25">
      <c r="B109"/>
      <c r="C109"/>
      <c r="H109" s="40"/>
      <c r="I109" s="40"/>
      <c r="J109" s="40"/>
    </row>
    <row r="110" spans="2:10" x14ac:dyDescent="0.25">
      <c r="B110"/>
      <c r="C110"/>
      <c r="H110" s="40"/>
      <c r="I110" s="40"/>
      <c r="J110" s="40"/>
    </row>
    <row r="111" spans="2:10" x14ac:dyDescent="0.25">
      <c r="B111"/>
      <c r="C111"/>
      <c r="H111" s="40"/>
      <c r="I111" s="40"/>
      <c r="J111" s="40"/>
    </row>
    <row r="112" spans="2:10" x14ac:dyDescent="0.25">
      <c r="B112"/>
      <c r="C112"/>
      <c r="H112" s="40"/>
      <c r="I112" s="40"/>
      <c r="J112" s="40"/>
    </row>
    <row r="113" spans="2:10" x14ac:dyDescent="0.25">
      <c r="B113"/>
      <c r="C113"/>
      <c r="H113" s="40"/>
      <c r="I113" s="40"/>
      <c r="J113" s="40"/>
    </row>
    <row r="114" spans="2:10" x14ac:dyDescent="0.25">
      <c r="B114"/>
      <c r="C114"/>
      <c r="H114" s="40"/>
      <c r="I114" s="40"/>
      <c r="J114" s="40"/>
    </row>
    <row r="115" spans="2:10" x14ac:dyDescent="0.25">
      <c r="B115"/>
      <c r="C115"/>
      <c r="H115" s="40"/>
      <c r="I115" s="40"/>
      <c r="J115" s="40"/>
    </row>
    <row r="116" spans="2:10" x14ac:dyDescent="0.25">
      <c r="B116"/>
      <c r="C116"/>
      <c r="H116" s="40"/>
      <c r="I116" s="40"/>
      <c r="J116" s="40"/>
    </row>
    <row r="117" spans="2:10" x14ac:dyDescent="0.25">
      <c r="B117"/>
      <c r="C117"/>
      <c r="H117" s="40"/>
      <c r="I117" s="40"/>
      <c r="J117" s="40"/>
    </row>
    <row r="118" spans="2:10" x14ac:dyDescent="0.25">
      <c r="B118"/>
      <c r="C118"/>
      <c r="H118" s="40"/>
      <c r="I118" s="40"/>
      <c r="J118" s="40"/>
    </row>
    <row r="119" spans="2:10" x14ac:dyDescent="0.25">
      <c r="B119"/>
      <c r="C119"/>
      <c r="H119" s="40"/>
      <c r="I119" s="40"/>
      <c r="J119" s="40"/>
    </row>
    <row r="120" spans="2:10" x14ac:dyDescent="0.25">
      <c r="B120"/>
      <c r="C120"/>
      <c r="H120" s="40"/>
      <c r="I120" s="40"/>
      <c r="J120" s="40"/>
    </row>
    <row r="121" spans="2:10" x14ac:dyDescent="0.25">
      <c r="B121"/>
      <c r="C121"/>
      <c r="H121" s="40"/>
      <c r="I121" s="40"/>
      <c r="J121" s="40"/>
    </row>
    <row r="122" spans="2:10" x14ac:dyDescent="0.25">
      <c r="B122"/>
      <c r="C122"/>
      <c r="H122" s="40"/>
      <c r="I122" s="40"/>
      <c r="J122" s="40"/>
    </row>
    <row r="123" spans="2:10" x14ac:dyDescent="0.25">
      <c r="B123"/>
      <c r="C123"/>
      <c r="H123" s="40"/>
      <c r="I123" s="40"/>
      <c r="J123" s="40"/>
    </row>
    <row r="124" spans="2:10" x14ac:dyDescent="0.25">
      <c r="B124"/>
      <c r="C124"/>
      <c r="H124" s="40"/>
      <c r="I124" s="40"/>
      <c r="J124" s="40"/>
    </row>
    <row r="125" spans="2:10" x14ac:dyDescent="0.25">
      <c r="B125"/>
      <c r="C125"/>
      <c r="H125" s="40"/>
      <c r="I125" s="40"/>
      <c r="J125" s="40"/>
    </row>
    <row r="126" spans="2:10" x14ac:dyDescent="0.25">
      <c r="B126"/>
      <c r="C126"/>
      <c r="H126" s="40"/>
      <c r="I126" s="40"/>
      <c r="J126" s="40"/>
    </row>
    <row r="127" spans="2:10" x14ac:dyDescent="0.25">
      <c r="B127"/>
      <c r="C127"/>
      <c r="H127" s="40"/>
      <c r="I127" s="40"/>
      <c r="J127" s="40"/>
    </row>
    <row r="128" spans="2:10" x14ac:dyDescent="0.25">
      <c r="B128"/>
      <c r="C128"/>
      <c r="H128" s="40"/>
      <c r="I128" s="40"/>
      <c r="J128" s="40"/>
    </row>
    <row r="129" spans="2:10" x14ac:dyDescent="0.25">
      <c r="B129"/>
      <c r="C129"/>
      <c r="H129" s="40"/>
      <c r="I129" s="40"/>
      <c r="J129" s="40"/>
    </row>
    <row r="130" spans="2:10" x14ac:dyDescent="0.25">
      <c r="B130"/>
      <c r="C130"/>
      <c r="H130" s="40"/>
      <c r="I130" s="40"/>
      <c r="J130" s="40"/>
    </row>
    <row r="131" spans="2:10" x14ac:dyDescent="0.25">
      <c r="B131"/>
      <c r="C131"/>
      <c r="H131" s="40"/>
      <c r="I131" s="40"/>
      <c r="J131" s="40"/>
    </row>
    <row r="132" spans="2:10" x14ac:dyDescent="0.25">
      <c r="B132"/>
      <c r="C132"/>
      <c r="H132" s="40"/>
      <c r="I132" s="40"/>
      <c r="J132" s="40"/>
    </row>
    <row r="133" spans="2:10" x14ac:dyDescent="0.25">
      <c r="B133"/>
      <c r="C133"/>
      <c r="H133" s="40"/>
      <c r="I133" s="40"/>
      <c r="J133" s="40"/>
    </row>
    <row r="134" spans="2:10" x14ac:dyDescent="0.25">
      <c r="B134"/>
      <c r="C134"/>
      <c r="H134" s="40"/>
      <c r="I134" s="40"/>
      <c r="J134" s="40"/>
    </row>
    <row r="135" spans="2:10" x14ac:dyDescent="0.25">
      <c r="B135"/>
      <c r="C135"/>
      <c r="H135" s="40"/>
      <c r="I135" s="40"/>
      <c r="J135" s="40"/>
    </row>
    <row r="136" spans="2:10" x14ac:dyDescent="0.25">
      <c r="B136"/>
      <c r="C136"/>
      <c r="H136" s="40"/>
      <c r="I136" s="40"/>
      <c r="J136" s="40"/>
    </row>
    <row r="137" spans="2:10" x14ac:dyDescent="0.25">
      <c r="B137"/>
      <c r="C137"/>
      <c r="H137" s="40"/>
      <c r="I137" s="40"/>
      <c r="J137" s="40"/>
    </row>
    <row r="138" spans="2:10" x14ac:dyDescent="0.25">
      <c r="B138"/>
      <c r="C138"/>
      <c r="H138" s="40"/>
      <c r="I138" s="40"/>
      <c r="J138" s="40"/>
    </row>
    <row r="139" spans="2:10" x14ac:dyDescent="0.25">
      <c r="B139"/>
      <c r="C139"/>
      <c r="H139" s="40"/>
      <c r="I139" s="40"/>
      <c r="J139" s="40"/>
    </row>
    <row r="140" spans="2:10" x14ac:dyDescent="0.25">
      <c r="B140"/>
      <c r="C140"/>
      <c r="H140" s="40"/>
      <c r="I140" s="40"/>
      <c r="J140" s="40"/>
    </row>
    <row r="141" spans="2:10" x14ac:dyDescent="0.25">
      <c r="B141"/>
      <c r="C141"/>
      <c r="H141" s="40"/>
      <c r="I141" s="40"/>
      <c r="J141" s="40"/>
    </row>
    <row r="142" spans="2:10" x14ac:dyDescent="0.25">
      <c r="B142"/>
      <c r="C142"/>
      <c r="H142" s="40"/>
      <c r="I142" s="40"/>
      <c r="J142" s="40"/>
    </row>
    <row r="143" spans="2:10" x14ac:dyDescent="0.25">
      <c r="H143" s="40"/>
      <c r="I143" s="40"/>
      <c r="J143" s="40"/>
    </row>
  </sheetData>
  <autoFilter ref="A2:G2">
    <sortState ref="A3:G13">
      <sortCondition ref="E2"/>
    </sortState>
  </autoFilter>
  <mergeCells count="1">
    <mergeCell ref="A1:E1"/>
  </mergeCells>
  <conditionalFormatting sqref="B3:D3">
    <cfRule type="expression" dxfId="11" priority="82">
      <formula>$H139&gt;0</formula>
    </cfRule>
    <cfRule type="expression" dxfId="10" priority="83">
      <formula>$G139&gt;0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EB016D9B-668F-4EEA-859B-63F0F621CEF6}">
            <xm:f>$F139&gt;Variables!$C$2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35"/>
  <sheetViews>
    <sheetView workbookViewId="0">
      <selection sqref="A1:XFD1048576"/>
    </sheetView>
  </sheetViews>
  <sheetFormatPr defaultRowHeight="15" x14ac:dyDescent="0.25"/>
  <cols>
    <col min="1" max="1" width="18.28515625" style="13" bestFit="1" customWidth="1"/>
    <col min="2" max="2" width="17" style="40" bestFit="1" customWidth="1"/>
    <col min="3" max="3" width="10.140625" style="40" bestFit="1" customWidth="1"/>
    <col min="4" max="4" width="8" style="40" bestFit="1" customWidth="1"/>
    <col min="5" max="5" width="12.140625" style="40" bestFit="1" customWidth="1"/>
    <col min="6" max="6" width="17" style="40" bestFit="1" customWidth="1"/>
    <col min="7" max="7" width="18.28515625" style="13" bestFit="1" customWidth="1"/>
    <col min="8" max="16384" width="9.140625" style="40"/>
  </cols>
  <sheetData>
    <row r="1" spans="1:7" x14ac:dyDescent="0.25">
      <c r="A1" s="13">
        <v>42547.119537037041</v>
      </c>
      <c r="B1" s="40" t="s">
        <v>135</v>
      </c>
      <c r="C1" s="40" t="s">
        <v>147</v>
      </c>
      <c r="D1" s="40">
        <v>1820000</v>
      </c>
      <c r="E1" s="40" t="s">
        <v>100</v>
      </c>
      <c r="F1" s="40" t="s">
        <v>135</v>
      </c>
      <c r="G1" s="13">
        <v>42547.119537037041</v>
      </c>
    </row>
    <row r="2" spans="1:7" x14ac:dyDescent="0.25">
      <c r="A2" s="13">
        <v>42547.331122685187</v>
      </c>
      <c r="B2" s="40" t="s">
        <v>71</v>
      </c>
      <c r="C2" s="40" t="s">
        <v>150</v>
      </c>
      <c r="D2" s="40">
        <v>1500000</v>
      </c>
      <c r="E2" s="40" t="s">
        <v>72</v>
      </c>
      <c r="F2" s="40" t="s">
        <v>71</v>
      </c>
      <c r="G2" s="13">
        <v>42547.331122685187</v>
      </c>
    </row>
    <row r="3" spans="1:7" x14ac:dyDescent="0.25">
      <c r="A3" s="13">
        <v>42547.666493055556</v>
      </c>
      <c r="B3" s="40" t="s">
        <v>70</v>
      </c>
      <c r="C3" s="40" t="s">
        <v>235</v>
      </c>
      <c r="D3" s="40">
        <v>880000</v>
      </c>
      <c r="E3" s="40" t="s">
        <v>108</v>
      </c>
      <c r="F3" s="40" t="s">
        <v>70</v>
      </c>
      <c r="G3" s="13">
        <v>42547.666493055556</v>
      </c>
    </row>
    <row r="4" spans="1:7" x14ac:dyDescent="0.25">
      <c r="A4" s="13">
        <v>42547.932858796295</v>
      </c>
      <c r="B4" s="40" t="s">
        <v>66</v>
      </c>
      <c r="C4" s="40" t="s">
        <v>236</v>
      </c>
      <c r="D4" s="40">
        <v>1280000</v>
      </c>
      <c r="E4" s="40" t="s">
        <v>237</v>
      </c>
      <c r="F4" s="40" t="s">
        <v>66</v>
      </c>
      <c r="G4" s="13">
        <v>42547.932858796295</v>
      </c>
    </row>
    <row r="5" spans="1:7" x14ac:dyDescent="0.25">
      <c r="A5" s="13">
        <v>42547.258379629631</v>
      </c>
      <c r="B5" s="40" t="s">
        <v>141</v>
      </c>
      <c r="C5" s="40" t="s">
        <v>238</v>
      </c>
      <c r="D5" s="40">
        <v>1830000</v>
      </c>
      <c r="E5" s="40" t="s">
        <v>109</v>
      </c>
      <c r="F5" s="40" t="s">
        <v>141</v>
      </c>
      <c r="G5" s="13">
        <v>42547.258379629631</v>
      </c>
    </row>
    <row r="6" spans="1:7" x14ac:dyDescent="0.25">
      <c r="A6" s="13">
        <v>42547.370879629627</v>
      </c>
      <c r="B6" s="40" t="s">
        <v>70</v>
      </c>
      <c r="C6" s="40" t="s">
        <v>239</v>
      </c>
      <c r="D6" s="40">
        <v>1840000</v>
      </c>
      <c r="E6" s="40" t="s">
        <v>112</v>
      </c>
      <c r="F6" s="40" t="s">
        <v>70</v>
      </c>
      <c r="G6" s="13">
        <v>42547.370879629627</v>
      </c>
    </row>
    <row r="7" spans="1:7" x14ac:dyDescent="0.25">
      <c r="A7" s="13">
        <v>42547.413530092592</v>
      </c>
      <c r="B7" s="40" t="s">
        <v>71</v>
      </c>
      <c r="C7" s="40" t="s">
        <v>159</v>
      </c>
      <c r="D7" s="40">
        <v>1500000</v>
      </c>
      <c r="E7" s="40" t="s">
        <v>72</v>
      </c>
      <c r="F7" s="40" t="s">
        <v>71</v>
      </c>
      <c r="G7" s="13">
        <v>42547.413530092592</v>
      </c>
    </row>
    <row r="8" spans="1:7" x14ac:dyDescent="0.25">
      <c r="A8" s="13">
        <v>42547.561493055553</v>
      </c>
      <c r="B8" s="40" t="s">
        <v>66</v>
      </c>
      <c r="C8" s="40" t="s">
        <v>240</v>
      </c>
      <c r="D8" s="40">
        <v>940000</v>
      </c>
      <c r="E8" s="40" t="s">
        <v>241</v>
      </c>
      <c r="F8" s="40" t="s">
        <v>66</v>
      </c>
      <c r="G8" s="13">
        <v>42547.561493055553</v>
      </c>
    </row>
    <row r="9" spans="1:7" ht="15.75" thickBot="1" x14ac:dyDescent="0.3">
      <c r="A9" s="57">
        <v>42547.572777777779</v>
      </c>
      <c r="B9" s="40" t="s">
        <v>68</v>
      </c>
      <c r="C9" s="40" t="s">
        <v>242</v>
      </c>
      <c r="D9" s="40">
        <v>1520000</v>
      </c>
      <c r="E9" s="40" t="s">
        <v>107</v>
      </c>
      <c r="F9" s="40" t="s">
        <v>68</v>
      </c>
      <c r="G9" s="57">
        <v>42547.572777777779</v>
      </c>
    </row>
    <row r="10" spans="1:7" x14ac:dyDescent="0.25">
      <c r="A10" s="13">
        <v>42547.57984953704</v>
      </c>
      <c r="B10" s="40" t="s">
        <v>124</v>
      </c>
      <c r="C10" s="40" t="s">
        <v>243</v>
      </c>
      <c r="D10" s="40">
        <v>1260000</v>
      </c>
      <c r="E10" s="40" t="s">
        <v>136</v>
      </c>
      <c r="F10" s="40" t="s">
        <v>124</v>
      </c>
      <c r="G10" s="13">
        <v>42547.57984953704</v>
      </c>
    </row>
    <row r="11" spans="1:7" x14ac:dyDescent="0.25">
      <c r="A11" s="13">
        <v>42547.973229166666</v>
      </c>
      <c r="B11" s="40" t="s">
        <v>65</v>
      </c>
      <c r="C11" s="40" t="s">
        <v>244</v>
      </c>
      <c r="D11" s="40">
        <v>1280000</v>
      </c>
      <c r="E11" s="40" t="s">
        <v>237</v>
      </c>
      <c r="F11" s="40" t="s">
        <v>65</v>
      </c>
      <c r="G11" s="13">
        <v>42547.973229166666</v>
      </c>
    </row>
    <row r="12" spans="1:7" x14ac:dyDescent="0.25">
      <c r="A12" s="13">
        <v>42548.056296296294</v>
      </c>
      <c r="B12" s="40" t="s">
        <v>65</v>
      </c>
      <c r="C12" s="40" t="s">
        <v>245</v>
      </c>
      <c r="D12" s="40">
        <v>1280000</v>
      </c>
      <c r="E12" s="40" t="s">
        <v>237</v>
      </c>
      <c r="F12" s="40" t="s">
        <v>65</v>
      </c>
      <c r="G12" s="13">
        <v>42548.056296296294</v>
      </c>
    </row>
    <row r="13" spans="1:7" x14ac:dyDescent="0.25">
      <c r="A13" s="13">
        <v>42547.956122685187</v>
      </c>
      <c r="B13" s="40" t="s">
        <v>114</v>
      </c>
      <c r="C13" s="40" t="s">
        <v>246</v>
      </c>
      <c r="D13" s="40">
        <v>1290000</v>
      </c>
      <c r="E13" s="40" t="s">
        <v>247</v>
      </c>
      <c r="F13" s="40" t="s">
        <v>114</v>
      </c>
      <c r="G13" s="13">
        <v>42547.956122685187</v>
      </c>
    </row>
    <row r="14" spans="1:7" x14ac:dyDescent="0.25">
      <c r="A14" s="13">
        <v>42547.371331018519</v>
      </c>
      <c r="B14" s="40" t="s">
        <v>65</v>
      </c>
      <c r="C14" s="40" t="s">
        <v>248</v>
      </c>
      <c r="D14" s="40">
        <v>1360000</v>
      </c>
      <c r="E14" s="40" t="s">
        <v>144</v>
      </c>
      <c r="F14" s="40" t="s">
        <v>65</v>
      </c>
      <c r="G14" s="13">
        <v>42547.371331018519</v>
      </c>
    </row>
    <row r="15" spans="1:7" x14ac:dyDescent="0.25">
      <c r="A15" s="13">
        <v>42547.846053240741</v>
      </c>
      <c r="B15" s="40" t="s">
        <v>71</v>
      </c>
      <c r="C15" s="40" t="s">
        <v>210</v>
      </c>
      <c r="D15" s="40">
        <v>1750000</v>
      </c>
      <c r="E15" s="40" t="s">
        <v>249</v>
      </c>
      <c r="F15" s="40" t="s">
        <v>71</v>
      </c>
      <c r="G15" s="13">
        <v>42547.846053240741</v>
      </c>
    </row>
    <row r="16" spans="1:7" x14ac:dyDescent="0.25">
      <c r="A16" s="13">
        <v>42547.46943287037</v>
      </c>
      <c r="B16" s="40" t="s">
        <v>67</v>
      </c>
      <c r="C16" s="40" t="s">
        <v>250</v>
      </c>
      <c r="D16" s="40">
        <v>1480000</v>
      </c>
      <c r="E16" s="40" t="s">
        <v>123</v>
      </c>
      <c r="F16" s="40" t="s">
        <v>67</v>
      </c>
      <c r="G16" s="13">
        <v>42547.46943287037</v>
      </c>
    </row>
    <row r="17" spans="1:7" x14ac:dyDescent="0.25">
      <c r="A17" s="13">
        <v>42547.766006944446</v>
      </c>
      <c r="B17" s="40" t="s">
        <v>71</v>
      </c>
      <c r="C17" s="40" t="s">
        <v>198</v>
      </c>
      <c r="D17" s="40">
        <v>1750000</v>
      </c>
      <c r="E17" s="40" t="s">
        <v>249</v>
      </c>
      <c r="F17" s="40" t="s">
        <v>71</v>
      </c>
      <c r="G17" s="13">
        <v>42547.766006944446</v>
      </c>
    </row>
    <row r="18" spans="1:7" x14ac:dyDescent="0.25">
      <c r="A18" s="13">
        <v>42547.652569444443</v>
      </c>
      <c r="B18" s="40" t="s">
        <v>63</v>
      </c>
      <c r="C18" s="40" t="s">
        <v>185</v>
      </c>
      <c r="D18" s="40">
        <v>1500000</v>
      </c>
      <c r="E18" s="40" t="s">
        <v>72</v>
      </c>
      <c r="F18" s="40" t="s">
        <v>63</v>
      </c>
      <c r="G18" s="13">
        <v>42547.652569444443</v>
      </c>
    </row>
    <row r="19" spans="1:7" x14ac:dyDescent="0.25">
      <c r="A19" s="13">
        <v>42547.720173611109</v>
      </c>
      <c r="B19" s="40" t="s">
        <v>71</v>
      </c>
      <c r="C19" s="40" t="s">
        <v>192</v>
      </c>
      <c r="D19" s="40">
        <v>1750000</v>
      </c>
      <c r="E19" s="40" t="s">
        <v>249</v>
      </c>
      <c r="F19" s="40" t="s">
        <v>71</v>
      </c>
      <c r="G19" s="13">
        <v>42547.720173611109</v>
      </c>
    </row>
    <row r="20" spans="1:7" x14ac:dyDescent="0.25">
      <c r="A20" s="13">
        <v>42547.651956018519</v>
      </c>
      <c r="B20" s="40" t="s">
        <v>68</v>
      </c>
      <c r="C20" s="40" t="s">
        <v>251</v>
      </c>
      <c r="D20" s="40">
        <v>950000</v>
      </c>
      <c r="E20" s="40" t="s">
        <v>125</v>
      </c>
      <c r="F20" s="40" t="s">
        <v>68</v>
      </c>
      <c r="G20" s="13">
        <v>42547.651956018519</v>
      </c>
    </row>
    <row r="21" spans="1:7" x14ac:dyDescent="0.25">
      <c r="A21" s="13">
        <v>42547.621354166666</v>
      </c>
      <c r="B21" s="40" t="s">
        <v>141</v>
      </c>
      <c r="C21" s="40" t="s">
        <v>252</v>
      </c>
      <c r="D21" s="40">
        <v>1470000</v>
      </c>
      <c r="E21" s="40" t="s">
        <v>126</v>
      </c>
      <c r="F21" s="40" t="s">
        <v>141</v>
      </c>
      <c r="G21" s="13">
        <v>42547.621354166666</v>
      </c>
    </row>
    <row r="22" spans="1:7" x14ac:dyDescent="0.25">
      <c r="A22" s="59">
        <v>42547.93377314815</v>
      </c>
      <c r="B22" s="40" t="s">
        <v>122</v>
      </c>
      <c r="C22" s="40" t="s">
        <v>253</v>
      </c>
      <c r="D22" s="40">
        <v>1800000</v>
      </c>
      <c r="E22" s="40" t="s">
        <v>128</v>
      </c>
      <c r="F22" s="40" t="s">
        <v>122</v>
      </c>
      <c r="G22" s="59">
        <v>42547.93377314815</v>
      </c>
    </row>
    <row r="23" spans="1:7" x14ac:dyDescent="0.25">
      <c r="A23" s="13">
        <v>42547.391574074078</v>
      </c>
      <c r="B23" s="40" t="s">
        <v>67</v>
      </c>
      <c r="C23" s="40" t="s">
        <v>254</v>
      </c>
      <c r="D23" s="40">
        <v>1480000</v>
      </c>
      <c r="E23" s="40" t="s">
        <v>123</v>
      </c>
      <c r="F23" s="40" t="s">
        <v>67</v>
      </c>
      <c r="G23" s="13">
        <v>42547.391574074078</v>
      </c>
    </row>
    <row r="24" spans="1:7" x14ac:dyDescent="0.25">
      <c r="A24" s="13">
        <v>42547.988356481481</v>
      </c>
      <c r="B24" s="40" t="s">
        <v>71</v>
      </c>
      <c r="C24" s="40" t="s">
        <v>226</v>
      </c>
      <c r="D24" s="40">
        <v>1750000</v>
      </c>
      <c r="E24" s="40" t="s">
        <v>249</v>
      </c>
      <c r="F24" s="40" t="s">
        <v>71</v>
      </c>
      <c r="G24" s="13">
        <v>42547.988356481481</v>
      </c>
    </row>
    <row r="25" spans="1:7" x14ac:dyDescent="0.25">
      <c r="A25" s="13">
        <v>42547.358472222222</v>
      </c>
      <c r="B25" s="40" t="s">
        <v>63</v>
      </c>
      <c r="C25" s="40" t="s">
        <v>153</v>
      </c>
      <c r="D25" s="40">
        <v>1500000</v>
      </c>
      <c r="E25" s="40" t="s">
        <v>72</v>
      </c>
      <c r="F25" s="40" t="s">
        <v>63</v>
      </c>
      <c r="G25" s="13">
        <v>42547.358472222222</v>
      </c>
    </row>
    <row r="26" spans="1:7" x14ac:dyDescent="0.25">
      <c r="A26" s="13">
        <v>42547.289421296293</v>
      </c>
      <c r="B26" s="40" t="s">
        <v>124</v>
      </c>
      <c r="C26" s="40" t="s">
        <v>255</v>
      </c>
      <c r="D26" s="40">
        <v>1100000</v>
      </c>
      <c r="E26" s="40" t="s">
        <v>139</v>
      </c>
      <c r="F26" s="40" t="s">
        <v>124</v>
      </c>
      <c r="G26" s="13">
        <v>42547.289421296293</v>
      </c>
    </row>
    <row r="27" spans="1:7" x14ac:dyDescent="0.25">
      <c r="A27" s="13">
        <v>42547.316562499997</v>
      </c>
      <c r="B27" s="40" t="s">
        <v>67</v>
      </c>
      <c r="C27" s="40" t="s">
        <v>256</v>
      </c>
      <c r="D27" s="40">
        <v>1480000</v>
      </c>
      <c r="E27" s="40" t="s">
        <v>123</v>
      </c>
      <c r="F27" s="40" t="s">
        <v>67</v>
      </c>
      <c r="G27" s="13">
        <v>42547.316562499997</v>
      </c>
    </row>
    <row r="28" spans="1:7" x14ac:dyDescent="0.25">
      <c r="A28" s="13">
        <v>42547.352662037039</v>
      </c>
      <c r="B28" s="40" t="s">
        <v>79</v>
      </c>
      <c r="C28" s="40" t="s">
        <v>257</v>
      </c>
      <c r="D28" s="40">
        <v>1310000</v>
      </c>
      <c r="E28" s="40" t="s">
        <v>115</v>
      </c>
      <c r="F28" s="40" t="s">
        <v>79</v>
      </c>
      <c r="G28" s="13">
        <v>42547.352662037039</v>
      </c>
    </row>
    <row r="29" spans="1:7" x14ac:dyDescent="0.25">
      <c r="A29" s="13">
        <v>42547.804270833331</v>
      </c>
      <c r="B29" s="40" t="s">
        <v>142</v>
      </c>
      <c r="C29" s="40" t="s">
        <v>258</v>
      </c>
      <c r="D29" s="40">
        <v>1470000</v>
      </c>
      <c r="E29" s="40" t="s">
        <v>126</v>
      </c>
      <c r="F29" s="40" t="s">
        <v>142</v>
      </c>
      <c r="G29" s="13">
        <v>42547.804270833331</v>
      </c>
    </row>
    <row r="30" spans="1:7" x14ac:dyDescent="0.25">
      <c r="A30" s="13">
        <v>42547.720949074072</v>
      </c>
      <c r="B30" s="40" t="s">
        <v>68</v>
      </c>
      <c r="C30" s="40" t="s">
        <v>259</v>
      </c>
      <c r="D30" s="40">
        <v>950000</v>
      </c>
      <c r="E30" s="40" t="s">
        <v>125</v>
      </c>
      <c r="F30" s="40" t="s">
        <v>68</v>
      </c>
      <c r="G30" s="13">
        <v>42547.720949074072</v>
      </c>
    </row>
    <row r="31" spans="1:7" x14ac:dyDescent="0.25">
      <c r="A31" s="13">
        <v>42547.800347222219</v>
      </c>
      <c r="B31" s="40" t="s">
        <v>79</v>
      </c>
      <c r="C31" s="40" t="s">
        <v>260</v>
      </c>
      <c r="D31" s="40">
        <v>1290000</v>
      </c>
      <c r="E31" s="40" t="s">
        <v>247</v>
      </c>
      <c r="F31" s="40" t="s">
        <v>79</v>
      </c>
      <c r="G31" s="13">
        <v>42547.800347222219</v>
      </c>
    </row>
    <row r="32" spans="1:7" x14ac:dyDescent="0.25">
      <c r="A32" s="13">
        <v>42548.011550925927</v>
      </c>
      <c r="B32" s="40" t="s">
        <v>66</v>
      </c>
      <c r="C32" s="40" t="s">
        <v>261</v>
      </c>
      <c r="D32" s="40">
        <v>1280000</v>
      </c>
      <c r="E32" s="40" t="s">
        <v>237</v>
      </c>
      <c r="F32" s="40" t="s">
        <v>66</v>
      </c>
      <c r="G32" s="13">
        <v>42548.011550925927</v>
      </c>
    </row>
    <row r="33" spans="1:7" x14ac:dyDescent="0.25">
      <c r="A33" s="13">
        <v>42547.704861111109</v>
      </c>
      <c r="B33" s="40" t="s">
        <v>66</v>
      </c>
      <c r="C33" s="40" t="s">
        <v>262</v>
      </c>
      <c r="D33" s="40">
        <v>940000</v>
      </c>
      <c r="E33" s="40" t="s">
        <v>241</v>
      </c>
      <c r="F33" s="40" t="s">
        <v>66</v>
      </c>
      <c r="G33" s="13">
        <v>42547.704861111109</v>
      </c>
    </row>
    <row r="34" spans="1:7" x14ac:dyDescent="0.25">
      <c r="A34" s="13">
        <v>42547.318495370368</v>
      </c>
      <c r="B34" s="40" t="s">
        <v>78</v>
      </c>
      <c r="C34" s="40" t="s">
        <v>263</v>
      </c>
      <c r="D34" s="40">
        <v>1310000</v>
      </c>
      <c r="E34" s="40" t="s">
        <v>115</v>
      </c>
      <c r="F34" s="40" t="s">
        <v>78</v>
      </c>
      <c r="G34" s="13">
        <v>42547.318495370368</v>
      </c>
    </row>
    <row r="35" spans="1:7" x14ac:dyDescent="0.25">
      <c r="A35" s="13">
        <v>42547.682870370372</v>
      </c>
      <c r="B35" s="40" t="s">
        <v>67</v>
      </c>
      <c r="C35" s="40" t="s">
        <v>264</v>
      </c>
      <c r="D35" s="40">
        <v>950000</v>
      </c>
      <c r="E35" s="40" t="s">
        <v>125</v>
      </c>
      <c r="F35" s="40" t="s">
        <v>67</v>
      </c>
      <c r="G35" s="13">
        <v>42547.682870370372</v>
      </c>
    </row>
    <row r="36" spans="1:7" x14ac:dyDescent="0.25">
      <c r="A36" s="13">
        <v>42547.470312500001</v>
      </c>
      <c r="B36" s="40" t="s">
        <v>67</v>
      </c>
      <c r="C36" s="40" t="s">
        <v>250</v>
      </c>
      <c r="D36" s="40">
        <v>1480000</v>
      </c>
      <c r="E36" s="40" t="s">
        <v>123</v>
      </c>
      <c r="F36" s="40" t="s">
        <v>67</v>
      </c>
      <c r="G36" s="13">
        <v>42547.470312500001</v>
      </c>
    </row>
    <row r="37" spans="1:7" x14ac:dyDescent="0.25">
      <c r="A37" s="13">
        <v>42547.510509259257</v>
      </c>
      <c r="B37" s="40" t="s">
        <v>124</v>
      </c>
      <c r="C37" s="40" t="s">
        <v>265</v>
      </c>
      <c r="D37" s="40">
        <v>1260000</v>
      </c>
      <c r="E37" s="40" t="s">
        <v>136</v>
      </c>
      <c r="F37" s="40" t="s">
        <v>124</v>
      </c>
      <c r="G37" s="13">
        <v>42547.510509259257</v>
      </c>
    </row>
    <row r="38" spans="1:7" x14ac:dyDescent="0.25">
      <c r="A38" s="13">
        <v>42547.476087962961</v>
      </c>
      <c r="B38" s="40" t="s">
        <v>122</v>
      </c>
      <c r="C38" s="40" t="s">
        <v>266</v>
      </c>
      <c r="D38" s="40">
        <v>1100000</v>
      </c>
      <c r="E38" s="40" t="s">
        <v>139</v>
      </c>
      <c r="F38" s="40" t="s">
        <v>122</v>
      </c>
      <c r="G38" s="13">
        <v>42547.476087962961</v>
      </c>
    </row>
    <row r="39" spans="1:7" x14ac:dyDescent="0.25">
      <c r="A39" s="13">
        <v>42547.465127314812</v>
      </c>
      <c r="B39" s="40" t="s">
        <v>78</v>
      </c>
      <c r="C39" s="40" t="s">
        <v>267</v>
      </c>
      <c r="D39" s="40">
        <v>1310000</v>
      </c>
      <c r="E39" s="40" t="s">
        <v>115</v>
      </c>
      <c r="F39" s="40" t="s">
        <v>78</v>
      </c>
      <c r="G39" s="13">
        <v>42547.465127314812</v>
      </c>
    </row>
    <row r="40" spans="1:7" x14ac:dyDescent="0.25">
      <c r="A40" s="13">
        <v>42547.620023148149</v>
      </c>
      <c r="B40" s="58" t="s">
        <v>141</v>
      </c>
      <c r="C40" s="40" t="s">
        <v>252</v>
      </c>
      <c r="D40" s="40">
        <v>1470000</v>
      </c>
      <c r="E40" s="40" t="s">
        <v>126</v>
      </c>
      <c r="F40" s="58" t="s">
        <v>141</v>
      </c>
      <c r="G40" s="13">
        <v>42547.620023148149</v>
      </c>
    </row>
    <row r="41" spans="1:7" x14ac:dyDescent="0.25">
      <c r="A41" s="13">
        <v>42547.902071759258</v>
      </c>
      <c r="B41" s="40" t="s">
        <v>63</v>
      </c>
      <c r="C41" s="40" t="s">
        <v>219</v>
      </c>
      <c r="D41" s="40">
        <v>1750000</v>
      </c>
      <c r="E41" s="40" t="s">
        <v>249</v>
      </c>
      <c r="F41" s="40" t="s">
        <v>63</v>
      </c>
      <c r="G41" s="13">
        <v>42547.902071759258</v>
      </c>
    </row>
    <row r="42" spans="1:7" x14ac:dyDescent="0.25">
      <c r="A42" s="13">
        <v>42547.652962962966</v>
      </c>
      <c r="B42" s="40" t="s">
        <v>68</v>
      </c>
      <c r="C42" s="40" t="s">
        <v>251</v>
      </c>
      <c r="D42" s="40">
        <v>950000</v>
      </c>
      <c r="E42" s="40" t="s">
        <v>125</v>
      </c>
      <c r="F42" s="40" t="s">
        <v>68</v>
      </c>
      <c r="G42" s="13">
        <v>42547.652962962966</v>
      </c>
    </row>
    <row r="43" spans="1:7" x14ac:dyDescent="0.25">
      <c r="A43" s="13">
        <v>42547.859398148146</v>
      </c>
      <c r="B43" s="40" t="s">
        <v>63</v>
      </c>
      <c r="C43" s="40" t="s">
        <v>215</v>
      </c>
      <c r="D43" s="40">
        <v>1750000</v>
      </c>
      <c r="E43" s="40" t="s">
        <v>249</v>
      </c>
      <c r="F43" s="40" t="s">
        <v>63</v>
      </c>
      <c r="G43" s="13">
        <v>42547.859398148146</v>
      </c>
    </row>
    <row r="44" spans="1:7" x14ac:dyDescent="0.25">
      <c r="A44" s="13">
        <v>42547.785543981481</v>
      </c>
      <c r="B44" s="40" t="s">
        <v>122</v>
      </c>
      <c r="C44" s="40" t="s">
        <v>268</v>
      </c>
      <c r="D44" s="40">
        <v>1780000</v>
      </c>
      <c r="E44" s="40" t="s">
        <v>269</v>
      </c>
      <c r="F44" s="40" t="s">
        <v>122</v>
      </c>
      <c r="G44" s="13">
        <v>42547.785543981481</v>
      </c>
    </row>
    <row r="45" spans="1:7" x14ac:dyDescent="0.25">
      <c r="A45" s="13">
        <v>42547.843321759261</v>
      </c>
      <c r="B45" s="40" t="s">
        <v>141</v>
      </c>
      <c r="C45" s="40" t="s">
        <v>270</v>
      </c>
      <c r="D45" s="40">
        <v>1770000</v>
      </c>
      <c r="E45" s="40" t="s">
        <v>116</v>
      </c>
      <c r="F45" s="40" t="s">
        <v>141</v>
      </c>
      <c r="G45" s="13">
        <v>42547.843321759261</v>
      </c>
    </row>
    <row r="46" spans="1:7" x14ac:dyDescent="0.25">
      <c r="A46" s="13">
        <v>42547.893784722219</v>
      </c>
      <c r="B46" s="40" t="s">
        <v>124</v>
      </c>
      <c r="C46" s="40" t="s">
        <v>271</v>
      </c>
      <c r="D46" s="40">
        <v>1800000</v>
      </c>
      <c r="E46" s="40" t="s">
        <v>128</v>
      </c>
      <c r="F46" s="40" t="s">
        <v>124</v>
      </c>
      <c r="G46" s="13">
        <v>42547.893784722219</v>
      </c>
    </row>
    <row r="47" spans="1:7" x14ac:dyDescent="0.25">
      <c r="A47" s="13">
        <v>42547.760081018518</v>
      </c>
      <c r="B47" s="40" t="s">
        <v>67</v>
      </c>
      <c r="C47" s="40" t="s">
        <v>272</v>
      </c>
      <c r="D47" s="40">
        <v>950000</v>
      </c>
      <c r="E47" s="40" t="s">
        <v>125</v>
      </c>
      <c r="F47" s="40" t="s">
        <v>67</v>
      </c>
      <c r="G47" s="13">
        <v>42547.760081018518</v>
      </c>
    </row>
    <row r="48" spans="1:7" x14ac:dyDescent="0.25">
      <c r="A48" s="13">
        <v>42547.926261574074</v>
      </c>
      <c r="B48" s="40" t="s">
        <v>71</v>
      </c>
      <c r="C48" s="40" t="s">
        <v>222</v>
      </c>
      <c r="D48" s="40">
        <v>1750000</v>
      </c>
      <c r="E48" s="40" t="s">
        <v>249</v>
      </c>
      <c r="F48" s="40" t="s">
        <v>71</v>
      </c>
      <c r="G48" s="13">
        <v>42547.926261574074</v>
      </c>
    </row>
    <row r="49" spans="1:7" x14ac:dyDescent="0.25">
      <c r="A49" s="13">
        <v>42547.747141203705</v>
      </c>
      <c r="B49" s="40" t="s">
        <v>124</v>
      </c>
      <c r="C49" s="40" t="s">
        <v>273</v>
      </c>
      <c r="D49" s="40">
        <v>1780000</v>
      </c>
      <c r="E49" s="40" t="s">
        <v>269</v>
      </c>
      <c r="F49" s="40" t="s">
        <v>124</v>
      </c>
      <c r="G49" s="13">
        <v>42547.747141203705</v>
      </c>
    </row>
    <row r="50" spans="1:7" x14ac:dyDescent="0.25">
      <c r="A50" s="13">
        <v>42548.034930555557</v>
      </c>
      <c r="B50" s="40" t="s">
        <v>142</v>
      </c>
      <c r="C50" s="40" t="s">
        <v>274</v>
      </c>
      <c r="D50" s="40">
        <v>1770000</v>
      </c>
      <c r="E50" s="40" t="s">
        <v>116</v>
      </c>
      <c r="F50" s="40" t="s">
        <v>142</v>
      </c>
      <c r="G50" s="13">
        <v>42548.034930555557</v>
      </c>
    </row>
    <row r="51" spans="1:7" x14ac:dyDescent="0.25">
      <c r="A51" s="13">
        <v>42547.602951388886</v>
      </c>
      <c r="B51" s="40" t="s">
        <v>114</v>
      </c>
      <c r="C51" s="40" t="s">
        <v>275</v>
      </c>
      <c r="D51" s="40">
        <v>1540000</v>
      </c>
      <c r="E51" s="40" t="s">
        <v>137</v>
      </c>
      <c r="F51" s="40" t="s">
        <v>114</v>
      </c>
      <c r="G51" s="13">
        <v>42547.602951388886</v>
      </c>
    </row>
    <row r="52" spans="1:7" x14ac:dyDescent="0.25">
      <c r="A52" s="13">
        <v>42547.422037037039</v>
      </c>
      <c r="B52" s="40" t="s">
        <v>276</v>
      </c>
      <c r="C52" s="40" t="s">
        <v>277</v>
      </c>
      <c r="D52" s="40">
        <v>1520000</v>
      </c>
      <c r="E52" s="40" t="s">
        <v>107</v>
      </c>
      <c r="F52" s="40" t="s">
        <v>276</v>
      </c>
      <c r="G52" s="13">
        <v>42547.422037037039</v>
      </c>
    </row>
    <row r="53" spans="1:7" x14ac:dyDescent="0.25">
      <c r="A53" s="13">
        <v>42547.564618055556</v>
      </c>
      <c r="B53" s="40" t="s">
        <v>276</v>
      </c>
      <c r="C53" s="40" t="s">
        <v>278</v>
      </c>
      <c r="D53" s="40">
        <v>1540000</v>
      </c>
      <c r="E53" s="40" t="s">
        <v>137</v>
      </c>
      <c r="F53" s="40" t="s">
        <v>276</v>
      </c>
      <c r="G53" s="13">
        <v>42547.564618055556</v>
      </c>
    </row>
    <row r="54" spans="1:7" x14ac:dyDescent="0.25">
      <c r="A54" s="13">
        <v>42547.47446759259</v>
      </c>
      <c r="B54" s="40" t="s">
        <v>141</v>
      </c>
      <c r="C54" s="40" t="s">
        <v>279</v>
      </c>
      <c r="D54" s="40">
        <v>1830000</v>
      </c>
      <c r="E54" s="40" t="s">
        <v>109</v>
      </c>
      <c r="F54" s="40" t="s">
        <v>141</v>
      </c>
      <c r="G54" s="13">
        <v>42547.47446759259</v>
      </c>
    </row>
    <row r="55" spans="1:7" x14ac:dyDescent="0.25">
      <c r="A55" s="13">
        <v>42547.549004629633</v>
      </c>
      <c r="B55" s="40" t="s">
        <v>141</v>
      </c>
      <c r="C55" s="40" t="s">
        <v>280</v>
      </c>
      <c r="D55" s="40">
        <v>1470000</v>
      </c>
      <c r="E55" s="40" t="s">
        <v>126</v>
      </c>
      <c r="F55" s="40" t="s">
        <v>141</v>
      </c>
      <c r="G55" s="13">
        <v>42547.549004629633</v>
      </c>
    </row>
    <row r="56" spans="1:7" x14ac:dyDescent="0.25">
      <c r="A56" s="13">
        <v>42547.592256944445</v>
      </c>
      <c r="B56" s="40" t="s">
        <v>124</v>
      </c>
      <c r="C56" s="40" t="s">
        <v>243</v>
      </c>
      <c r="D56" s="40">
        <v>1260000</v>
      </c>
      <c r="E56" s="40" t="s">
        <v>136</v>
      </c>
      <c r="F56" s="40" t="s">
        <v>124</v>
      </c>
      <c r="G56" s="13">
        <v>42547.592256944445</v>
      </c>
    </row>
    <row r="57" spans="1:7" x14ac:dyDescent="0.25">
      <c r="A57" s="13">
        <v>42547.549340277779</v>
      </c>
      <c r="B57" s="40" t="s">
        <v>122</v>
      </c>
      <c r="C57" s="40" t="s">
        <v>281</v>
      </c>
      <c r="D57" s="40">
        <v>1260000</v>
      </c>
      <c r="E57" s="40" t="s">
        <v>136</v>
      </c>
      <c r="F57" s="40" t="s">
        <v>122</v>
      </c>
      <c r="G57" s="13">
        <v>42547.549340277779</v>
      </c>
    </row>
    <row r="58" spans="1:7" x14ac:dyDescent="0.25">
      <c r="A58" s="13">
        <v>42547.734340277777</v>
      </c>
      <c r="B58" s="40" t="s">
        <v>142</v>
      </c>
      <c r="C58" s="40" t="s">
        <v>282</v>
      </c>
      <c r="D58" s="40">
        <v>1470000</v>
      </c>
      <c r="E58" s="40" t="s">
        <v>126</v>
      </c>
      <c r="F58" s="40" t="s">
        <v>142</v>
      </c>
      <c r="G58" s="13">
        <v>42547.734340277777</v>
      </c>
    </row>
    <row r="59" spans="1:7" x14ac:dyDescent="0.25">
      <c r="A59" s="13">
        <v>42547.998391203706</v>
      </c>
      <c r="B59" s="40" t="s">
        <v>63</v>
      </c>
      <c r="C59" s="40" t="s">
        <v>227</v>
      </c>
      <c r="D59" s="40">
        <v>1750000</v>
      </c>
      <c r="E59" s="40" t="s">
        <v>249</v>
      </c>
      <c r="F59" s="40" t="s">
        <v>63</v>
      </c>
      <c r="G59" s="13">
        <v>42547.998391203706</v>
      </c>
    </row>
    <row r="60" spans="1:7" x14ac:dyDescent="0.25">
      <c r="A60" s="13">
        <v>42547.507685185185</v>
      </c>
      <c r="B60" s="40" t="s">
        <v>142</v>
      </c>
      <c r="C60" s="40" t="s">
        <v>283</v>
      </c>
      <c r="D60" s="40">
        <v>1830000</v>
      </c>
      <c r="E60" s="40" t="s">
        <v>109</v>
      </c>
      <c r="F60" s="40" t="s">
        <v>142</v>
      </c>
      <c r="G60" s="13">
        <v>42547.507685185185</v>
      </c>
    </row>
    <row r="61" spans="1:7" x14ac:dyDescent="0.25">
      <c r="A61" s="13">
        <v>42547.740312499998</v>
      </c>
      <c r="B61" s="40" t="s">
        <v>70</v>
      </c>
      <c r="C61" s="40" t="s">
        <v>284</v>
      </c>
      <c r="D61" s="40">
        <v>880000</v>
      </c>
      <c r="E61" s="40" t="s">
        <v>108</v>
      </c>
      <c r="F61" s="40" t="s">
        <v>70</v>
      </c>
      <c r="G61" s="13">
        <v>42547.740312499998</v>
      </c>
    </row>
    <row r="62" spans="1:7" x14ac:dyDescent="0.25">
      <c r="A62" s="13">
        <v>42547.537870370368</v>
      </c>
      <c r="B62" s="40" t="s">
        <v>67</v>
      </c>
      <c r="C62" s="40" t="s">
        <v>285</v>
      </c>
      <c r="D62" s="40">
        <v>1520000</v>
      </c>
      <c r="E62" s="40" t="s">
        <v>107</v>
      </c>
      <c r="F62" s="40" t="s">
        <v>67</v>
      </c>
      <c r="G62" s="13">
        <v>42547.537870370368</v>
      </c>
    </row>
    <row r="63" spans="1:7" x14ac:dyDescent="0.25">
      <c r="A63" s="13">
        <v>42547.70349537037</v>
      </c>
      <c r="B63" s="40" t="s">
        <v>66</v>
      </c>
      <c r="C63" s="40" t="s">
        <v>262</v>
      </c>
      <c r="D63" s="40">
        <v>940000</v>
      </c>
      <c r="E63" s="40" t="s">
        <v>241</v>
      </c>
      <c r="F63" s="40" t="s">
        <v>66</v>
      </c>
      <c r="G63" s="13">
        <v>42547.70349537037</v>
      </c>
    </row>
    <row r="64" spans="1:7" x14ac:dyDescent="0.25">
      <c r="A64" s="59">
        <v>42547.629374999997</v>
      </c>
      <c r="B64" s="40" t="s">
        <v>66</v>
      </c>
      <c r="C64" s="40" t="s">
        <v>286</v>
      </c>
      <c r="D64" s="40">
        <v>940000</v>
      </c>
      <c r="E64" s="40" t="s">
        <v>241</v>
      </c>
      <c r="F64" s="40" t="s">
        <v>66</v>
      </c>
      <c r="G64" s="59">
        <v>42547.629374999997</v>
      </c>
    </row>
    <row r="65" spans="1:7" x14ac:dyDescent="0.25">
      <c r="A65" s="13">
        <v>42547.69326388889</v>
      </c>
      <c r="B65" s="40" t="s">
        <v>63</v>
      </c>
      <c r="C65" s="40" t="s">
        <v>189</v>
      </c>
      <c r="D65" s="40">
        <v>1750000</v>
      </c>
      <c r="E65" s="40" t="s">
        <v>249</v>
      </c>
      <c r="F65" s="40" t="s">
        <v>63</v>
      </c>
      <c r="G65" s="13">
        <v>42547.69326388889</v>
      </c>
    </row>
    <row r="66" spans="1:7" x14ac:dyDescent="0.25">
      <c r="A66" s="13">
        <v>42547.704375000001</v>
      </c>
      <c r="B66" s="40" t="s">
        <v>69</v>
      </c>
      <c r="C66" s="40" t="s">
        <v>287</v>
      </c>
      <c r="D66" s="40">
        <v>880000</v>
      </c>
      <c r="E66" s="40" t="s">
        <v>108</v>
      </c>
      <c r="F66" s="40" t="s">
        <v>69</v>
      </c>
      <c r="G66" s="13">
        <v>42547.704375000001</v>
      </c>
    </row>
    <row r="67" spans="1:7" x14ac:dyDescent="0.25">
      <c r="A67" s="13">
        <v>42547.542141203703</v>
      </c>
      <c r="B67" s="40" t="s">
        <v>120</v>
      </c>
      <c r="C67" s="40" t="s">
        <v>288</v>
      </c>
      <c r="D67" s="40">
        <v>1310000</v>
      </c>
      <c r="E67" s="40" t="s">
        <v>115</v>
      </c>
      <c r="F67" s="40" t="s">
        <v>120</v>
      </c>
      <c r="G67" s="13">
        <v>42547.542141203703</v>
      </c>
    </row>
    <row r="68" spans="1:7" x14ac:dyDescent="0.25">
      <c r="A68" s="13">
        <v>42547.83084490741</v>
      </c>
      <c r="B68" s="40" t="s">
        <v>67</v>
      </c>
      <c r="C68" s="40" t="s">
        <v>289</v>
      </c>
      <c r="D68" s="40">
        <v>950000</v>
      </c>
      <c r="E68" s="40" t="s">
        <v>125</v>
      </c>
      <c r="F68" s="40" t="s">
        <v>67</v>
      </c>
      <c r="G68" s="13">
        <v>42547.83084490741</v>
      </c>
    </row>
    <row r="69" spans="1:7" x14ac:dyDescent="0.25">
      <c r="A69" s="13">
        <v>42547.505648148152</v>
      </c>
      <c r="B69" s="40" t="s">
        <v>68</v>
      </c>
      <c r="C69" s="40" t="s">
        <v>290</v>
      </c>
      <c r="D69" s="40">
        <v>1480000</v>
      </c>
      <c r="E69" s="40" t="s">
        <v>123</v>
      </c>
      <c r="F69" s="40" t="s">
        <v>68</v>
      </c>
      <c r="G69" s="13">
        <v>42547.505648148152</v>
      </c>
    </row>
    <row r="70" spans="1:7" x14ac:dyDescent="0.25">
      <c r="A70" s="13">
        <v>42547.867222222223</v>
      </c>
      <c r="B70" s="40" t="s">
        <v>68</v>
      </c>
      <c r="C70" s="40" t="s">
        <v>291</v>
      </c>
      <c r="D70" s="40">
        <v>950000</v>
      </c>
      <c r="E70" s="40" t="s">
        <v>125</v>
      </c>
      <c r="F70" s="40" t="s">
        <v>68</v>
      </c>
      <c r="G70" s="13">
        <v>42547.867222222223</v>
      </c>
    </row>
    <row r="71" spans="1:7" x14ac:dyDescent="0.25">
      <c r="A71" s="13">
        <v>42547.498483796298</v>
      </c>
      <c r="B71" s="40" t="s">
        <v>71</v>
      </c>
      <c r="C71" s="40" t="s">
        <v>168</v>
      </c>
      <c r="D71" s="40">
        <v>1500000</v>
      </c>
      <c r="E71" s="40" t="s">
        <v>72</v>
      </c>
      <c r="F71" s="40" t="s">
        <v>71</v>
      </c>
      <c r="G71" s="13">
        <v>42547.498483796298</v>
      </c>
    </row>
    <row r="72" spans="1:7" x14ac:dyDescent="0.25">
      <c r="A72" s="13">
        <v>42547.442118055558</v>
      </c>
      <c r="B72" s="40" t="s">
        <v>63</v>
      </c>
      <c r="C72" s="40" t="s">
        <v>162</v>
      </c>
      <c r="D72" s="40">
        <v>1500000</v>
      </c>
      <c r="E72" s="40" t="s">
        <v>72</v>
      </c>
      <c r="F72" s="40" t="s">
        <v>63</v>
      </c>
      <c r="G72" s="13">
        <v>42547.442118055558</v>
      </c>
    </row>
    <row r="73" spans="1:7" x14ac:dyDescent="0.25">
      <c r="A73" s="13">
        <v>42547.499027777776</v>
      </c>
      <c r="B73" s="40" t="s">
        <v>66</v>
      </c>
      <c r="C73" s="40" t="s">
        <v>292</v>
      </c>
      <c r="D73" s="40">
        <v>1360000</v>
      </c>
      <c r="E73" s="40" t="s">
        <v>144</v>
      </c>
      <c r="F73" s="40" t="s">
        <v>66</v>
      </c>
      <c r="G73" s="13">
        <v>42547.499027777776</v>
      </c>
    </row>
    <row r="74" spans="1:7" x14ac:dyDescent="0.25">
      <c r="A74" s="13">
        <v>42547.562581018516</v>
      </c>
      <c r="B74" s="40" t="s">
        <v>66</v>
      </c>
      <c r="C74" s="40" t="s">
        <v>240</v>
      </c>
      <c r="D74" s="40">
        <v>940000</v>
      </c>
      <c r="E74" s="40" t="s">
        <v>241</v>
      </c>
      <c r="F74" s="40" t="s">
        <v>66</v>
      </c>
      <c r="G74" s="13">
        <v>42547.562581018516</v>
      </c>
    </row>
    <row r="75" spans="1:7" x14ac:dyDescent="0.25">
      <c r="A75" s="13">
        <v>42547.911006944443</v>
      </c>
      <c r="B75" s="40" t="s">
        <v>276</v>
      </c>
      <c r="C75" s="40" t="s">
        <v>293</v>
      </c>
      <c r="D75" s="40">
        <v>1290000</v>
      </c>
      <c r="E75" s="40" t="s">
        <v>247</v>
      </c>
      <c r="F75" s="40" t="s">
        <v>276</v>
      </c>
      <c r="G75" s="13">
        <v>42547.911006944443</v>
      </c>
    </row>
    <row r="76" spans="1:7" x14ac:dyDescent="0.25">
      <c r="A76" s="13">
        <v>42547.573784722219</v>
      </c>
      <c r="B76" s="40" t="s">
        <v>68</v>
      </c>
      <c r="C76" s="40" t="s">
        <v>242</v>
      </c>
      <c r="D76" s="40">
        <v>1520000</v>
      </c>
      <c r="E76" s="40" t="s">
        <v>107</v>
      </c>
      <c r="F76" s="40" t="s">
        <v>68</v>
      </c>
      <c r="G76" s="13">
        <v>42547.573784722219</v>
      </c>
    </row>
    <row r="77" spans="1:7" x14ac:dyDescent="0.25">
      <c r="A77" s="13">
        <v>42547.814050925925</v>
      </c>
      <c r="B77" s="40" t="s">
        <v>70</v>
      </c>
      <c r="C77" s="40" t="s">
        <v>294</v>
      </c>
      <c r="D77" s="40">
        <v>880000</v>
      </c>
      <c r="E77" s="40" t="s">
        <v>108</v>
      </c>
      <c r="F77" s="40" t="s">
        <v>70</v>
      </c>
      <c r="G77" s="13">
        <v>42547.814050925925</v>
      </c>
    </row>
    <row r="78" spans="1:7" x14ac:dyDescent="0.25">
      <c r="A78" s="13">
        <v>42547.684212962966</v>
      </c>
      <c r="B78" s="40" t="s">
        <v>120</v>
      </c>
      <c r="C78" s="40" t="s">
        <v>295</v>
      </c>
      <c r="D78" s="40">
        <v>1120000</v>
      </c>
      <c r="E78" s="40" t="s">
        <v>127</v>
      </c>
      <c r="F78" s="40" t="s">
        <v>120</v>
      </c>
      <c r="G78" s="13">
        <v>42547.684212962966</v>
      </c>
    </row>
    <row r="79" spans="1:7" x14ac:dyDescent="0.25">
      <c r="A79" s="13">
        <v>42547.762615740743</v>
      </c>
      <c r="B79" s="40" t="s">
        <v>71</v>
      </c>
      <c r="C79" s="40" t="s">
        <v>198</v>
      </c>
      <c r="D79" s="40">
        <v>1750000</v>
      </c>
      <c r="E79" s="40" t="s">
        <v>249</v>
      </c>
      <c r="F79" s="40" t="s">
        <v>71</v>
      </c>
      <c r="G79" s="13">
        <v>42547.762615740743</v>
      </c>
    </row>
    <row r="80" spans="1:7" x14ac:dyDescent="0.25">
      <c r="A80" s="13">
        <v>42547.851504629631</v>
      </c>
      <c r="B80" s="40" t="s">
        <v>66</v>
      </c>
      <c r="C80" s="40" t="s">
        <v>296</v>
      </c>
      <c r="D80" s="40">
        <v>1280000</v>
      </c>
      <c r="E80" s="40" t="s">
        <v>237</v>
      </c>
      <c r="F80" s="40" t="s">
        <v>66</v>
      </c>
      <c r="G80" s="13">
        <v>42547.851504629631</v>
      </c>
    </row>
    <row r="81" spans="1:7" x14ac:dyDescent="0.25">
      <c r="A81" s="13">
        <v>42547.667326388888</v>
      </c>
      <c r="B81" s="40" t="s">
        <v>65</v>
      </c>
      <c r="C81" s="40" t="s">
        <v>297</v>
      </c>
      <c r="D81" s="40">
        <v>940000</v>
      </c>
      <c r="E81" s="40" t="s">
        <v>241</v>
      </c>
      <c r="F81" s="40" t="s">
        <v>65</v>
      </c>
      <c r="G81" s="13">
        <v>42547.667326388888</v>
      </c>
    </row>
    <row r="82" spans="1:7" x14ac:dyDescent="0.25">
      <c r="A82" s="13">
        <v>42547.401261574072</v>
      </c>
      <c r="B82" s="40" t="s">
        <v>122</v>
      </c>
      <c r="C82" s="40" t="s">
        <v>298</v>
      </c>
      <c r="D82" s="40">
        <v>1100000</v>
      </c>
      <c r="E82" s="40" t="s">
        <v>139</v>
      </c>
      <c r="F82" s="40" t="s">
        <v>122</v>
      </c>
      <c r="G82" s="13">
        <v>42547.401261574072</v>
      </c>
    </row>
    <row r="83" spans="1:7" x14ac:dyDescent="0.25">
      <c r="A83" s="13">
        <v>42547.777766203704</v>
      </c>
      <c r="B83" s="40" t="s">
        <v>63</v>
      </c>
      <c r="C83" s="40" t="s">
        <v>203</v>
      </c>
      <c r="D83" s="40">
        <v>1750000</v>
      </c>
      <c r="E83" s="40" t="s">
        <v>249</v>
      </c>
      <c r="F83" s="40" t="s">
        <v>63</v>
      </c>
      <c r="G83" s="13">
        <v>42547.777766203704</v>
      </c>
    </row>
    <row r="84" spans="1:7" x14ac:dyDescent="0.25">
      <c r="A84" s="13">
        <v>42547.539050925923</v>
      </c>
      <c r="B84" s="40" t="s">
        <v>67</v>
      </c>
      <c r="C84" s="40" t="s">
        <v>285</v>
      </c>
      <c r="D84" s="40">
        <v>1520000</v>
      </c>
      <c r="E84" s="40" t="s">
        <v>107</v>
      </c>
      <c r="F84" s="40" t="s">
        <v>67</v>
      </c>
      <c r="G84" s="13">
        <v>42547.539050925923</v>
      </c>
    </row>
    <row r="85" spans="1:7" x14ac:dyDescent="0.25">
      <c r="A85" s="13">
        <v>42547.754629629628</v>
      </c>
      <c r="B85" s="40" t="s">
        <v>120</v>
      </c>
      <c r="C85" s="40" t="s">
        <v>299</v>
      </c>
      <c r="D85" s="40">
        <v>1120000</v>
      </c>
      <c r="E85" s="40" t="s">
        <v>127</v>
      </c>
      <c r="F85" s="40" t="s">
        <v>120</v>
      </c>
      <c r="G85" s="13">
        <v>42547.754629629628</v>
      </c>
    </row>
    <row r="86" spans="1:7" x14ac:dyDescent="0.25">
      <c r="A86" s="13">
        <v>42547.623506944445</v>
      </c>
      <c r="B86" s="40" t="s">
        <v>122</v>
      </c>
      <c r="C86" s="40" t="s">
        <v>243</v>
      </c>
      <c r="D86" s="40">
        <v>1260000</v>
      </c>
      <c r="E86" s="40" t="s">
        <v>136</v>
      </c>
      <c r="F86" s="40" t="s">
        <v>122</v>
      </c>
      <c r="G86" s="13">
        <v>42547.623506944445</v>
      </c>
    </row>
    <row r="87" spans="1:7" x14ac:dyDescent="0.25">
      <c r="A87" s="13">
        <v>42547.635057870371</v>
      </c>
      <c r="B87" s="40" t="s">
        <v>276</v>
      </c>
      <c r="C87" s="40" t="s">
        <v>300</v>
      </c>
      <c r="D87" s="40">
        <v>1540000</v>
      </c>
      <c r="E87" s="40" t="s">
        <v>137</v>
      </c>
      <c r="F87" s="40" t="s">
        <v>276</v>
      </c>
      <c r="G87" s="13">
        <v>42547.635057870371</v>
      </c>
    </row>
    <row r="88" spans="1:7" x14ac:dyDescent="0.25">
      <c r="A88" s="13">
        <v>42547.634710648148</v>
      </c>
      <c r="B88" s="40" t="s">
        <v>122</v>
      </c>
      <c r="C88" s="40" t="s">
        <v>301</v>
      </c>
      <c r="D88" s="40">
        <v>1260000</v>
      </c>
      <c r="E88" s="40" t="s">
        <v>136</v>
      </c>
      <c r="F88" s="40" t="s">
        <v>122</v>
      </c>
      <c r="G88" s="13">
        <v>42547.634710648148</v>
      </c>
    </row>
    <row r="89" spans="1:7" x14ac:dyDescent="0.25">
      <c r="A89" s="13">
        <v>42547.607835648145</v>
      </c>
      <c r="B89" s="40" t="s">
        <v>63</v>
      </c>
      <c r="C89" s="40" t="s">
        <v>182</v>
      </c>
      <c r="D89" s="40">
        <v>1500000</v>
      </c>
      <c r="E89" s="40" t="s">
        <v>72</v>
      </c>
      <c r="F89" s="40" t="s">
        <v>63</v>
      </c>
      <c r="G89" s="13">
        <v>42547.607835648145</v>
      </c>
    </row>
    <row r="90" spans="1:7" x14ac:dyDescent="0.25">
      <c r="A90" s="13">
        <v>42547.949826388889</v>
      </c>
      <c r="B90" s="40" t="s">
        <v>142</v>
      </c>
      <c r="C90" s="40" t="s">
        <v>302</v>
      </c>
      <c r="D90" s="40">
        <v>1770000</v>
      </c>
      <c r="E90" s="40" t="s">
        <v>116</v>
      </c>
      <c r="F90" s="40" t="s">
        <v>142</v>
      </c>
      <c r="G90" s="13">
        <v>42547.949826388889</v>
      </c>
    </row>
    <row r="91" spans="1:7" x14ac:dyDescent="0.25">
      <c r="A91" s="13">
        <v>42547.592233796298</v>
      </c>
      <c r="B91" s="40" t="s">
        <v>70</v>
      </c>
      <c r="C91" s="40" t="s">
        <v>303</v>
      </c>
      <c r="D91" s="40">
        <v>880000</v>
      </c>
      <c r="E91" s="40" t="s">
        <v>108</v>
      </c>
      <c r="F91" s="40" t="s">
        <v>70</v>
      </c>
      <c r="G91" s="13">
        <v>42547.592233796298</v>
      </c>
    </row>
    <row r="92" spans="1:7" x14ac:dyDescent="0.25">
      <c r="A92" s="13">
        <v>42547.992777777778</v>
      </c>
      <c r="B92" s="40" t="s">
        <v>141</v>
      </c>
      <c r="C92" s="40" t="s">
        <v>304</v>
      </c>
      <c r="D92" s="40">
        <v>1770000</v>
      </c>
      <c r="E92" s="40" t="s">
        <v>116</v>
      </c>
      <c r="F92" s="40" t="s">
        <v>141</v>
      </c>
      <c r="G92" s="13">
        <v>42547.992777777778</v>
      </c>
    </row>
    <row r="93" spans="1:7" x14ac:dyDescent="0.25">
      <c r="A93" s="13">
        <v>42547.493657407409</v>
      </c>
      <c r="B93" s="40" t="s">
        <v>276</v>
      </c>
      <c r="C93" s="40" t="s">
        <v>305</v>
      </c>
      <c r="D93" s="40">
        <v>1520000</v>
      </c>
      <c r="E93" s="40" t="s">
        <v>107</v>
      </c>
      <c r="F93" s="40" t="s">
        <v>276</v>
      </c>
      <c r="G93" s="13">
        <v>42547.493657407409</v>
      </c>
    </row>
    <row r="94" spans="1:7" x14ac:dyDescent="0.25">
      <c r="A94" s="13">
        <v>42547.216597222221</v>
      </c>
      <c r="B94" s="40" t="s">
        <v>124</v>
      </c>
      <c r="C94" s="40" t="s">
        <v>306</v>
      </c>
      <c r="D94" s="40">
        <v>1840000</v>
      </c>
      <c r="E94" s="40" t="s">
        <v>112</v>
      </c>
      <c r="F94" s="40" t="s">
        <v>124</v>
      </c>
      <c r="G94" s="13">
        <v>42547.216597222221</v>
      </c>
    </row>
    <row r="95" spans="1:7" x14ac:dyDescent="0.25">
      <c r="A95" s="13">
        <v>42547.455578703702</v>
      </c>
      <c r="B95" s="40" t="s">
        <v>71</v>
      </c>
      <c r="C95" s="40" t="s">
        <v>163</v>
      </c>
      <c r="D95" s="40">
        <v>1500000</v>
      </c>
      <c r="E95" s="40" t="s">
        <v>72</v>
      </c>
      <c r="F95" s="40" t="s">
        <v>71</v>
      </c>
      <c r="G95" s="13">
        <v>42547.455578703702</v>
      </c>
    </row>
    <row r="96" spans="1:7" x14ac:dyDescent="0.25">
      <c r="A96" s="13">
        <v>42547.673564814817</v>
      </c>
      <c r="B96" s="40" t="s">
        <v>114</v>
      </c>
      <c r="C96" s="40" t="s">
        <v>307</v>
      </c>
      <c r="D96" s="40">
        <v>1540000</v>
      </c>
      <c r="E96" s="40" t="s">
        <v>137</v>
      </c>
      <c r="F96" s="40" t="s">
        <v>114</v>
      </c>
      <c r="G96" s="13">
        <v>42547.673564814817</v>
      </c>
    </row>
    <row r="97" spans="1:7" x14ac:dyDescent="0.25">
      <c r="A97" s="13">
        <v>42547.873148148145</v>
      </c>
      <c r="B97" s="40" t="s">
        <v>114</v>
      </c>
      <c r="C97" s="40" t="s">
        <v>308</v>
      </c>
      <c r="D97" s="40">
        <v>1290000</v>
      </c>
      <c r="E97" s="40" t="s">
        <v>247</v>
      </c>
      <c r="F97" s="40" t="s">
        <v>114</v>
      </c>
      <c r="G97" s="13">
        <v>42547.873148148145</v>
      </c>
    </row>
    <row r="98" spans="1:7" x14ac:dyDescent="0.25">
      <c r="A98" s="13">
        <v>42547.977951388886</v>
      </c>
      <c r="B98" s="40" t="s">
        <v>71</v>
      </c>
      <c r="C98" s="40" t="s">
        <v>226</v>
      </c>
      <c r="D98" s="40">
        <v>1750000</v>
      </c>
      <c r="E98" s="40" t="s">
        <v>249</v>
      </c>
      <c r="F98" s="40" t="s">
        <v>71</v>
      </c>
      <c r="G98" s="13">
        <v>42547.977951388886</v>
      </c>
    </row>
    <row r="99" spans="1:7" x14ac:dyDescent="0.25">
      <c r="A99" s="13">
        <v>42547.764664351853</v>
      </c>
      <c r="B99" s="40" t="s">
        <v>78</v>
      </c>
      <c r="C99" s="40" t="s">
        <v>309</v>
      </c>
      <c r="D99" s="40">
        <v>1260000</v>
      </c>
      <c r="E99" s="40" t="s">
        <v>136</v>
      </c>
      <c r="F99" s="40" t="s">
        <v>78</v>
      </c>
      <c r="G99" s="13">
        <v>42547.764664351853</v>
      </c>
    </row>
    <row r="100" spans="1:7" x14ac:dyDescent="0.25">
      <c r="A100" s="13">
        <v>42547.594814814816</v>
      </c>
      <c r="B100" s="40" t="s">
        <v>65</v>
      </c>
      <c r="C100" s="40" t="s">
        <v>310</v>
      </c>
      <c r="D100" s="40">
        <v>940000</v>
      </c>
      <c r="E100" s="40" t="s">
        <v>241</v>
      </c>
      <c r="F100" s="40" t="s">
        <v>65</v>
      </c>
      <c r="G100" s="13">
        <v>42547.594814814816</v>
      </c>
    </row>
    <row r="101" spans="1:7" x14ac:dyDescent="0.25">
      <c r="A101" s="13">
        <v>42547.630671296298</v>
      </c>
      <c r="B101" s="40" t="s">
        <v>66</v>
      </c>
      <c r="C101" s="40" t="s">
        <v>286</v>
      </c>
      <c r="D101" s="40">
        <v>940000</v>
      </c>
      <c r="E101" s="40" t="s">
        <v>241</v>
      </c>
      <c r="F101" s="40" t="s">
        <v>66</v>
      </c>
      <c r="G101" s="13">
        <v>42547.630671296298</v>
      </c>
    </row>
    <row r="102" spans="1:7" x14ac:dyDescent="0.25">
      <c r="A102" s="13">
        <v>42547.610717592594</v>
      </c>
      <c r="B102" s="40" t="s">
        <v>120</v>
      </c>
      <c r="C102" s="40" t="s">
        <v>311</v>
      </c>
      <c r="D102" s="40">
        <v>1120000</v>
      </c>
      <c r="E102" s="40" t="s">
        <v>127</v>
      </c>
      <c r="F102" s="40" t="s">
        <v>120</v>
      </c>
      <c r="G102" s="13">
        <v>42547.610717592594</v>
      </c>
    </row>
    <row r="103" spans="1:7" x14ac:dyDescent="0.25">
      <c r="A103" s="13">
        <v>42547.507037037038</v>
      </c>
      <c r="B103" s="40" t="s">
        <v>119</v>
      </c>
      <c r="C103" s="40" t="s">
        <v>312</v>
      </c>
      <c r="D103" s="40">
        <v>1310000</v>
      </c>
      <c r="E103" s="40" t="s">
        <v>115</v>
      </c>
      <c r="F103" s="40" t="s">
        <v>119</v>
      </c>
      <c r="G103" s="13">
        <v>42547.507037037038</v>
      </c>
    </row>
    <row r="104" spans="1:7" x14ac:dyDescent="0.25">
      <c r="A104" s="13">
        <v>42547.642210648148</v>
      </c>
      <c r="B104" s="40" t="s">
        <v>119</v>
      </c>
      <c r="C104" s="40" t="s">
        <v>313</v>
      </c>
      <c r="D104" s="40">
        <v>1120000</v>
      </c>
      <c r="E104" s="40" t="s">
        <v>127</v>
      </c>
      <c r="F104" s="40" t="s">
        <v>119</v>
      </c>
      <c r="G104" s="13">
        <v>42547.642210648148</v>
      </c>
    </row>
    <row r="105" spans="1:7" x14ac:dyDescent="0.25">
      <c r="A105" s="13">
        <v>42547.429768518516</v>
      </c>
      <c r="B105" s="40" t="s">
        <v>68</v>
      </c>
      <c r="C105" s="40" t="s">
        <v>314</v>
      </c>
      <c r="D105" s="40">
        <v>1480000</v>
      </c>
      <c r="E105" s="40" t="s">
        <v>123</v>
      </c>
      <c r="F105" s="40" t="s">
        <v>68</v>
      </c>
      <c r="G105" s="13">
        <v>42547.429768518516</v>
      </c>
    </row>
    <row r="106" spans="1:7" x14ac:dyDescent="0.25">
      <c r="A106" s="13">
        <v>42547.768182870372</v>
      </c>
      <c r="B106" s="40" t="s">
        <v>141</v>
      </c>
      <c r="C106" s="40" t="s">
        <v>315</v>
      </c>
      <c r="D106" s="40">
        <v>1470000</v>
      </c>
      <c r="E106" s="40" t="s">
        <v>126</v>
      </c>
      <c r="F106" s="40" t="s">
        <v>141</v>
      </c>
      <c r="G106" s="13">
        <v>42547.768182870372</v>
      </c>
    </row>
    <row r="107" spans="1:7" x14ac:dyDescent="0.25">
      <c r="A107" s="13">
        <v>42547.425428240742</v>
      </c>
      <c r="B107" s="40" t="s">
        <v>66</v>
      </c>
      <c r="C107" s="40" t="s">
        <v>316</v>
      </c>
      <c r="D107" s="40">
        <v>1360000</v>
      </c>
      <c r="E107" s="40" t="s">
        <v>144</v>
      </c>
      <c r="F107" s="40" t="s">
        <v>66</v>
      </c>
      <c r="G107" s="13">
        <v>42547.425428240742</v>
      </c>
    </row>
    <row r="108" spans="1:7" x14ac:dyDescent="0.25">
      <c r="A108" s="13">
        <v>42547.975995370369</v>
      </c>
      <c r="B108" s="40" t="s">
        <v>124</v>
      </c>
      <c r="C108" s="40" t="s">
        <v>317</v>
      </c>
      <c r="D108" s="40">
        <v>1800000</v>
      </c>
      <c r="E108" s="40" t="s">
        <v>128</v>
      </c>
      <c r="F108" s="40" t="s">
        <v>124</v>
      </c>
      <c r="G108" s="13">
        <v>42547.975995370369</v>
      </c>
    </row>
    <row r="109" spans="1:7" x14ac:dyDescent="0.25">
      <c r="A109" s="13">
        <v>42547.308969907404</v>
      </c>
      <c r="B109" s="40" t="s">
        <v>114</v>
      </c>
      <c r="C109" s="40" t="s">
        <v>318</v>
      </c>
      <c r="D109" s="40">
        <v>1520000</v>
      </c>
      <c r="E109" s="40" t="s">
        <v>107</v>
      </c>
      <c r="F109" s="40" t="s">
        <v>114</v>
      </c>
      <c r="G109" s="13">
        <v>42547.308969907404</v>
      </c>
    </row>
    <row r="110" spans="1:7" x14ac:dyDescent="0.25">
      <c r="A110" s="13">
        <v>42548.043217592596</v>
      </c>
      <c r="B110" s="40" t="s">
        <v>142</v>
      </c>
      <c r="C110" s="40" t="s">
        <v>274</v>
      </c>
      <c r="D110" s="40">
        <v>1770000</v>
      </c>
      <c r="E110" s="40" t="s">
        <v>116</v>
      </c>
      <c r="F110" s="40" t="s">
        <v>142</v>
      </c>
      <c r="G110" s="13">
        <v>42548.043217592596</v>
      </c>
    </row>
    <row r="111" spans="1:7" x14ac:dyDescent="0.25">
      <c r="A111" s="13">
        <v>42547.400196759256</v>
      </c>
      <c r="B111" s="40" t="s">
        <v>63</v>
      </c>
      <c r="C111" s="40" t="s">
        <v>156</v>
      </c>
      <c r="D111" s="40">
        <v>1500000</v>
      </c>
      <c r="E111" s="40" t="s">
        <v>72</v>
      </c>
      <c r="F111" s="40" t="s">
        <v>63</v>
      </c>
      <c r="G111" s="13">
        <v>42547.400196759256</v>
      </c>
    </row>
    <row r="112" spans="1:7" x14ac:dyDescent="0.25">
      <c r="A112" s="13">
        <v>42548.05978009259</v>
      </c>
      <c r="B112" s="40" t="s">
        <v>124</v>
      </c>
      <c r="C112" s="40" t="s">
        <v>319</v>
      </c>
      <c r="D112" s="40">
        <v>1800000</v>
      </c>
      <c r="E112" s="40" t="s">
        <v>128</v>
      </c>
      <c r="F112" s="40" t="s">
        <v>124</v>
      </c>
      <c r="G112" s="13">
        <v>42548.05978009259</v>
      </c>
    </row>
    <row r="113" spans="1:7" x14ac:dyDescent="0.25">
      <c r="A113" s="13">
        <v>42547.3594212963</v>
      </c>
      <c r="B113" s="40" t="s">
        <v>63</v>
      </c>
      <c r="C113" s="40" t="s">
        <v>153</v>
      </c>
      <c r="D113" s="40">
        <v>1500000</v>
      </c>
      <c r="E113" s="40" t="s">
        <v>72</v>
      </c>
      <c r="F113" s="40" t="s">
        <v>63</v>
      </c>
      <c r="G113" s="13">
        <v>42547.3594212963</v>
      </c>
    </row>
    <row r="114" spans="1:7" x14ac:dyDescent="0.25">
      <c r="A114" s="13">
        <v>42547.141446759262</v>
      </c>
      <c r="B114" s="40" t="s">
        <v>140</v>
      </c>
      <c r="C114" s="40" t="s">
        <v>146</v>
      </c>
      <c r="D114" s="40">
        <v>1800000</v>
      </c>
      <c r="E114" s="40" t="s">
        <v>128</v>
      </c>
      <c r="F114" s="40" t="s">
        <v>140</v>
      </c>
      <c r="G114" s="13">
        <v>42547.141446759262</v>
      </c>
    </row>
    <row r="115" spans="1:7" x14ac:dyDescent="0.25">
      <c r="A115" s="13">
        <v>42547.402638888889</v>
      </c>
      <c r="B115" s="40" t="s">
        <v>122</v>
      </c>
      <c r="C115" s="40" t="s">
        <v>298</v>
      </c>
      <c r="D115" s="40">
        <v>1100000</v>
      </c>
      <c r="E115" s="40" t="s">
        <v>139</v>
      </c>
      <c r="F115" s="40" t="s">
        <v>122</v>
      </c>
      <c r="G115" s="13">
        <v>42547.402638888889</v>
      </c>
    </row>
    <row r="116" spans="1:7" x14ac:dyDescent="0.25">
      <c r="A116" s="13">
        <v>42547.52915509259</v>
      </c>
      <c r="B116" s="40" t="s">
        <v>114</v>
      </c>
      <c r="C116" s="40" t="s">
        <v>320</v>
      </c>
      <c r="D116" s="40">
        <v>1540000</v>
      </c>
      <c r="E116" s="40" t="s">
        <v>137</v>
      </c>
      <c r="F116" s="40" t="s">
        <v>114</v>
      </c>
      <c r="G116" s="13">
        <v>42547.52915509259</v>
      </c>
    </row>
    <row r="117" spans="1:7" x14ac:dyDescent="0.25">
      <c r="A117" s="13">
        <v>42547.327118055553</v>
      </c>
      <c r="B117" s="40" t="s">
        <v>122</v>
      </c>
      <c r="C117" s="40" t="s">
        <v>321</v>
      </c>
      <c r="D117" s="40">
        <v>1100000</v>
      </c>
      <c r="E117" s="40" t="s">
        <v>139</v>
      </c>
      <c r="F117" s="40" t="s">
        <v>122</v>
      </c>
      <c r="G117" s="13">
        <v>42547.327118055553</v>
      </c>
    </row>
    <row r="118" spans="1:7" x14ac:dyDescent="0.25">
      <c r="A118" s="13">
        <v>42547.734143518515</v>
      </c>
      <c r="B118" s="40" t="s">
        <v>63</v>
      </c>
      <c r="C118" s="40" t="s">
        <v>195</v>
      </c>
      <c r="D118" s="40">
        <v>1750000</v>
      </c>
      <c r="E118" s="40" t="s">
        <v>249</v>
      </c>
      <c r="F118" s="40" t="s">
        <v>63</v>
      </c>
      <c r="G118" s="13">
        <v>42547.734143518515</v>
      </c>
    </row>
    <row r="119" spans="1:7" x14ac:dyDescent="0.25">
      <c r="A119" s="13">
        <v>42547.381655092591</v>
      </c>
      <c r="B119" s="40" t="s">
        <v>114</v>
      </c>
      <c r="C119" s="40" t="s">
        <v>322</v>
      </c>
      <c r="D119" s="40">
        <v>1520000</v>
      </c>
      <c r="E119" s="40" t="s">
        <v>107</v>
      </c>
      <c r="F119" s="40" t="s">
        <v>114</v>
      </c>
      <c r="G119" s="13">
        <v>42547.381655092591</v>
      </c>
    </row>
    <row r="120" spans="1:7" x14ac:dyDescent="0.25">
      <c r="A120" s="13">
        <v>42547.116423611114</v>
      </c>
      <c r="B120" s="40" t="s">
        <v>138</v>
      </c>
      <c r="C120" s="40" t="s">
        <v>145</v>
      </c>
      <c r="D120" s="40">
        <v>1770000</v>
      </c>
      <c r="E120" s="40" t="s">
        <v>116</v>
      </c>
      <c r="F120" s="40" t="s">
        <v>138</v>
      </c>
      <c r="G120" s="13">
        <v>42547.116423611114</v>
      </c>
    </row>
    <row r="121" spans="1:7" x14ac:dyDescent="0.25">
      <c r="A121" s="13">
        <v>42547.313402777778</v>
      </c>
      <c r="B121" s="40" t="s">
        <v>63</v>
      </c>
      <c r="C121" s="40" t="s">
        <v>148</v>
      </c>
      <c r="D121" s="40">
        <v>1500000</v>
      </c>
      <c r="E121" s="40" t="s">
        <v>72</v>
      </c>
      <c r="F121" s="40" t="s">
        <v>63</v>
      </c>
      <c r="G121" s="13">
        <v>42547.313402777778</v>
      </c>
    </row>
    <row r="122" spans="1:7" x14ac:dyDescent="0.25">
      <c r="A122" s="13">
        <v>42547.318807870368</v>
      </c>
      <c r="B122" s="58" t="s">
        <v>65</v>
      </c>
      <c r="C122" s="40" t="s">
        <v>323</v>
      </c>
      <c r="D122" s="40">
        <v>1360000</v>
      </c>
      <c r="E122" s="40" t="s">
        <v>144</v>
      </c>
      <c r="F122" s="58" t="s">
        <v>65</v>
      </c>
      <c r="G122" s="13">
        <v>42547.318807870368</v>
      </c>
    </row>
    <row r="123" spans="1:7" x14ac:dyDescent="0.25">
      <c r="A123" s="13">
        <v>42547.279004629629</v>
      </c>
      <c r="B123" s="40" t="s">
        <v>79</v>
      </c>
      <c r="C123" s="40" t="s">
        <v>324</v>
      </c>
      <c r="D123" s="40">
        <v>1310000</v>
      </c>
      <c r="E123" s="40" t="s">
        <v>115</v>
      </c>
      <c r="F123" s="40" t="s">
        <v>79</v>
      </c>
      <c r="G123" s="13">
        <v>42547.279004629629</v>
      </c>
    </row>
    <row r="124" spans="1:7" x14ac:dyDescent="0.25">
      <c r="A124" s="13">
        <v>42547.521296296298</v>
      </c>
      <c r="B124" s="40" t="s">
        <v>70</v>
      </c>
      <c r="C124" s="40" t="s">
        <v>325</v>
      </c>
      <c r="D124" s="40">
        <v>1100000</v>
      </c>
      <c r="E124" s="40" t="s">
        <v>139</v>
      </c>
      <c r="F124" s="40" t="s">
        <v>70</v>
      </c>
      <c r="G124" s="13">
        <v>42547.521296296298</v>
      </c>
    </row>
    <row r="125" spans="1:7" x14ac:dyDescent="0.25">
      <c r="A125" s="13">
        <v>42547.993310185186</v>
      </c>
      <c r="B125" s="40" t="s">
        <v>276</v>
      </c>
      <c r="C125" s="40" t="s">
        <v>326</v>
      </c>
      <c r="D125" s="40">
        <v>1290000</v>
      </c>
      <c r="E125" s="40" t="s">
        <v>247</v>
      </c>
      <c r="F125" s="40" t="s">
        <v>276</v>
      </c>
      <c r="G125" s="13">
        <v>42547.993310185186</v>
      </c>
    </row>
    <row r="126" spans="1:7" x14ac:dyDescent="0.25">
      <c r="A126" s="13">
        <v>42547.359699074077</v>
      </c>
      <c r="B126" s="40" t="s">
        <v>142</v>
      </c>
      <c r="C126" s="40" t="s">
        <v>327</v>
      </c>
      <c r="D126" s="40">
        <v>1830000</v>
      </c>
      <c r="E126" s="40" t="s">
        <v>109</v>
      </c>
      <c r="F126" s="40" t="s">
        <v>142</v>
      </c>
      <c r="G126" s="13">
        <v>42547.359699074077</v>
      </c>
    </row>
    <row r="127" spans="1:7" x14ac:dyDescent="0.25">
      <c r="A127" s="13">
        <v>42547.877152777779</v>
      </c>
      <c r="B127" s="40" t="s">
        <v>142</v>
      </c>
      <c r="C127" s="40" t="s">
        <v>328</v>
      </c>
      <c r="D127" s="40">
        <v>1770000</v>
      </c>
      <c r="E127" s="40" t="s">
        <v>116</v>
      </c>
      <c r="F127" s="40" t="s">
        <v>142</v>
      </c>
      <c r="G127" s="13">
        <v>42547.877152777779</v>
      </c>
    </row>
    <row r="128" spans="1:7" x14ac:dyDescent="0.25">
      <c r="A128" s="13">
        <v>42547.530347222222</v>
      </c>
      <c r="B128" s="40" t="s">
        <v>114</v>
      </c>
      <c r="C128" s="40" t="s">
        <v>320</v>
      </c>
      <c r="D128" s="40">
        <v>1540000</v>
      </c>
      <c r="E128" s="40" t="s">
        <v>137</v>
      </c>
      <c r="F128" s="40" t="s">
        <v>114</v>
      </c>
      <c r="G128" s="13">
        <v>42547.530347222222</v>
      </c>
    </row>
    <row r="129" spans="1:7" x14ac:dyDescent="0.25">
      <c r="A129" s="13">
        <v>42547.74255787037</v>
      </c>
      <c r="B129" s="40" t="s">
        <v>65</v>
      </c>
      <c r="C129" s="40" t="s">
        <v>329</v>
      </c>
      <c r="D129" s="40">
        <v>940000</v>
      </c>
      <c r="E129" s="40" t="s">
        <v>241</v>
      </c>
      <c r="F129" s="40" t="s">
        <v>65</v>
      </c>
      <c r="G129" s="13">
        <v>42547.74255787037</v>
      </c>
    </row>
    <row r="130" spans="1:7" x14ac:dyDescent="0.25">
      <c r="A130" s="13">
        <v>42547.609791666669</v>
      </c>
      <c r="B130" s="40" t="s">
        <v>120</v>
      </c>
      <c r="C130" s="40" t="s">
        <v>311</v>
      </c>
      <c r="D130" s="40">
        <v>1120000</v>
      </c>
      <c r="E130" s="40" t="s">
        <v>127</v>
      </c>
      <c r="F130" s="40" t="s">
        <v>120</v>
      </c>
      <c r="G130" s="13">
        <v>42547.609791666669</v>
      </c>
    </row>
    <row r="131" spans="1:7" x14ac:dyDescent="0.25">
      <c r="A131" s="13">
        <v>42547.526030092595</v>
      </c>
      <c r="B131" s="40" t="s">
        <v>63</v>
      </c>
      <c r="C131" s="40" t="s">
        <v>171</v>
      </c>
      <c r="D131" s="40">
        <v>1500000</v>
      </c>
      <c r="E131" s="40" t="s">
        <v>72</v>
      </c>
      <c r="F131" s="40" t="s">
        <v>63</v>
      </c>
      <c r="G131" s="13">
        <v>42547.526030092595</v>
      </c>
    </row>
    <row r="132" spans="1:7" x14ac:dyDescent="0.25">
      <c r="A132" s="13">
        <v>42547.703425925924</v>
      </c>
      <c r="B132" s="40" t="s">
        <v>69</v>
      </c>
      <c r="C132" s="40" t="s">
        <v>287</v>
      </c>
      <c r="D132" s="40">
        <v>880000</v>
      </c>
      <c r="E132" s="40" t="s">
        <v>108</v>
      </c>
      <c r="F132" s="40" t="s">
        <v>69</v>
      </c>
      <c r="G132" s="13">
        <v>42547.703425925924</v>
      </c>
    </row>
    <row r="133" spans="1:7" x14ac:dyDescent="0.25">
      <c r="A133" s="13">
        <v>42547.488009259258</v>
      </c>
      <c r="B133" s="40" t="s">
        <v>66</v>
      </c>
      <c r="C133" s="40" t="s">
        <v>292</v>
      </c>
      <c r="D133" s="40">
        <v>1360000</v>
      </c>
      <c r="E133" s="40" t="s">
        <v>144</v>
      </c>
      <c r="F133" s="40" t="s">
        <v>66</v>
      </c>
      <c r="G133" s="13">
        <v>42547.488009259258</v>
      </c>
    </row>
    <row r="134" spans="1:7" x14ac:dyDescent="0.25">
      <c r="A134" s="13">
        <v>42547.794606481482</v>
      </c>
      <c r="B134" s="40" t="s">
        <v>68</v>
      </c>
      <c r="C134" s="40" t="s">
        <v>330</v>
      </c>
      <c r="D134" s="40">
        <v>950000</v>
      </c>
      <c r="E134" s="40" t="s">
        <v>125</v>
      </c>
      <c r="F134" s="40" t="s">
        <v>68</v>
      </c>
      <c r="G134" s="13">
        <v>42547.794606481482</v>
      </c>
    </row>
    <row r="135" spans="1:7" x14ac:dyDescent="0.25">
      <c r="A135" s="13">
        <v>42547.452847222223</v>
      </c>
      <c r="B135" s="40" t="s">
        <v>65</v>
      </c>
      <c r="C135" s="40" t="s">
        <v>331</v>
      </c>
      <c r="D135" s="40">
        <v>1360000</v>
      </c>
      <c r="E135" s="40" t="s">
        <v>144</v>
      </c>
      <c r="F135" s="40" t="s">
        <v>65</v>
      </c>
      <c r="G135" s="13">
        <v>42547.452847222223</v>
      </c>
    </row>
    <row r="136" spans="1:7" x14ac:dyDescent="0.25">
      <c r="A136" s="13">
        <v>42547.870312500003</v>
      </c>
      <c r="B136" s="40" t="s">
        <v>68</v>
      </c>
      <c r="C136" s="40" t="s">
        <v>291</v>
      </c>
      <c r="D136" s="40">
        <v>950000</v>
      </c>
      <c r="E136" s="40" t="s">
        <v>125</v>
      </c>
      <c r="F136" s="40" t="s">
        <v>68</v>
      </c>
      <c r="G136" s="13">
        <v>42547.870312500003</v>
      </c>
    </row>
    <row r="137" spans="1:7" x14ac:dyDescent="0.25">
      <c r="A137" s="13">
        <v>42547.728159722225</v>
      </c>
      <c r="B137" s="40" t="s">
        <v>79</v>
      </c>
      <c r="C137" s="40" t="s">
        <v>332</v>
      </c>
      <c r="D137" s="40">
        <v>1260000</v>
      </c>
      <c r="E137" s="40" t="s">
        <v>136</v>
      </c>
      <c r="F137" s="40" t="s">
        <v>79</v>
      </c>
      <c r="G137" s="13">
        <v>42547.728159722225</v>
      </c>
    </row>
    <row r="138" spans="1:7" x14ac:dyDescent="0.25">
      <c r="A138" s="13">
        <v>42547.889849537038</v>
      </c>
      <c r="B138" s="40" t="s">
        <v>65</v>
      </c>
      <c r="C138" s="40" t="s">
        <v>333</v>
      </c>
      <c r="D138" s="40">
        <v>1280000</v>
      </c>
      <c r="E138" s="40" t="s">
        <v>237</v>
      </c>
      <c r="F138" s="40" t="s">
        <v>65</v>
      </c>
      <c r="G138" s="13">
        <v>42547.889849537038</v>
      </c>
    </row>
    <row r="139" spans="1:7" x14ac:dyDescent="0.25">
      <c r="A139" s="13">
        <v>42547.658750000002</v>
      </c>
      <c r="B139" s="40" t="s">
        <v>79</v>
      </c>
      <c r="C139" s="40" t="s">
        <v>334</v>
      </c>
      <c r="D139" s="40">
        <v>1260000</v>
      </c>
      <c r="E139" s="40" t="s">
        <v>136</v>
      </c>
      <c r="F139" s="40" t="s">
        <v>79</v>
      </c>
      <c r="G139" s="13">
        <v>42547.658750000002</v>
      </c>
    </row>
    <row r="140" spans="1:7" x14ac:dyDescent="0.25">
      <c r="A140" s="13">
        <v>42547.336030092592</v>
      </c>
      <c r="B140" s="40" t="s">
        <v>69</v>
      </c>
      <c r="C140" s="40" t="s">
        <v>335</v>
      </c>
      <c r="D140" s="40">
        <v>1840000</v>
      </c>
      <c r="E140" s="40" t="s">
        <v>112</v>
      </c>
      <c r="F140" s="40" t="s">
        <v>69</v>
      </c>
      <c r="G140" s="13">
        <v>42547.336030092592</v>
      </c>
    </row>
    <row r="141" spans="1:7" x14ac:dyDescent="0.25">
      <c r="A141" s="13">
        <v>42547.613217592596</v>
      </c>
      <c r="B141" s="40" t="s">
        <v>67</v>
      </c>
      <c r="C141" s="40" t="s">
        <v>336</v>
      </c>
      <c r="D141" s="40">
        <v>950000</v>
      </c>
      <c r="E141" s="40" t="s">
        <v>125</v>
      </c>
      <c r="F141" s="40" t="s">
        <v>67</v>
      </c>
      <c r="G141" s="13">
        <v>42547.613217592596</v>
      </c>
    </row>
    <row r="142" spans="1:7" x14ac:dyDescent="0.25">
      <c r="A142" s="13">
        <v>42547.550474537034</v>
      </c>
      <c r="B142" s="40" t="s">
        <v>122</v>
      </c>
      <c r="C142" s="40" t="s">
        <v>281</v>
      </c>
      <c r="D142" s="40">
        <v>1260000</v>
      </c>
      <c r="E142" s="40" t="s">
        <v>136</v>
      </c>
      <c r="F142" s="40" t="s">
        <v>122</v>
      </c>
      <c r="G142" s="13">
        <v>42547.550474537034</v>
      </c>
    </row>
    <row r="143" spans="1:7" x14ac:dyDescent="0.25">
      <c r="A143" s="13">
        <v>42547.558009259257</v>
      </c>
      <c r="B143" s="40" t="s">
        <v>69</v>
      </c>
      <c r="C143" s="40" t="s">
        <v>337</v>
      </c>
      <c r="D143" s="40">
        <v>1100000</v>
      </c>
      <c r="E143" s="40" t="s">
        <v>139</v>
      </c>
      <c r="F143" s="40" t="s">
        <v>69</v>
      </c>
      <c r="G143" s="13">
        <v>42547.558009259257</v>
      </c>
    </row>
    <row r="144" spans="1:7" x14ac:dyDescent="0.25">
      <c r="A144" s="13">
        <v>42547.593368055554</v>
      </c>
      <c r="B144" s="40" t="s">
        <v>70</v>
      </c>
      <c r="C144" s="40" t="s">
        <v>303</v>
      </c>
      <c r="D144" s="40">
        <v>880000</v>
      </c>
      <c r="E144" s="40" t="s">
        <v>108</v>
      </c>
      <c r="F144" s="40" t="s">
        <v>70</v>
      </c>
      <c r="G144" s="13">
        <v>42547.593368055554</v>
      </c>
    </row>
    <row r="145" spans="1:7" x14ac:dyDescent="0.25">
      <c r="A145" s="13">
        <v>42547.458796296298</v>
      </c>
      <c r="B145" s="40" t="s">
        <v>114</v>
      </c>
      <c r="C145" s="40" t="s">
        <v>338</v>
      </c>
      <c r="D145" s="40">
        <v>1520000</v>
      </c>
      <c r="E145" s="40" t="s">
        <v>107</v>
      </c>
      <c r="F145" s="40" t="s">
        <v>114</v>
      </c>
      <c r="G145" s="13">
        <v>42547.458796296298</v>
      </c>
    </row>
    <row r="146" spans="1:7" x14ac:dyDescent="0.25">
      <c r="A146" s="13">
        <v>42547.287511574075</v>
      </c>
      <c r="B146" s="40" t="s">
        <v>120</v>
      </c>
      <c r="C146" s="40" t="s">
        <v>339</v>
      </c>
      <c r="D146" s="40">
        <v>1830000</v>
      </c>
      <c r="E146" s="40" t="s">
        <v>109</v>
      </c>
      <c r="F146" s="40" t="s">
        <v>120</v>
      </c>
      <c r="G146" s="13">
        <v>42547.287511574075</v>
      </c>
    </row>
    <row r="147" spans="1:7" x14ac:dyDescent="0.25">
      <c r="A147" s="13">
        <v>42547.451817129629</v>
      </c>
      <c r="B147" s="40" t="s">
        <v>70</v>
      </c>
      <c r="C147" s="40" t="s">
        <v>340</v>
      </c>
      <c r="D147" s="40">
        <v>1460000</v>
      </c>
      <c r="E147" s="40" t="s">
        <v>113</v>
      </c>
      <c r="F147" s="40" t="s">
        <v>70</v>
      </c>
      <c r="G147" s="13">
        <v>42547.451817129629</v>
      </c>
    </row>
    <row r="148" spans="1:7" x14ac:dyDescent="0.25">
      <c r="A148" s="13">
        <v>42547.344456018516</v>
      </c>
      <c r="B148" s="40" t="s">
        <v>276</v>
      </c>
      <c r="C148" s="40" t="s">
        <v>341</v>
      </c>
      <c r="D148" s="40">
        <v>1520000</v>
      </c>
      <c r="E148" s="40" t="s">
        <v>107</v>
      </c>
      <c r="F148" s="40" t="s">
        <v>276</v>
      </c>
      <c r="G148" s="13">
        <v>42547.344456018516</v>
      </c>
    </row>
    <row r="149" spans="1:7" x14ac:dyDescent="0.25">
      <c r="A149" s="13">
        <v>42547.436412037037</v>
      </c>
      <c r="B149" s="40" t="s">
        <v>124</v>
      </c>
      <c r="C149" s="40" t="s">
        <v>342</v>
      </c>
      <c r="D149" s="40">
        <v>1100000</v>
      </c>
      <c r="E149" s="40" t="s">
        <v>139</v>
      </c>
      <c r="F149" s="40" t="s">
        <v>124</v>
      </c>
      <c r="G149" s="13">
        <v>42547.436412037037</v>
      </c>
    </row>
    <row r="150" spans="1:7" x14ac:dyDescent="0.25">
      <c r="A150" s="13">
        <v>42547.622384259259</v>
      </c>
      <c r="B150" s="40" t="s">
        <v>122</v>
      </c>
      <c r="C150" s="40" t="s">
        <v>243</v>
      </c>
      <c r="D150" s="40">
        <v>1260000</v>
      </c>
      <c r="E150" s="40" t="s">
        <v>136</v>
      </c>
      <c r="F150" s="40" t="s">
        <v>122</v>
      </c>
      <c r="G150" s="13">
        <v>42547.622384259259</v>
      </c>
    </row>
    <row r="151" spans="1:7" x14ac:dyDescent="0.25">
      <c r="A151" s="13">
        <v>42547.433888888889</v>
      </c>
      <c r="B151" s="40" t="s">
        <v>142</v>
      </c>
      <c r="C151" s="40" t="s">
        <v>343</v>
      </c>
      <c r="D151" s="40">
        <v>1830000</v>
      </c>
      <c r="E151" s="40" t="s">
        <v>109</v>
      </c>
      <c r="F151" s="40" t="s">
        <v>142</v>
      </c>
      <c r="G151" s="13">
        <v>42547.433888888889</v>
      </c>
    </row>
    <row r="152" spans="1:7" x14ac:dyDescent="0.25">
      <c r="A152" s="13">
        <v>42547.727037037039</v>
      </c>
      <c r="B152" s="40" t="s">
        <v>79</v>
      </c>
      <c r="C152" s="40" t="s">
        <v>332</v>
      </c>
      <c r="D152" s="40">
        <v>1260000</v>
      </c>
      <c r="E152" s="40" t="s">
        <v>136</v>
      </c>
      <c r="F152" s="40" t="s">
        <v>79</v>
      </c>
      <c r="G152" s="13">
        <v>42547.727037037039</v>
      </c>
    </row>
    <row r="153" spans="1:7" x14ac:dyDescent="0.25">
      <c r="A153" s="13">
        <v>42548.039525462962</v>
      </c>
      <c r="B153" s="40" t="s">
        <v>114</v>
      </c>
      <c r="C153" s="40" t="s">
        <v>344</v>
      </c>
      <c r="D153" s="40">
        <v>1290000</v>
      </c>
      <c r="E153" s="40" t="s">
        <v>247</v>
      </c>
      <c r="F153" s="40" t="s">
        <v>114</v>
      </c>
      <c r="G153" s="13">
        <v>42548.039525462962</v>
      </c>
    </row>
    <row r="154" spans="1:7" x14ac:dyDescent="0.25">
      <c r="A154" s="13">
        <v>42547.16138888889</v>
      </c>
      <c r="B154" s="40" t="s">
        <v>143</v>
      </c>
      <c r="C154" s="40" t="s">
        <v>345</v>
      </c>
      <c r="D154" s="40">
        <v>1820000</v>
      </c>
      <c r="E154" s="40" t="s">
        <v>100</v>
      </c>
      <c r="F154" s="40" t="s">
        <v>143</v>
      </c>
      <c r="G154" s="13">
        <v>42547.16138888889</v>
      </c>
    </row>
    <row r="155" spans="1:7" x14ac:dyDescent="0.25">
      <c r="A155" s="13">
        <v>42547.675115740742</v>
      </c>
      <c r="B155" s="40" t="s">
        <v>114</v>
      </c>
      <c r="C155" s="40" t="s">
        <v>307</v>
      </c>
      <c r="D155" s="40">
        <v>1540000</v>
      </c>
      <c r="E155" s="40" t="s">
        <v>137</v>
      </c>
      <c r="F155" s="40" t="s">
        <v>114</v>
      </c>
      <c r="G155" s="13">
        <v>42547.675115740742</v>
      </c>
    </row>
    <row r="156" spans="1:7" x14ac:dyDescent="0.25">
      <c r="A156" s="13">
        <v>42547.340787037036</v>
      </c>
      <c r="B156" s="40" t="s">
        <v>66</v>
      </c>
      <c r="C156" s="40" t="s">
        <v>346</v>
      </c>
      <c r="D156" s="40">
        <v>1360000</v>
      </c>
      <c r="E156" s="40" t="s">
        <v>144</v>
      </c>
      <c r="F156" s="40" t="s">
        <v>66</v>
      </c>
      <c r="G156" s="13">
        <v>42547.340787037036</v>
      </c>
    </row>
    <row r="157" spans="1:7" x14ac:dyDescent="0.25">
      <c r="A157" s="13">
        <v>42547.581689814811</v>
      </c>
      <c r="B157" s="40" t="s">
        <v>71</v>
      </c>
      <c r="C157" s="40" t="s">
        <v>180</v>
      </c>
      <c r="D157" s="40">
        <v>1500000</v>
      </c>
      <c r="E157" s="40" t="s">
        <v>72</v>
      </c>
      <c r="F157" s="40" t="s">
        <v>71</v>
      </c>
      <c r="G157" s="13">
        <v>42547.581689814811</v>
      </c>
    </row>
    <row r="158" spans="1:7" x14ac:dyDescent="0.25">
      <c r="A158" s="13">
        <v>42547.360092592593</v>
      </c>
      <c r="B158" s="40" t="s">
        <v>124</v>
      </c>
      <c r="C158" s="40" t="s">
        <v>347</v>
      </c>
      <c r="D158" s="40">
        <v>1100000</v>
      </c>
      <c r="E158" s="40" t="s">
        <v>139</v>
      </c>
      <c r="F158" s="40" t="s">
        <v>124</v>
      </c>
      <c r="G158" s="13">
        <v>42547.360092592593</v>
      </c>
    </row>
    <row r="159" spans="1:7" x14ac:dyDescent="0.25">
      <c r="A159" s="13">
        <v>42547.573460648149</v>
      </c>
      <c r="B159" s="40" t="s">
        <v>119</v>
      </c>
      <c r="C159" s="40" t="s">
        <v>348</v>
      </c>
      <c r="D159" s="40">
        <v>1120000</v>
      </c>
      <c r="E159" s="40" t="s">
        <v>127</v>
      </c>
      <c r="F159" s="40" t="s">
        <v>119</v>
      </c>
      <c r="G159" s="13">
        <v>42547.573460648149</v>
      </c>
    </row>
    <row r="160" spans="1:7" x14ac:dyDescent="0.25">
      <c r="A160" s="13">
        <v>42547.426053240742</v>
      </c>
      <c r="B160" s="40" t="s">
        <v>79</v>
      </c>
      <c r="C160" s="40" t="s">
        <v>349</v>
      </c>
      <c r="D160" s="40">
        <v>1310000</v>
      </c>
      <c r="E160" s="40" t="s">
        <v>115</v>
      </c>
      <c r="F160" s="40" t="s">
        <v>79</v>
      </c>
      <c r="G160" s="13">
        <v>42547.426053240742</v>
      </c>
    </row>
    <row r="161" spans="1:7" x14ac:dyDescent="0.25">
      <c r="A161" s="13">
        <v>42547.56659722222</v>
      </c>
      <c r="B161" s="40" t="s">
        <v>63</v>
      </c>
      <c r="C161" s="40" t="s">
        <v>177</v>
      </c>
      <c r="D161" s="40">
        <v>1500000</v>
      </c>
      <c r="E161" s="40" t="s">
        <v>72</v>
      </c>
      <c r="F161" s="40" t="s">
        <v>63</v>
      </c>
      <c r="G161" s="13">
        <v>42547.56659722222</v>
      </c>
    </row>
    <row r="162" spans="1:7" x14ac:dyDescent="0.25">
      <c r="A162" s="13">
        <v>42547.46565972222</v>
      </c>
      <c r="B162" s="40" t="s">
        <v>71</v>
      </c>
      <c r="C162" s="40" t="s">
        <v>163</v>
      </c>
      <c r="D162" s="40">
        <v>1500000</v>
      </c>
      <c r="E162" s="40" t="s">
        <v>72</v>
      </c>
      <c r="F162" s="40" t="s">
        <v>71</v>
      </c>
      <c r="G162" s="13">
        <v>42547.46565972222</v>
      </c>
    </row>
    <row r="163" spans="1:7" x14ac:dyDescent="0.25">
      <c r="A163" s="13">
        <v>42548.016655092593</v>
      </c>
      <c r="B163" s="40" t="s">
        <v>122</v>
      </c>
      <c r="C163" s="40" t="s">
        <v>350</v>
      </c>
      <c r="D163" s="40">
        <v>1800000</v>
      </c>
      <c r="E163" s="40" t="s">
        <v>128</v>
      </c>
      <c r="F163" s="40" t="s">
        <v>122</v>
      </c>
      <c r="G163" s="13">
        <v>42548.016655092593</v>
      </c>
    </row>
    <row r="164" spans="1:7" x14ac:dyDescent="0.25">
      <c r="A164" s="13">
        <v>42547.489548611113</v>
      </c>
      <c r="B164" s="40" t="s">
        <v>66</v>
      </c>
      <c r="C164" s="40" t="s">
        <v>292</v>
      </c>
      <c r="D164" s="40">
        <v>1360000</v>
      </c>
      <c r="E164" s="40" t="s">
        <v>144</v>
      </c>
      <c r="F164" s="40" t="s">
        <v>66</v>
      </c>
      <c r="G164" s="13">
        <v>42547.489548611113</v>
      </c>
    </row>
    <row r="165" spans="1:7" x14ac:dyDescent="0.25">
      <c r="A165" s="13">
        <v>42547.943564814814</v>
      </c>
      <c r="B165" s="40" t="s">
        <v>63</v>
      </c>
      <c r="C165" s="40" t="s">
        <v>224</v>
      </c>
      <c r="D165" s="40">
        <v>1750000</v>
      </c>
      <c r="E165" s="40" t="s">
        <v>249</v>
      </c>
      <c r="F165" s="40" t="s">
        <v>63</v>
      </c>
      <c r="G165" s="13">
        <v>42547.943564814814</v>
      </c>
    </row>
    <row r="166" spans="1:7" x14ac:dyDescent="0.25">
      <c r="A166" s="13">
        <v>42547.653217592589</v>
      </c>
      <c r="B166" s="40" t="s">
        <v>63</v>
      </c>
      <c r="C166" s="40" t="s">
        <v>185</v>
      </c>
      <c r="D166" s="40">
        <v>1500000</v>
      </c>
      <c r="E166" s="40" t="s">
        <v>72</v>
      </c>
      <c r="F166" s="40" t="s">
        <v>63</v>
      </c>
      <c r="G166" s="13">
        <v>42547.653217592589</v>
      </c>
    </row>
    <row r="167" spans="1:7" x14ac:dyDescent="0.25">
      <c r="A167" s="13">
        <v>42547.803541666668</v>
      </c>
      <c r="B167" s="40" t="s">
        <v>71</v>
      </c>
      <c r="C167" s="40" t="s">
        <v>205</v>
      </c>
      <c r="D167" s="40">
        <v>1750000</v>
      </c>
      <c r="E167" s="40" t="s">
        <v>249</v>
      </c>
      <c r="F167" s="40" t="s">
        <v>71</v>
      </c>
      <c r="G167" s="13">
        <v>42547.803541666668</v>
      </c>
    </row>
    <row r="168" spans="1:7" x14ac:dyDescent="0.25">
      <c r="A168" s="13">
        <v>42547.667453703703</v>
      </c>
      <c r="B168" s="40" t="s">
        <v>70</v>
      </c>
      <c r="C168" s="40" t="s">
        <v>235</v>
      </c>
      <c r="D168" s="40">
        <v>880000</v>
      </c>
      <c r="E168" s="40" t="s">
        <v>108</v>
      </c>
      <c r="F168" s="40" t="s">
        <v>70</v>
      </c>
      <c r="G168" s="13">
        <v>42547.667453703703</v>
      </c>
    </row>
    <row r="169" spans="1:7" x14ac:dyDescent="0.25">
      <c r="A169" s="13">
        <v>42547.62709490741</v>
      </c>
      <c r="B169" s="40" t="s">
        <v>71</v>
      </c>
      <c r="C169" s="40" t="s">
        <v>183</v>
      </c>
      <c r="D169" s="40">
        <v>1500000</v>
      </c>
      <c r="E169" s="40" t="s">
        <v>72</v>
      </c>
      <c r="F169" s="40" t="s">
        <v>71</v>
      </c>
      <c r="G169" s="13">
        <v>42547.62709490741</v>
      </c>
    </row>
    <row r="170" spans="1:7" x14ac:dyDescent="0.25">
      <c r="A170" s="13">
        <v>42547.683229166665</v>
      </c>
      <c r="B170" s="40" t="s">
        <v>120</v>
      </c>
      <c r="C170" s="40" t="s">
        <v>295</v>
      </c>
      <c r="D170" s="40">
        <v>1120000</v>
      </c>
      <c r="E170" s="40" t="s">
        <v>127</v>
      </c>
      <c r="F170" s="40" t="s">
        <v>120</v>
      </c>
      <c r="G170" s="13">
        <v>42547.683229166665</v>
      </c>
    </row>
    <row r="171" spans="1:7" x14ac:dyDescent="0.25">
      <c r="A171" s="13">
        <v>42547.776979166665</v>
      </c>
      <c r="B171" s="40" t="s">
        <v>69</v>
      </c>
      <c r="C171" s="40" t="s">
        <v>351</v>
      </c>
      <c r="D171" s="40">
        <v>880000</v>
      </c>
      <c r="E171" s="40" t="s">
        <v>108</v>
      </c>
      <c r="F171" s="40" t="s">
        <v>69</v>
      </c>
      <c r="G171" s="13">
        <v>42547.776979166665</v>
      </c>
    </row>
    <row r="172" spans="1:7" x14ac:dyDescent="0.25">
      <c r="A172" s="13">
        <v>42547.400810185187</v>
      </c>
      <c r="B172" s="40" t="s">
        <v>141</v>
      </c>
      <c r="C172" s="40" t="s">
        <v>352</v>
      </c>
      <c r="D172" s="40">
        <v>1830000</v>
      </c>
      <c r="E172" s="40" t="s">
        <v>109</v>
      </c>
      <c r="F172" s="40" t="s">
        <v>141</v>
      </c>
      <c r="G172" s="13">
        <v>42547.400810185187</v>
      </c>
    </row>
    <row r="173" spans="1:7" x14ac:dyDescent="0.25">
      <c r="A173" s="13">
        <v>42547.711898148147</v>
      </c>
      <c r="B173" s="40" t="s">
        <v>276</v>
      </c>
      <c r="C173" s="40" t="s">
        <v>353</v>
      </c>
      <c r="D173" s="40">
        <v>1540000</v>
      </c>
      <c r="E173" s="40" t="s">
        <v>137</v>
      </c>
      <c r="F173" s="40" t="s">
        <v>276</v>
      </c>
      <c r="G173" s="13">
        <v>42547.711898148147</v>
      </c>
    </row>
    <row r="174" spans="1:7" x14ac:dyDescent="0.25">
      <c r="A174" s="13">
        <v>42547.602083333331</v>
      </c>
      <c r="B174" s="40" t="s">
        <v>114</v>
      </c>
      <c r="C174" s="40" t="s">
        <v>275</v>
      </c>
      <c r="D174" s="40">
        <v>1540000</v>
      </c>
      <c r="E174" s="40" t="s">
        <v>137</v>
      </c>
      <c r="F174" s="40" t="s">
        <v>114</v>
      </c>
      <c r="G174" s="13">
        <v>42547.602083333331</v>
      </c>
    </row>
    <row r="175" spans="1:7" x14ac:dyDescent="0.25">
      <c r="A175" s="13">
        <v>42547.601041666669</v>
      </c>
      <c r="B175" s="40" t="s">
        <v>114</v>
      </c>
      <c r="C175" s="40" t="s">
        <v>275</v>
      </c>
      <c r="D175" s="40">
        <v>1540000</v>
      </c>
      <c r="E175" s="40" t="s">
        <v>137</v>
      </c>
      <c r="F175" s="40" t="s">
        <v>114</v>
      </c>
      <c r="G175" s="13">
        <v>42547.601041666669</v>
      </c>
    </row>
    <row r="176" spans="1:7" x14ac:dyDescent="0.25">
      <c r="A176" s="13">
        <v>42547.62</v>
      </c>
      <c r="B176" s="40" t="s">
        <v>122</v>
      </c>
      <c r="C176" s="40" t="s">
        <v>243</v>
      </c>
      <c r="D176" s="40">
        <v>1260000</v>
      </c>
      <c r="E176" s="40" t="s">
        <v>136</v>
      </c>
      <c r="F176" s="40" t="s">
        <v>122</v>
      </c>
      <c r="G176" s="13">
        <v>42547.62</v>
      </c>
    </row>
    <row r="177" spans="1:7" x14ac:dyDescent="0.25">
      <c r="A177" s="13">
        <v>42547.459803240738</v>
      </c>
      <c r="B177" s="40" t="s">
        <v>114</v>
      </c>
      <c r="C177" s="40" t="s">
        <v>338</v>
      </c>
      <c r="D177" s="40">
        <v>1520000</v>
      </c>
      <c r="E177" s="40" t="s">
        <v>107</v>
      </c>
      <c r="F177" s="40" t="s">
        <v>114</v>
      </c>
      <c r="G177" s="13">
        <v>42547.459803240738</v>
      </c>
    </row>
    <row r="178" spans="1:7" x14ac:dyDescent="0.25">
      <c r="A178" s="13">
        <v>42547.694305555553</v>
      </c>
      <c r="B178" s="40" t="s">
        <v>141</v>
      </c>
      <c r="C178" s="40" t="s">
        <v>354</v>
      </c>
      <c r="D178" s="40">
        <v>1470000</v>
      </c>
      <c r="E178" s="40" t="s">
        <v>126</v>
      </c>
      <c r="F178" s="40" t="s">
        <v>141</v>
      </c>
      <c r="G178" s="13">
        <v>42547.694305555553</v>
      </c>
    </row>
    <row r="179" spans="1:7" x14ac:dyDescent="0.25">
      <c r="A179" s="13">
        <v>42547.42696759259</v>
      </c>
      <c r="B179" s="40" t="s">
        <v>79</v>
      </c>
      <c r="C179" s="40" t="s">
        <v>349</v>
      </c>
      <c r="D179" s="40">
        <v>1310000</v>
      </c>
      <c r="E179" s="40" t="s">
        <v>115</v>
      </c>
      <c r="F179" s="40" t="s">
        <v>79</v>
      </c>
      <c r="G179" s="13">
        <v>42547.42696759259</v>
      </c>
    </row>
    <row r="180" spans="1:7" x14ac:dyDescent="0.25">
      <c r="A180" s="13">
        <v>42547.528715277775</v>
      </c>
      <c r="B180" s="40" t="s">
        <v>65</v>
      </c>
      <c r="C180" s="40" t="s">
        <v>355</v>
      </c>
      <c r="D180" s="40">
        <v>1360000</v>
      </c>
      <c r="E180" s="40" t="s">
        <v>144</v>
      </c>
      <c r="F180" s="40" t="s">
        <v>65</v>
      </c>
      <c r="G180" s="13">
        <v>42547.528715277775</v>
      </c>
    </row>
    <row r="181" spans="1:7" x14ac:dyDescent="0.25">
      <c r="A181" s="13">
        <v>42547.382835648146</v>
      </c>
      <c r="B181" s="40" t="s">
        <v>114</v>
      </c>
      <c r="C181" s="40" t="s">
        <v>322</v>
      </c>
      <c r="D181" s="40">
        <v>1520000</v>
      </c>
      <c r="E181" s="40" t="s">
        <v>107</v>
      </c>
      <c r="F181" s="40" t="s">
        <v>114</v>
      </c>
      <c r="G181" s="13">
        <v>42547.382835648146</v>
      </c>
    </row>
    <row r="182" spans="1:7" x14ac:dyDescent="0.25">
      <c r="A182" s="13">
        <v>42547.586550925924</v>
      </c>
      <c r="B182" s="40" t="s">
        <v>142</v>
      </c>
      <c r="C182" s="40" t="s">
        <v>356</v>
      </c>
      <c r="D182" s="40">
        <v>1470000</v>
      </c>
      <c r="E182" s="40" t="s">
        <v>126</v>
      </c>
      <c r="F182" s="40" t="s">
        <v>142</v>
      </c>
      <c r="G182" s="13">
        <v>42547.586550925924</v>
      </c>
    </row>
    <row r="183" spans="1:7" x14ac:dyDescent="0.25">
      <c r="A183" s="13">
        <v>42547.912511574075</v>
      </c>
      <c r="B183" s="40" t="s">
        <v>141</v>
      </c>
      <c r="C183" s="40" t="s">
        <v>357</v>
      </c>
      <c r="D183" s="40">
        <v>1770000</v>
      </c>
      <c r="E183" s="40" t="s">
        <v>116</v>
      </c>
      <c r="F183" s="40" t="s">
        <v>141</v>
      </c>
      <c r="G183" s="13">
        <v>42547.912511574075</v>
      </c>
    </row>
    <row r="184" spans="1:7" x14ac:dyDescent="0.25">
      <c r="A184" s="13">
        <v>42547.621562499997</v>
      </c>
      <c r="B184" s="40" t="s">
        <v>122</v>
      </c>
      <c r="C184" s="40" t="s">
        <v>243</v>
      </c>
      <c r="D184" s="40">
        <v>1260000</v>
      </c>
      <c r="E184" s="40" t="s">
        <v>136</v>
      </c>
      <c r="F184" s="40" t="s">
        <v>122</v>
      </c>
      <c r="G184" s="13">
        <v>42547.621562499997</v>
      </c>
    </row>
    <row r="185" spans="1:7" x14ac:dyDescent="0.25">
      <c r="A185" s="13">
        <v>42547.818391203706</v>
      </c>
      <c r="B185" s="40" t="s">
        <v>65</v>
      </c>
      <c r="C185" s="40" t="s">
        <v>358</v>
      </c>
      <c r="D185" s="40">
        <v>940000</v>
      </c>
      <c r="E185" s="40" t="s">
        <v>241</v>
      </c>
      <c r="F185" s="40" t="s">
        <v>65</v>
      </c>
      <c r="G185" s="13">
        <v>42547.818391203706</v>
      </c>
    </row>
    <row r="186" spans="1:7" x14ac:dyDescent="0.25">
      <c r="A186" s="13">
        <v>42547.69295138889</v>
      </c>
      <c r="B186" s="40" t="s">
        <v>141</v>
      </c>
      <c r="C186" s="40" t="s">
        <v>354</v>
      </c>
      <c r="D186" s="40">
        <v>1470000</v>
      </c>
      <c r="E186" s="40" t="s">
        <v>126</v>
      </c>
      <c r="F186" s="40" t="s">
        <v>141</v>
      </c>
      <c r="G186" s="13">
        <v>42547.69295138889</v>
      </c>
    </row>
    <row r="187" spans="1:7" x14ac:dyDescent="0.25">
      <c r="A187" s="13">
        <v>42547.485868055555</v>
      </c>
      <c r="B187" s="40" t="s">
        <v>69</v>
      </c>
      <c r="C187" s="40" t="s">
        <v>359</v>
      </c>
      <c r="D187" s="40">
        <v>1460000</v>
      </c>
      <c r="E187" s="40" t="s">
        <v>113</v>
      </c>
      <c r="F187" s="40" t="s">
        <v>69</v>
      </c>
      <c r="G187" s="13">
        <v>42547.485868055555</v>
      </c>
    </row>
    <row r="188" spans="1:7" x14ac:dyDescent="0.25">
      <c r="A188" s="13">
        <v>42547.392962962964</v>
      </c>
      <c r="B188" s="40" t="s">
        <v>67</v>
      </c>
      <c r="C188" s="40" t="s">
        <v>254</v>
      </c>
      <c r="D188" s="40">
        <v>1480000</v>
      </c>
      <c r="E188" s="40" t="s">
        <v>123</v>
      </c>
      <c r="F188" s="40" t="s">
        <v>67</v>
      </c>
      <c r="G188" s="13">
        <v>42547.392962962964</v>
      </c>
    </row>
    <row r="189" spans="1:7" x14ac:dyDescent="0.25">
      <c r="A189" s="13">
        <v>42547.483240740738</v>
      </c>
      <c r="B189" s="40" t="s">
        <v>63</v>
      </c>
      <c r="C189" s="40" t="s">
        <v>166</v>
      </c>
      <c r="D189" s="40">
        <v>1500000</v>
      </c>
      <c r="E189" s="40" t="s">
        <v>72</v>
      </c>
      <c r="F189" s="40" t="s">
        <v>63</v>
      </c>
      <c r="G189" s="13">
        <v>42547.483240740738</v>
      </c>
    </row>
    <row r="190" spans="1:7" x14ac:dyDescent="0.25">
      <c r="A190" s="13">
        <v>42547.651354166665</v>
      </c>
      <c r="B190" s="40" t="s">
        <v>63</v>
      </c>
      <c r="C190" s="40" t="s">
        <v>185</v>
      </c>
      <c r="D190" s="40">
        <v>1500000</v>
      </c>
      <c r="E190" s="40" t="s">
        <v>72</v>
      </c>
      <c r="F190" s="40" t="s">
        <v>63</v>
      </c>
      <c r="G190" s="13">
        <v>42547.651354166665</v>
      </c>
    </row>
    <row r="191" spans="1:7" x14ac:dyDescent="0.25">
      <c r="A191" s="13">
        <v>42547.409479166665</v>
      </c>
      <c r="B191" s="40" t="s">
        <v>69</v>
      </c>
      <c r="C191" s="40" t="s">
        <v>360</v>
      </c>
      <c r="D191" s="40">
        <v>1840000</v>
      </c>
      <c r="E191" s="40" t="s">
        <v>112</v>
      </c>
      <c r="F191" s="40" t="s">
        <v>69</v>
      </c>
      <c r="G191" s="13">
        <v>42547.409479166665</v>
      </c>
    </row>
    <row r="192" spans="1:7" x14ac:dyDescent="0.25">
      <c r="A192" s="13">
        <v>42547.657534722224</v>
      </c>
      <c r="B192" s="40" t="s">
        <v>79</v>
      </c>
      <c r="C192" s="40" t="s">
        <v>334</v>
      </c>
      <c r="D192" s="40">
        <v>1260000</v>
      </c>
      <c r="E192" s="40" t="s">
        <v>136</v>
      </c>
      <c r="F192" s="40" t="s">
        <v>79</v>
      </c>
      <c r="G192" s="13">
        <v>42547.657534722224</v>
      </c>
    </row>
    <row r="193" spans="1:7" x14ac:dyDescent="0.25">
      <c r="A193" s="13">
        <v>42547.83803240741</v>
      </c>
      <c r="B193" s="40" t="s">
        <v>78</v>
      </c>
      <c r="C193" s="40" t="s">
        <v>361</v>
      </c>
      <c r="D193" s="40">
        <v>1290000</v>
      </c>
      <c r="E193" s="40" t="s">
        <v>247</v>
      </c>
      <c r="F193" s="40" t="s">
        <v>78</v>
      </c>
      <c r="G193" s="13">
        <v>42547.83803240741</v>
      </c>
    </row>
    <row r="194" spans="1:7" x14ac:dyDescent="0.25">
      <c r="A194" s="13">
        <v>42547.294791666667</v>
      </c>
      <c r="B194" s="40" t="s">
        <v>70</v>
      </c>
      <c r="C194" s="40" t="s">
        <v>362</v>
      </c>
      <c r="D194" s="40">
        <v>1840000</v>
      </c>
      <c r="E194" s="40" t="s">
        <v>112</v>
      </c>
      <c r="F194" s="40" t="s">
        <v>70</v>
      </c>
      <c r="G194" s="13">
        <v>42547.294791666667</v>
      </c>
    </row>
    <row r="195" spans="1:7" x14ac:dyDescent="0.25">
      <c r="A195" s="13">
        <v>42547.829444444447</v>
      </c>
      <c r="B195" s="40" t="s">
        <v>120</v>
      </c>
      <c r="C195" s="40" t="s">
        <v>363</v>
      </c>
      <c r="D195" s="40">
        <v>1120000</v>
      </c>
      <c r="E195" s="40" t="s">
        <v>127</v>
      </c>
      <c r="F195" s="40" t="s">
        <v>120</v>
      </c>
      <c r="G195" s="13">
        <v>42547.829444444447</v>
      </c>
    </row>
    <row r="196" spans="1:7" x14ac:dyDescent="0.25">
      <c r="A196" s="13">
        <v>42547.508159722223</v>
      </c>
      <c r="B196" s="40" t="s">
        <v>119</v>
      </c>
      <c r="C196" s="40" t="s">
        <v>312</v>
      </c>
      <c r="D196" s="40">
        <v>1310000</v>
      </c>
      <c r="E196" s="40" t="s">
        <v>115</v>
      </c>
      <c r="F196" s="40" t="s">
        <v>119</v>
      </c>
      <c r="G196" s="13">
        <v>42547.508159722223</v>
      </c>
    </row>
    <row r="197" spans="1:7" x14ac:dyDescent="0.25">
      <c r="A197" s="13">
        <v>42547.82199074074</v>
      </c>
      <c r="B197" s="40" t="s">
        <v>124</v>
      </c>
      <c r="C197" s="40" t="s">
        <v>364</v>
      </c>
      <c r="D197" s="40">
        <v>1800000</v>
      </c>
      <c r="E197" s="40" t="s">
        <v>128</v>
      </c>
      <c r="F197" s="40" t="s">
        <v>124</v>
      </c>
      <c r="G197" s="13">
        <v>42547.82199074074</v>
      </c>
    </row>
    <row r="198" spans="1:7" x14ac:dyDescent="0.25">
      <c r="A198" s="13">
        <v>42547.520127314812</v>
      </c>
      <c r="B198" s="40" t="s">
        <v>70</v>
      </c>
      <c r="C198" s="40" t="s">
        <v>325</v>
      </c>
      <c r="D198" s="40">
        <v>1100000</v>
      </c>
      <c r="E198" s="40" t="s">
        <v>139</v>
      </c>
      <c r="F198" s="40" t="s">
        <v>70</v>
      </c>
      <c r="G198" s="13">
        <v>42547.520127314812</v>
      </c>
    </row>
    <row r="199" spans="1:7" x14ac:dyDescent="0.25">
      <c r="A199" s="13">
        <v>42547.554594907408</v>
      </c>
      <c r="B199" s="40" t="s">
        <v>71</v>
      </c>
      <c r="C199" s="40" t="s">
        <v>174</v>
      </c>
      <c r="D199" s="40">
        <v>1500000</v>
      </c>
      <c r="E199" s="40" t="s">
        <v>72</v>
      </c>
      <c r="F199" s="40" t="s">
        <v>71</v>
      </c>
      <c r="G199" s="13">
        <v>42547.554594907408</v>
      </c>
    </row>
    <row r="200" spans="1:7" x14ac:dyDescent="0.25">
      <c r="A200" s="13">
        <v>42547.659490740742</v>
      </c>
      <c r="B200" s="40" t="s">
        <v>142</v>
      </c>
      <c r="C200" s="40" t="s">
        <v>365</v>
      </c>
      <c r="D200" s="40">
        <v>1470000</v>
      </c>
      <c r="E200" s="40" t="s">
        <v>126</v>
      </c>
      <c r="F200" s="40" t="s">
        <v>142</v>
      </c>
      <c r="G200" s="13">
        <v>42547.659490740742</v>
      </c>
    </row>
    <row r="201" spans="1:7" x14ac:dyDescent="0.25">
      <c r="A201" s="13">
        <v>42547.475104166668</v>
      </c>
      <c r="B201" s="40" t="s">
        <v>122</v>
      </c>
      <c r="C201" s="40" t="s">
        <v>266</v>
      </c>
      <c r="D201" s="40">
        <v>1100000</v>
      </c>
      <c r="E201" s="40" t="s">
        <v>139</v>
      </c>
      <c r="F201" s="40" t="s">
        <v>122</v>
      </c>
      <c r="G201" s="13">
        <v>42547.475104166668</v>
      </c>
    </row>
    <row r="202" spans="1:7" x14ac:dyDescent="0.25">
      <c r="A202" s="59">
        <v>42547.67633101852</v>
      </c>
      <c r="B202" s="40" t="s">
        <v>71</v>
      </c>
      <c r="C202" s="40" t="s">
        <v>187</v>
      </c>
      <c r="D202" s="40">
        <v>1750000</v>
      </c>
      <c r="E202" s="40" t="s">
        <v>249</v>
      </c>
      <c r="F202" s="40" t="s">
        <v>71</v>
      </c>
      <c r="G202" s="59">
        <v>42547.67633101852</v>
      </c>
    </row>
    <row r="203" spans="1:7" x14ac:dyDescent="0.25">
      <c r="A203" s="13">
        <v>42547.473715277774</v>
      </c>
      <c r="B203" s="40" t="s">
        <v>141</v>
      </c>
      <c r="C203" s="40" t="s">
        <v>279</v>
      </c>
      <c r="D203" s="40">
        <v>1830000</v>
      </c>
      <c r="E203" s="40" t="s">
        <v>109</v>
      </c>
      <c r="F203" s="40" t="s">
        <v>141</v>
      </c>
      <c r="G203" s="13">
        <v>42547.473715277774</v>
      </c>
    </row>
    <row r="204" spans="1:7" x14ac:dyDescent="0.25">
      <c r="A204" s="13">
        <v>42547.233587962961</v>
      </c>
      <c r="B204" s="40" t="s">
        <v>114</v>
      </c>
      <c r="C204" s="40" t="s">
        <v>366</v>
      </c>
      <c r="D204" s="40">
        <v>1480000</v>
      </c>
      <c r="E204" s="40" t="s">
        <v>123</v>
      </c>
      <c r="F204" s="40" t="s">
        <v>114</v>
      </c>
      <c r="G204" s="13">
        <v>42547.233587962961</v>
      </c>
    </row>
    <row r="205" spans="1:7" x14ac:dyDescent="0.25">
      <c r="A205" s="13">
        <v>42547.39947916667</v>
      </c>
      <c r="B205" s="40" t="s">
        <v>141</v>
      </c>
      <c r="C205" s="40" t="s">
        <v>352</v>
      </c>
      <c r="D205" s="40">
        <v>1830000</v>
      </c>
      <c r="E205" s="40" t="s">
        <v>109</v>
      </c>
      <c r="F205" s="40" t="s">
        <v>141</v>
      </c>
      <c r="G205" s="13">
        <v>42547.39947916667</v>
      </c>
    </row>
    <row r="206" spans="1:7" x14ac:dyDescent="0.25">
      <c r="A206" s="13">
        <v>42547.390613425923</v>
      </c>
      <c r="B206" s="40" t="s">
        <v>67</v>
      </c>
      <c r="C206" s="40" t="s">
        <v>254</v>
      </c>
      <c r="D206" s="40">
        <v>1480000</v>
      </c>
      <c r="E206" s="40" t="s">
        <v>123</v>
      </c>
      <c r="F206" s="40" t="s">
        <v>67</v>
      </c>
      <c r="G206" s="13">
        <v>42547.390613425923</v>
      </c>
    </row>
    <row r="207" spans="1:7" x14ac:dyDescent="0.25">
      <c r="A207" s="13">
        <v>42547.861307870371</v>
      </c>
      <c r="B207" s="40" t="s">
        <v>122</v>
      </c>
      <c r="C207" s="40" t="s">
        <v>367</v>
      </c>
      <c r="D207" s="40">
        <v>1800000</v>
      </c>
      <c r="E207" s="40" t="s">
        <v>128</v>
      </c>
      <c r="F207" s="40" t="s">
        <v>122</v>
      </c>
      <c r="G207" s="13">
        <v>42547.861307870371</v>
      </c>
    </row>
    <row r="208" spans="1:7" x14ac:dyDescent="0.25">
      <c r="A208" s="13">
        <v>42547.692129629628</v>
      </c>
      <c r="B208" s="40" t="s">
        <v>78</v>
      </c>
      <c r="C208" s="40" t="s">
        <v>368</v>
      </c>
      <c r="D208" s="40">
        <v>1260000</v>
      </c>
      <c r="E208" s="40" t="s">
        <v>136</v>
      </c>
      <c r="F208" s="40" t="s">
        <v>78</v>
      </c>
      <c r="G208" s="13">
        <v>42547.692129629628</v>
      </c>
    </row>
    <row r="209" spans="1:7" x14ac:dyDescent="0.25">
      <c r="A209" s="13">
        <v>42547.7890162037</v>
      </c>
      <c r="B209" s="40" t="s">
        <v>119</v>
      </c>
      <c r="C209" s="40" t="s">
        <v>369</v>
      </c>
      <c r="D209" s="40">
        <v>1120000</v>
      </c>
      <c r="E209" s="40" t="s">
        <v>127</v>
      </c>
      <c r="F209" s="40" t="s">
        <v>119</v>
      </c>
      <c r="G209" s="13">
        <v>42547.7890162037</v>
      </c>
    </row>
    <row r="210" spans="1:7" x14ac:dyDescent="0.25">
      <c r="A210" s="13">
        <v>42547.88795138889</v>
      </c>
      <c r="B210" s="40" t="s">
        <v>71</v>
      </c>
      <c r="C210" s="40" t="s">
        <v>216</v>
      </c>
      <c r="D210" s="40">
        <v>1750000</v>
      </c>
      <c r="E210" s="40" t="s">
        <v>249</v>
      </c>
      <c r="F210" s="40" t="s">
        <v>71</v>
      </c>
      <c r="G210" s="13">
        <v>42547.88795138889</v>
      </c>
    </row>
    <row r="211" spans="1:7" x14ac:dyDescent="0.25">
      <c r="A211" s="13">
        <v>42547.632569444446</v>
      </c>
      <c r="B211" s="40" t="s">
        <v>69</v>
      </c>
      <c r="C211" s="40" t="s">
        <v>370</v>
      </c>
      <c r="D211" s="40">
        <v>880000</v>
      </c>
      <c r="E211" s="40" t="s">
        <v>108</v>
      </c>
      <c r="F211" s="40" t="s">
        <v>69</v>
      </c>
      <c r="G211" s="13">
        <v>42547.632569444446</v>
      </c>
    </row>
    <row r="212" spans="1:7" x14ac:dyDescent="0.25">
      <c r="A212" s="13">
        <v>42547.819131944445</v>
      </c>
      <c r="B212" s="40" t="s">
        <v>63</v>
      </c>
      <c r="C212" s="40" t="s">
        <v>208</v>
      </c>
      <c r="D212" s="40">
        <v>1750000</v>
      </c>
      <c r="E212" s="40" t="s">
        <v>249</v>
      </c>
      <c r="F212" s="40" t="s">
        <v>63</v>
      </c>
      <c r="G212" s="13">
        <v>42547.819131944445</v>
      </c>
    </row>
    <row r="213" spans="1:7" x14ac:dyDescent="0.25">
      <c r="A213" s="13">
        <v>42547.392164351855</v>
      </c>
      <c r="B213" s="40" t="s">
        <v>78</v>
      </c>
      <c r="C213" s="40" t="s">
        <v>371</v>
      </c>
      <c r="D213" s="40">
        <v>1310000</v>
      </c>
      <c r="E213" s="40" t="s">
        <v>115</v>
      </c>
      <c r="F213" s="40" t="s">
        <v>78</v>
      </c>
      <c r="G213" s="13">
        <v>42547.392164351855</v>
      </c>
    </row>
    <row r="214" spans="1:7" x14ac:dyDescent="0.25">
      <c r="A214" s="13">
        <v>42548.061238425929</v>
      </c>
      <c r="B214" s="40" t="s">
        <v>63</v>
      </c>
      <c r="C214" s="40" t="s">
        <v>230</v>
      </c>
      <c r="D214" s="40">
        <v>1750000</v>
      </c>
      <c r="E214" s="40" t="s">
        <v>249</v>
      </c>
      <c r="F214" s="40" t="s">
        <v>63</v>
      </c>
      <c r="G214" s="13">
        <v>42548.061238425929</v>
      </c>
    </row>
    <row r="215" spans="1:7" x14ac:dyDescent="0.25">
      <c r="A215" s="13">
        <v>42547.372060185182</v>
      </c>
      <c r="B215" s="40" t="s">
        <v>71</v>
      </c>
      <c r="C215" s="40" t="s">
        <v>234</v>
      </c>
      <c r="D215" s="40">
        <v>1500000</v>
      </c>
      <c r="E215" s="40" t="s">
        <v>72</v>
      </c>
      <c r="F215" s="40" t="s">
        <v>71</v>
      </c>
      <c r="G215" s="13">
        <v>42547.372060185182</v>
      </c>
    </row>
    <row r="216" spans="1:7" x14ac:dyDescent="0.25">
      <c r="A216" s="13">
        <v>42548.077997685185</v>
      </c>
      <c r="B216" s="40" t="s">
        <v>276</v>
      </c>
      <c r="C216" s="40" t="s">
        <v>372</v>
      </c>
      <c r="D216" s="40">
        <v>1290000</v>
      </c>
      <c r="E216" s="40" t="s">
        <v>247</v>
      </c>
      <c r="F216" s="40" t="s">
        <v>276</v>
      </c>
      <c r="G216" s="13">
        <v>42548.077997685185</v>
      </c>
    </row>
    <row r="217" spans="1:7" x14ac:dyDescent="0.25">
      <c r="A217" s="13">
        <v>42547.360335648147</v>
      </c>
      <c r="B217" s="40" t="s">
        <v>63</v>
      </c>
      <c r="C217" s="40" t="s">
        <v>153</v>
      </c>
      <c r="D217" s="40">
        <v>1500000</v>
      </c>
      <c r="E217" s="40" t="s">
        <v>72</v>
      </c>
      <c r="F217" s="40" t="s">
        <v>63</v>
      </c>
      <c r="G217" s="13">
        <v>42547.360335648147</v>
      </c>
    </row>
    <row r="218" spans="1:7" x14ac:dyDescent="0.25">
      <c r="A218" s="13">
        <v>42547.822083333333</v>
      </c>
      <c r="B218" s="40" t="s">
        <v>70</v>
      </c>
      <c r="C218" s="40" t="s">
        <v>294</v>
      </c>
      <c r="D218" s="40">
        <v>880000</v>
      </c>
      <c r="E218" s="40" t="s">
        <v>108</v>
      </c>
      <c r="F218" s="40" t="s">
        <v>70</v>
      </c>
      <c r="G218" s="13">
        <v>42547.822083333333</v>
      </c>
    </row>
    <row r="219" spans="1:7" x14ac:dyDescent="0.25">
      <c r="A219" s="13">
        <v>42547.358368055553</v>
      </c>
      <c r="B219" s="40" t="s">
        <v>79</v>
      </c>
      <c r="C219" s="40" t="s">
        <v>257</v>
      </c>
      <c r="D219" s="40">
        <v>1310000</v>
      </c>
      <c r="E219" s="40" t="s">
        <v>115</v>
      </c>
      <c r="F219" s="40" t="s">
        <v>79</v>
      </c>
      <c r="G219" s="13">
        <v>42547.358368055553</v>
      </c>
    </row>
    <row r="220" spans="1:7" x14ac:dyDescent="0.25">
      <c r="A220" s="13">
        <v>42547.843356481484</v>
      </c>
      <c r="B220" s="40" t="s">
        <v>71</v>
      </c>
      <c r="C220" s="40" t="s">
        <v>210</v>
      </c>
      <c r="D220" s="40">
        <v>1750000</v>
      </c>
      <c r="E220" s="40" t="s">
        <v>249</v>
      </c>
      <c r="F220" s="40" t="s">
        <v>71</v>
      </c>
      <c r="G220" s="13">
        <v>42547.843356481484</v>
      </c>
    </row>
    <row r="221" spans="1:7" x14ac:dyDescent="0.25">
      <c r="A221" s="13">
        <v>42547.354201388887</v>
      </c>
      <c r="B221" s="40" t="s">
        <v>68</v>
      </c>
      <c r="C221" s="40" t="s">
        <v>373</v>
      </c>
      <c r="D221" s="40">
        <v>1480000</v>
      </c>
      <c r="E221" s="40" t="s">
        <v>123</v>
      </c>
      <c r="F221" s="40" t="s">
        <v>68</v>
      </c>
      <c r="G221" s="13">
        <v>42547.354201388887</v>
      </c>
    </row>
    <row r="222" spans="1:7" x14ac:dyDescent="0.25">
      <c r="A222" s="13">
        <v>42547.85119212963</v>
      </c>
      <c r="B222" s="40" t="s">
        <v>69</v>
      </c>
      <c r="C222" s="40" t="s">
        <v>374</v>
      </c>
      <c r="D222" s="40">
        <v>880000</v>
      </c>
      <c r="E222" s="40" t="s">
        <v>108</v>
      </c>
      <c r="F222" s="40" t="s">
        <v>69</v>
      </c>
      <c r="G222" s="13">
        <v>42547.85119212963</v>
      </c>
    </row>
    <row r="223" spans="1:7" x14ac:dyDescent="0.25">
      <c r="A223" s="13">
        <v>42547.331655092596</v>
      </c>
      <c r="B223" s="40" t="s">
        <v>141</v>
      </c>
      <c r="C223" s="40" t="s">
        <v>375</v>
      </c>
      <c r="D223" s="40">
        <v>1830000</v>
      </c>
      <c r="E223" s="40" t="s">
        <v>109</v>
      </c>
      <c r="F223" s="40" t="s">
        <v>141</v>
      </c>
      <c r="G223" s="13">
        <v>42547.331655092596</v>
      </c>
    </row>
    <row r="224" spans="1:7" x14ac:dyDescent="0.25">
      <c r="A224" s="13">
        <v>42547.901412037034</v>
      </c>
      <c r="B224" s="40" t="s">
        <v>63</v>
      </c>
      <c r="C224" s="40" t="s">
        <v>216</v>
      </c>
      <c r="D224" s="40">
        <v>1750000</v>
      </c>
      <c r="E224" s="40" t="s">
        <v>249</v>
      </c>
      <c r="F224" s="40" t="s">
        <v>63</v>
      </c>
      <c r="G224" s="13">
        <v>42547.901412037034</v>
      </c>
    </row>
    <row r="225" spans="1:7" x14ac:dyDescent="0.25">
      <c r="A225" s="13">
        <v>42547.309444444443</v>
      </c>
      <c r="B225" s="40" t="s">
        <v>65</v>
      </c>
      <c r="C225" s="40" t="s">
        <v>323</v>
      </c>
      <c r="D225" s="40">
        <v>1360000</v>
      </c>
      <c r="E225" s="40" t="s">
        <v>144</v>
      </c>
      <c r="F225" s="40" t="s">
        <v>65</v>
      </c>
      <c r="G225" s="13">
        <v>42547.309444444443</v>
      </c>
    </row>
    <row r="226" spans="1:7" x14ac:dyDescent="0.25">
      <c r="A226" s="13">
        <v>42548.036053240743</v>
      </c>
      <c r="B226" s="40" t="s">
        <v>63</v>
      </c>
      <c r="C226" s="40" t="s">
        <v>376</v>
      </c>
      <c r="D226" s="40">
        <v>1750000</v>
      </c>
      <c r="E226" s="40" t="s">
        <v>249</v>
      </c>
      <c r="F226" s="40" t="s">
        <v>63</v>
      </c>
      <c r="G226" s="13">
        <v>42548.036053240743</v>
      </c>
    </row>
    <row r="227" spans="1:7" x14ac:dyDescent="0.25">
      <c r="A227" s="13">
        <v>42547.275104166663</v>
      </c>
      <c r="B227" s="40" t="s">
        <v>68</v>
      </c>
      <c r="C227" s="40" t="s">
        <v>377</v>
      </c>
      <c r="D227" s="40">
        <v>1480000</v>
      </c>
      <c r="E227" s="40" t="s">
        <v>123</v>
      </c>
      <c r="F227" s="40" t="s">
        <v>68</v>
      </c>
      <c r="G227" s="13">
        <v>42547.275104166663</v>
      </c>
    </row>
    <row r="228" spans="1:7" x14ac:dyDescent="0.25">
      <c r="A228" s="13">
        <v>42547.715578703705</v>
      </c>
      <c r="B228" s="40" t="s">
        <v>119</v>
      </c>
      <c r="C228" s="40" t="s">
        <v>378</v>
      </c>
      <c r="D228" s="40">
        <v>1120000</v>
      </c>
      <c r="E228" s="40" t="s">
        <v>127</v>
      </c>
      <c r="F228" s="40" t="s">
        <v>119</v>
      </c>
      <c r="G228" s="13">
        <v>42547.715578703705</v>
      </c>
    </row>
    <row r="229" spans="1:7" x14ac:dyDescent="0.25">
      <c r="A229" s="13">
        <v>42547.270300925928</v>
      </c>
      <c r="B229" s="40" t="s">
        <v>66</v>
      </c>
      <c r="C229" s="40" t="s">
        <v>379</v>
      </c>
      <c r="D229" s="40">
        <v>1360000</v>
      </c>
      <c r="E229" s="40" t="s">
        <v>144</v>
      </c>
      <c r="F229" s="40" t="s">
        <v>66</v>
      </c>
      <c r="G229" s="13">
        <v>42547.270300925928</v>
      </c>
    </row>
    <row r="230" spans="1:7" x14ac:dyDescent="0.25">
      <c r="A230" s="13">
        <v>42547.967222222222</v>
      </c>
      <c r="B230" s="40" t="s">
        <v>71</v>
      </c>
      <c r="C230" s="40" t="s">
        <v>226</v>
      </c>
      <c r="D230" s="40">
        <v>1750000</v>
      </c>
      <c r="E230" s="40" t="s">
        <v>249</v>
      </c>
      <c r="F230" s="40" t="s">
        <v>71</v>
      </c>
      <c r="G230" s="13">
        <v>42547.967222222222</v>
      </c>
    </row>
    <row r="231" spans="1:7" x14ac:dyDescent="0.25">
      <c r="A231" s="13">
        <v>42547.259340277778</v>
      </c>
      <c r="B231" s="40" t="s">
        <v>141</v>
      </c>
      <c r="C231" s="40" t="s">
        <v>238</v>
      </c>
      <c r="D231" s="40">
        <v>1830000</v>
      </c>
      <c r="E231" s="40" t="s">
        <v>109</v>
      </c>
      <c r="F231" s="40" t="s">
        <v>141</v>
      </c>
      <c r="G231" s="13">
        <v>42547.259340277778</v>
      </c>
    </row>
    <row r="232" spans="1:7" x14ac:dyDescent="0.25">
      <c r="A232" s="13">
        <v>42547.779074074075</v>
      </c>
      <c r="B232" s="40" t="s">
        <v>66</v>
      </c>
      <c r="C232" s="40" t="s">
        <v>380</v>
      </c>
      <c r="D232" s="40">
        <v>940000</v>
      </c>
      <c r="E232" s="40" t="s">
        <v>241</v>
      </c>
      <c r="F232" s="40" t="s">
        <v>66</v>
      </c>
      <c r="G232" s="13">
        <v>42547.779074074075</v>
      </c>
    </row>
    <row r="233" spans="1:7" x14ac:dyDescent="0.25">
      <c r="A233" s="13">
        <v>42547.25377314815</v>
      </c>
      <c r="B233" s="40" t="s">
        <v>69</v>
      </c>
      <c r="C233" s="40" t="s">
        <v>381</v>
      </c>
      <c r="D233" s="40">
        <v>1840000</v>
      </c>
      <c r="E233" s="40" t="s">
        <v>112</v>
      </c>
      <c r="F233" s="40" t="s">
        <v>69</v>
      </c>
      <c r="G233" s="13">
        <v>42547.25377314815</v>
      </c>
    </row>
    <row r="234" spans="1:7" x14ac:dyDescent="0.25">
      <c r="A234" s="13">
        <v>42548.075370370374</v>
      </c>
      <c r="B234" s="40" t="s">
        <v>141</v>
      </c>
      <c r="C234" s="40" t="s">
        <v>382</v>
      </c>
      <c r="D234" s="40">
        <v>1770000</v>
      </c>
      <c r="E234" s="40" t="s">
        <v>116</v>
      </c>
      <c r="F234" s="40" t="s">
        <v>141</v>
      </c>
      <c r="G234" s="13">
        <v>42548.075370370374</v>
      </c>
    </row>
    <row r="235" spans="1:7" x14ac:dyDescent="0.25">
      <c r="A235" s="13">
        <v>42548.029062499998</v>
      </c>
      <c r="B235" s="40" t="s">
        <v>63</v>
      </c>
      <c r="C235" s="40" t="s">
        <v>230</v>
      </c>
      <c r="D235" s="40">
        <v>1750000</v>
      </c>
      <c r="E235" s="40" t="s">
        <v>249</v>
      </c>
      <c r="F235" s="40" t="s">
        <v>63</v>
      </c>
      <c r="G235" s="13">
        <v>42548.029062499998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8" t="s">
        <v>46</v>
      </c>
      <c r="J1" s="67" t="s">
        <v>85</v>
      </c>
      <c r="K1" s="67" t="s">
        <v>86</v>
      </c>
      <c r="L1" s="67" t="s">
        <v>87</v>
      </c>
      <c r="M1" s="40"/>
    </row>
    <row r="2" spans="1:13" ht="15.75" thickBot="1" x14ac:dyDescent="0.3">
      <c r="A2" s="24">
        <v>42547</v>
      </c>
      <c r="B2" s="9"/>
      <c r="C2" s="29">
        <v>50</v>
      </c>
      <c r="F2" t="s">
        <v>59</v>
      </c>
      <c r="J2" s="67" t="s">
        <v>85</v>
      </c>
      <c r="K2" s="67" t="s">
        <v>86</v>
      </c>
      <c r="L2" s="67" t="s">
        <v>87</v>
      </c>
      <c r="M2" s="40"/>
    </row>
    <row r="3" spans="1:13" x14ac:dyDescent="0.25">
      <c r="F3" t="s">
        <v>60</v>
      </c>
      <c r="J3" s="68" t="s">
        <v>88</v>
      </c>
      <c r="K3" s="69">
        <v>2.7052</v>
      </c>
      <c r="L3" s="69">
        <v>2.7349999999999999</v>
      </c>
      <c r="M3" s="40">
        <f t="shared" ref="M3:M14" si="0">AVERAGE(K3:L3)</f>
        <v>2.7201</v>
      </c>
    </row>
    <row r="4" spans="1:13" x14ac:dyDescent="0.25">
      <c r="F4" t="s">
        <v>61</v>
      </c>
      <c r="J4" s="68" t="s">
        <v>89</v>
      </c>
      <c r="K4" s="69">
        <v>3.0830000000000002</v>
      </c>
      <c r="L4" s="69">
        <v>3.097</v>
      </c>
      <c r="M4" s="40">
        <f t="shared" si="0"/>
        <v>3.09</v>
      </c>
    </row>
    <row r="5" spans="1:13" x14ac:dyDescent="0.25">
      <c r="J5" s="68" t="s">
        <v>90</v>
      </c>
      <c r="K5" s="69">
        <v>3.3136000000000001</v>
      </c>
      <c r="L5" s="69">
        <v>3.3256999999999999</v>
      </c>
      <c r="M5" s="40">
        <f t="shared" si="0"/>
        <v>3.3196500000000002</v>
      </c>
    </row>
    <row r="6" spans="1:13" x14ac:dyDescent="0.25">
      <c r="J6" s="68" t="s">
        <v>91</v>
      </c>
      <c r="K6" s="69">
        <v>4.2778999999999998</v>
      </c>
      <c r="L6" s="69">
        <v>4.2961</v>
      </c>
      <c r="M6" s="40">
        <f t="shared" si="0"/>
        <v>4.2869999999999999</v>
      </c>
    </row>
    <row r="7" spans="1:13" x14ac:dyDescent="0.25">
      <c r="J7" s="68" t="s">
        <v>92</v>
      </c>
      <c r="K7" s="69">
        <v>4.7865000000000002</v>
      </c>
      <c r="L7" s="69">
        <v>4.8048000000000002</v>
      </c>
      <c r="M7" s="40">
        <f t="shared" si="0"/>
        <v>4.7956500000000002</v>
      </c>
    </row>
    <row r="8" spans="1:13" x14ac:dyDescent="0.25">
      <c r="J8" s="68" t="s">
        <v>93</v>
      </c>
      <c r="K8" s="69">
        <v>5.3155000000000001</v>
      </c>
      <c r="L8" s="69">
        <v>5.3277000000000001</v>
      </c>
      <c r="M8" s="40">
        <f t="shared" si="0"/>
        <v>5.3216000000000001</v>
      </c>
    </row>
    <row r="9" spans="1:13" x14ac:dyDescent="0.25">
      <c r="J9" s="68" t="s">
        <v>94</v>
      </c>
      <c r="K9" s="69">
        <v>5.8117000000000001</v>
      </c>
      <c r="L9" s="69">
        <v>5.8300999999999998</v>
      </c>
      <c r="M9" s="40">
        <f t="shared" si="0"/>
        <v>5.8209</v>
      </c>
    </row>
    <row r="10" spans="1:13" x14ac:dyDescent="0.25">
      <c r="J10" s="68" t="s">
        <v>95</v>
      </c>
      <c r="K10" s="69">
        <v>5.8783000000000003</v>
      </c>
      <c r="L10" s="69">
        <v>5.8903999999999996</v>
      </c>
      <c r="M10" s="40">
        <f t="shared" si="0"/>
        <v>5.8843499999999995</v>
      </c>
    </row>
    <row r="11" spans="1:13" x14ac:dyDescent="0.25">
      <c r="J11" s="68" t="s">
        <v>96</v>
      </c>
      <c r="K11" s="69">
        <v>6.3068</v>
      </c>
      <c r="L11" s="69">
        <v>6.3308999999999997</v>
      </c>
      <c r="M11" s="40">
        <f t="shared" si="0"/>
        <v>6.3188499999999994</v>
      </c>
    </row>
    <row r="12" spans="1:13" x14ac:dyDescent="0.25">
      <c r="J12" s="68" t="s">
        <v>97</v>
      </c>
      <c r="K12" s="69">
        <v>7.8349000000000002</v>
      </c>
      <c r="L12" s="69">
        <v>7.8468999999999998</v>
      </c>
      <c r="M12" s="40">
        <f t="shared" si="0"/>
        <v>7.8408999999999995</v>
      </c>
    </row>
    <row r="13" spans="1:13" x14ac:dyDescent="0.25">
      <c r="J13" s="68" t="s">
        <v>98</v>
      </c>
      <c r="K13" s="69">
        <v>10.373799999999999</v>
      </c>
      <c r="L13" s="69">
        <v>10.38</v>
      </c>
      <c r="M13" s="40">
        <f t="shared" si="0"/>
        <v>10.376899999999999</v>
      </c>
    </row>
    <row r="14" spans="1:13" x14ac:dyDescent="0.25">
      <c r="J14" s="68" t="s">
        <v>99</v>
      </c>
      <c r="K14" s="69">
        <v>10.8954</v>
      </c>
      <c r="L14" s="69">
        <v>10.913500000000001</v>
      </c>
      <c r="M14" s="40">
        <f t="shared" si="0"/>
        <v>10.904450000000001</v>
      </c>
    </row>
    <row r="15" spans="1:13" x14ac:dyDescent="0.25">
      <c r="J15" s="68"/>
      <c r="K15" s="69"/>
      <c r="L15" s="69"/>
      <c r="M15" s="40"/>
    </row>
    <row r="16" spans="1:13" x14ac:dyDescent="0.25">
      <c r="J16" s="68"/>
      <c r="K16" s="69"/>
      <c r="L16" s="69"/>
      <c r="M16" s="40"/>
    </row>
    <row r="17" spans="10:13" x14ac:dyDescent="0.25">
      <c r="J17" s="68"/>
      <c r="K17" s="69"/>
      <c r="L17" s="69"/>
      <c r="M17" s="40"/>
    </row>
    <row r="18" spans="10:13" x14ac:dyDescent="0.25">
      <c r="J18" s="68"/>
      <c r="K18" s="69"/>
      <c r="L18" s="69"/>
      <c r="M18" s="40"/>
    </row>
    <row r="19" spans="10:13" x14ac:dyDescent="0.25">
      <c r="J19" s="68"/>
      <c r="K19" s="69"/>
      <c r="L19" s="69"/>
      <c r="M19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2016-06-27T18:37:44Z</dcterms:modified>
</cp:coreProperties>
</file>