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Runs'!$A$2:$AA$135</definedName>
    <definedName name="Denver_Train_Runs_04122016" localSheetId="0">'Train Runs'!$A$2:$J$140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V68" i="1"/>
  <c r="W68" i="1"/>
  <c r="X68" i="1"/>
  <c r="Y68" i="1" s="1"/>
  <c r="U68" i="1" s="1"/>
  <c r="Z68" i="1"/>
  <c r="AA68" i="1"/>
  <c r="T69" i="1"/>
  <c r="V69" i="1"/>
  <c r="W69" i="1"/>
  <c r="X69" i="1"/>
  <c r="Z69" i="1"/>
  <c r="AA69" i="1"/>
  <c r="T70" i="1"/>
  <c r="V70" i="1"/>
  <c r="W70" i="1"/>
  <c r="X70" i="1"/>
  <c r="Y70" i="1" s="1"/>
  <c r="U70" i="1" s="1"/>
  <c r="Z70" i="1"/>
  <c r="AA70" i="1"/>
  <c r="T71" i="1"/>
  <c r="V71" i="1"/>
  <c r="W71" i="1"/>
  <c r="X71" i="1"/>
  <c r="Z71" i="1"/>
  <c r="AA71" i="1"/>
  <c r="T72" i="1"/>
  <c r="V72" i="1"/>
  <c r="W72" i="1"/>
  <c r="X72" i="1"/>
  <c r="Y72" i="1" s="1"/>
  <c r="U72" i="1" s="1"/>
  <c r="Z72" i="1"/>
  <c r="AA72" i="1"/>
  <c r="Y71" i="1" l="1"/>
  <c r="U71" i="1" s="1"/>
  <c r="Y69" i="1"/>
  <c r="U69" i="1" s="1"/>
  <c r="L3" i="1"/>
  <c r="K4" i="1"/>
  <c r="L4" i="1"/>
  <c r="M4" i="1"/>
  <c r="N4" i="1" s="1"/>
  <c r="K5" i="1"/>
  <c r="L5" i="1"/>
  <c r="M5" i="1"/>
  <c r="P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P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P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P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P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P129" i="1" s="1"/>
  <c r="K130" i="1"/>
  <c r="L130" i="1"/>
  <c r="M130" i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M3" i="1"/>
  <c r="N3" i="1" s="1"/>
  <c r="K3" i="1"/>
  <c r="P67" i="1" l="1"/>
  <c r="T5" i="1"/>
  <c r="V5" i="1"/>
  <c r="W5" i="1"/>
  <c r="X5" i="1"/>
  <c r="Z5" i="1"/>
  <c r="AA5" i="1"/>
  <c r="T6" i="1"/>
  <c r="P14" i="3" s="1"/>
  <c r="V6" i="1"/>
  <c r="W6" i="1"/>
  <c r="X6" i="1"/>
  <c r="Z6" i="1"/>
  <c r="AA6" i="1"/>
  <c r="T7" i="1"/>
  <c r="V7" i="1"/>
  <c r="W7" i="1"/>
  <c r="Y7" i="1" s="1"/>
  <c r="U7" i="1" s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Y11" i="1" s="1"/>
  <c r="U11" i="1" s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Y39" i="1" s="1"/>
  <c r="U39" i="1" s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P6" i="3" s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P7" i="3" s="1"/>
  <c r="V66" i="1"/>
  <c r="W66" i="1"/>
  <c r="X66" i="1"/>
  <c r="Z66" i="1"/>
  <c r="AA66" i="1"/>
  <c r="T67" i="1"/>
  <c r="V67" i="1"/>
  <c r="W67" i="1"/>
  <c r="X67" i="1"/>
  <c r="Z67" i="1"/>
  <c r="AA67" i="1"/>
  <c r="P8" i="3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P9" i="3" s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P10" i="3" s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P11" i="3" s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P13" i="3" s="1"/>
  <c r="V118" i="1"/>
  <c r="W118" i="1"/>
  <c r="X118" i="1"/>
  <c r="Z118" i="1"/>
  <c r="AA118" i="1"/>
  <c r="T119" i="1"/>
  <c r="P12" i="3" s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I137" i="1"/>
  <c r="Q6" i="3"/>
  <c r="Q7" i="3"/>
  <c r="Q8" i="3"/>
  <c r="Q9" i="3"/>
  <c r="Q10" i="3"/>
  <c r="Q11" i="3"/>
  <c r="L33" i="3"/>
  <c r="L34" i="3"/>
  <c r="L15" i="3"/>
  <c r="L16" i="3"/>
  <c r="L17" i="3"/>
  <c r="L14" i="3"/>
  <c r="L29" i="3"/>
  <c r="L5" i="3"/>
  <c r="L30" i="3"/>
  <c r="L31" i="3"/>
  <c r="L32" i="3"/>
  <c r="L18" i="3"/>
  <c r="L35" i="3"/>
  <c r="L36" i="3"/>
  <c r="L23" i="3"/>
  <c r="L37" i="3"/>
  <c r="L19" i="3"/>
  <c r="L38" i="3"/>
  <c r="L39" i="3"/>
  <c r="L40" i="3"/>
  <c r="L41" i="3"/>
  <c r="L6" i="3"/>
  <c r="L20" i="3"/>
  <c r="L42" i="3"/>
  <c r="L43" i="3"/>
  <c r="L3" i="3"/>
  <c r="L44" i="3"/>
  <c r="L7" i="3"/>
  <c r="L8" i="3"/>
  <c r="L9" i="3"/>
  <c r="L45" i="3"/>
  <c r="L21" i="3"/>
  <c r="L46" i="3"/>
  <c r="L24" i="3"/>
  <c r="L47" i="3"/>
  <c r="L28" i="3"/>
  <c r="L48" i="3"/>
  <c r="L4" i="3"/>
  <c r="L49" i="3"/>
  <c r="L50" i="3"/>
  <c r="L51" i="3"/>
  <c r="L25" i="3"/>
  <c r="L26" i="3"/>
  <c r="L10" i="3"/>
  <c r="L52" i="3"/>
  <c r="L11" i="3"/>
  <c r="L53" i="3"/>
  <c r="L54" i="3"/>
  <c r="L12" i="3"/>
  <c r="L13" i="3"/>
  <c r="L55" i="3"/>
  <c r="L27" i="3"/>
  <c r="L56" i="3"/>
  <c r="L22" i="3"/>
  <c r="Q12" i="3"/>
  <c r="Q13" i="3"/>
  <c r="Q14" i="3"/>
  <c r="Y107" i="1" l="1"/>
  <c r="U107" i="1" s="1"/>
  <c r="Y115" i="1"/>
  <c r="U115" i="1" s="1"/>
  <c r="Y109" i="1"/>
  <c r="U109" i="1" s="1"/>
  <c r="Y86" i="1"/>
  <c r="U86" i="1" s="1"/>
  <c r="Y84" i="1"/>
  <c r="U84" i="1" s="1"/>
  <c r="Y133" i="1"/>
  <c r="U133" i="1" s="1"/>
  <c r="Y129" i="1"/>
  <c r="U129" i="1" s="1"/>
  <c r="Y127" i="1"/>
  <c r="U127" i="1" s="1"/>
  <c r="Y117" i="1"/>
  <c r="U117" i="1" s="1"/>
  <c r="Y43" i="1"/>
  <c r="U43" i="1" s="1"/>
  <c r="Y41" i="1"/>
  <c r="U41" i="1" s="1"/>
  <c r="Y15" i="1"/>
  <c r="U15" i="1" s="1"/>
  <c r="Y13" i="1"/>
  <c r="U13" i="1" s="1"/>
  <c r="Y113" i="1"/>
  <c r="U113" i="1" s="1"/>
  <c r="Y111" i="1"/>
  <c r="U111" i="1" s="1"/>
  <c r="Y99" i="1"/>
  <c r="U99" i="1" s="1"/>
  <c r="Y81" i="1"/>
  <c r="U81" i="1" s="1"/>
  <c r="Y77" i="1"/>
  <c r="U77" i="1" s="1"/>
  <c r="Y62" i="1"/>
  <c r="U62" i="1" s="1"/>
  <c r="Y60" i="1"/>
  <c r="U60" i="1" s="1"/>
  <c r="Y135" i="1"/>
  <c r="U135" i="1" s="1"/>
  <c r="Y106" i="1"/>
  <c r="U106" i="1" s="1"/>
  <c r="Y104" i="1"/>
  <c r="U104" i="1" s="1"/>
  <c r="Y96" i="1"/>
  <c r="U96" i="1" s="1"/>
  <c r="Y94" i="1"/>
  <c r="U94" i="1" s="1"/>
  <c r="Y92" i="1"/>
  <c r="U92" i="1" s="1"/>
  <c r="Y88" i="1"/>
  <c r="U88" i="1" s="1"/>
  <c r="Y27" i="1"/>
  <c r="U27" i="1" s="1"/>
  <c r="Y23" i="1"/>
  <c r="U23" i="1" s="1"/>
  <c r="Y21" i="1"/>
  <c r="U21" i="1" s="1"/>
  <c r="Y130" i="1"/>
  <c r="U130" i="1" s="1"/>
  <c r="Y128" i="1"/>
  <c r="U128" i="1" s="1"/>
  <c r="Y122" i="1"/>
  <c r="U122" i="1" s="1"/>
  <c r="Y120" i="1"/>
  <c r="U120" i="1" s="1"/>
  <c r="Y101" i="1"/>
  <c r="U101" i="1" s="1"/>
  <c r="Y59" i="1"/>
  <c r="U59" i="1" s="1"/>
  <c r="Y55" i="1"/>
  <c r="U55" i="1" s="1"/>
  <c r="Y53" i="1"/>
  <c r="U53" i="1" s="1"/>
  <c r="Y47" i="1"/>
  <c r="U47" i="1" s="1"/>
  <c r="Y45" i="1"/>
  <c r="U45" i="1" s="1"/>
  <c r="Y36" i="1"/>
  <c r="U36" i="1" s="1"/>
  <c r="Y32" i="1"/>
  <c r="U32" i="1" s="1"/>
  <c r="Y28" i="1"/>
  <c r="U28" i="1" s="1"/>
  <c r="Y5" i="1"/>
  <c r="U5" i="1" s="1"/>
  <c r="Y125" i="1"/>
  <c r="U125" i="1" s="1"/>
  <c r="Y123" i="1"/>
  <c r="U123" i="1" s="1"/>
  <c r="Y35" i="1"/>
  <c r="U35" i="1" s="1"/>
  <c r="Y9" i="1"/>
  <c r="U9" i="1" s="1"/>
  <c r="Y57" i="1"/>
  <c r="U57" i="1" s="1"/>
  <c r="Y25" i="1"/>
  <c r="U25" i="1" s="1"/>
  <c r="Y51" i="1"/>
  <c r="U51" i="1" s="1"/>
  <c r="Y19" i="1"/>
  <c r="U19" i="1" s="1"/>
  <c r="Y131" i="1"/>
  <c r="U131" i="1" s="1"/>
  <c r="Y121" i="1"/>
  <c r="U121" i="1" s="1"/>
  <c r="Y119" i="1"/>
  <c r="U119" i="1" s="1"/>
  <c r="Y114" i="1"/>
  <c r="U114" i="1" s="1"/>
  <c r="Y112" i="1"/>
  <c r="U112" i="1" s="1"/>
  <c r="Y105" i="1"/>
  <c r="U105" i="1" s="1"/>
  <c r="Y103" i="1"/>
  <c r="U103" i="1" s="1"/>
  <c r="Y98" i="1"/>
  <c r="U98" i="1" s="1"/>
  <c r="Y93" i="1"/>
  <c r="U93" i="1" s="1"/>
  <c r="Y89" i="1"/>
  <c r="U89" i="1" s="1"/>
  <c r="Y80" i="1"/>
  <c r="U80" i="1" s="1"/>
  <c r="Y76" i="1"/>
  <c r="U76" i="1" s="1"/>
  <c r="Y74" i="1"/>
  <c r="U74" i="1" s="1"/>
  <c r="Y67" i="1"/>
  <c r="U67" i="1" s="1"/>
  <c r="Y65" i="1"/>
  <c r="U65" i="1" s="1"/>
  <c r="Y63" i="1"/>
  <c r="U63" i="1" s="1"/>
  <c r="Y61" i="1"/>
  <c r="U61" i="1" s="1"/>
  <c r="Y52" i="1"/>
  <c r="U52" i="1" s="1"/>
  <c r="Y48" i="1"/>
  <c r="U48" i="1" s="1"/>
  <c r="Y44" i="1"/>
  <c r="U44" i="1" s="1"/>
  <c r="Y37" i="1"/>
  <c r="U37" i="1" s="1"/>
  <c r="Y31" i="1"/>
  <c r="U31" i="1" s="1"/>
  <c r="Y29" i="1"/>
  <c r="U29" i="1" s="1"/>
  <c r="Y20" i="1"/>
  <c r="U20" i="1" s="1"/>
  <c r="Y16" i="1"/>
  <c r="U16" i="1" s="1"/>
  <c r="Y12" i="1"/>
  <c r="U12" i="1" s="1"/>
  <c r="Y132" i="1"/>
  <c r="U132" i="1" s="1"/>
  <c r="Y124" i="1"/>
  <c r="U124" i="1" s="1"/>
  <c r="Y116" i="1"/>
  <c r="U116" i="1" s="1"/>
  <c r="Y108" i="1"/>
  <c r="U108" i="1" s="1"/>
  <c r="Y100" i="1"/>
  <c r="U100" i="1" s="1"/>
  <c r="Y95" i="1"/>
  <c r="U95" i="1" s="1"/>
  <c r="Y90" i="1"/>
  <c r="U90" i="1" s="1"/>
  <c r="Y85" i="1"/>
  <c r="U85" i="1" s="1"/>
  <c r="Y78" i="1"/>
  <c r="U78" i="1" s="1"/>
  <c r="Y56" i="1"/>
  <c r="U56" i="1" s="1"/>
  <c r="Y49" i="1"/>
  <c r="U49" i="1" s="1"/>
  <c r="Y40" i="1"/>
  <c r="U40" i="1" s="1"/>
  <c r="Y33" i="1"/>
  <c r="U33" i="1" s="1"/>
  <c r="Y24" i="1"/>
  <c r="U24" i="1" s="1"/>
  <c r="Y17" i="1"/>
  <c r="U17" i="1" s="1"/>
  <c r="Y8" i="1"/>
  <c r="U8" i="1" s="1"/>
  <c r="Y134" i="1"/>
  <c r="U134" i="1" s="1"/>
  <c r="Y126" i="1"/>
  <c r="U126" i="1" s="1"/>
  <c r="Y118" i="1"/>
  <c r="U118" i="1" s="1"/>
  <c r="Y110" i="1"/>
  <c r="U110" i="1" s="1"/>
  <c r="Y102" i="1"/>
  <c r="U102" i="1" s="1"/>
  <c r="Y97" i="1"/>
  <c r="U97" i="1" s="1"/>
  <c r="Y87" i="1"/>
  <c r="U87" i="1" s="1"/>
  <c r="Y82" i="1"/>
  <c r="U82" i="1" s="1"/>
  <c r="Y73" i="1"/>
  <c r="U73" i="1" s="1"/>
  <c r="Y66" i="1"/>
  <c r="U66" i="1" s="1"/>
  <c r="Y64" i="1"/>
  <c r="U64" i="1" s="1"/>
  <c r="Y91" i="1"/>
  <c r="U91" i="1" s="1"/>
  <c r="Y83" i="1"/>
  <c r="U83" i="1" s="1"/>
  <c r="Y75" i="1"/>
  <c r="U75" i="1" s="1"/>
  <c r="Y79" i="1"/>
  <c r="U79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0" i="1"/>
  <c r="U10" i="1" s="1"/>
  <c r="A1" i="6"/>
  <c r="M58" i="3"/>
  <c r="M59" i="3" s="1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J142" i="1"/>
  <c r="O141" i="1"/>
  <c r="N141" i="1"/>
  <c r="M141" i="1"/>
  <c r="J141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3" i="1"/>
  <c r="J140" i="1"/>
  <c r="N143" i="1"/>
  <c r="O140" i="1"/>
  <c r="J139" i="1"/>
  <c r="M143" i="1"/>
  <c r="N140" i="1"/>
  <c r="J143" i="1"/>
  <c r="M140" i="1"/>
  <c r="J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<sst xmlns="http://schemas.openxmlformats.org/spreadsheetml/2006/main" count="2062" uniqueCount="610">
  <si>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</si>
  <si>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</si>
  <si>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</si>
  <si>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</si>
  <si>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</si>
  <si>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</si>
  <si>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</si>
  <si>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</si>
  <si>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</si>
  <si>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</si>
  <si>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</si>
  <si>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</si>
  <si>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</si>
  <si>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</si>
  <si>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</si>
  <si>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</si>
  <si>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</si>
  <si>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</si>
  <si>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</si>
  <si>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</si>
  <si>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</si>
  <si>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</si>
  <si>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</si>
  <si>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</si>
  <si>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</si>
  <si>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</si>
  <si>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</si>
  <si>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</si>
  <si>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</si>
  <si>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</si>
  <si>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</si>
  <si>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</si>
  <si>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</si>
  <si>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</si>
  <si>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</si>
  <si>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</si>
  <si>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</si>
  <si>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</si>
  <si>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</si>
  <si>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</si>
  <si>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</si>
  <si>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</si>
  <si>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</si>
  <si>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</si>
  <si>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</si>
  <si>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</si>
  <si>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</si>
  <si>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</si>
  <si>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</si>
  <si>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</si>
  <si>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</si>
  <si>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</si>
  <si>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</si>
  <si>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</si>
  <si>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</si>
  <si>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</si>
  <si>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</si>
  <si>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</si>
  <si>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</si>
  <si>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</si>
  <si>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</si>
  <si>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</si>
  <si>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</si>
  <si>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</si>
  <si>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</si>
  <si>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</si>
  <si>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</si>
  <si>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</si>
  <si>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</si>
  <si>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</si>
  <si>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</si>
  <si>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</si>
  <si>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</si>
  <si>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</si>
  <si>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</si>
  <si>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</si>
  <si>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</si>
  <si>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</si>
  <si>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</si>
  <si>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</si>
  <si>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</si>
  <si>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</si>
  <si>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</si>
  <si>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</si>
  <si>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</si>
  <si>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</si>
  <si>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</si>
  <si>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</si>
  <si>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</si>
  <si>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</si>
  <si>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</si>
  <si>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</si>
  <si>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</si>
  <si>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</si>
  <si>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</si>
  <si>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</si>
  <si>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</si>
  <si>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</si>
  <si>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</si>
  <si>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</si>
  <si>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</si>
  <si>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</si>
  <si>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</si>
  <si>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</si>
  <si>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</si>
  <si>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</si>
  <si>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</si>
  <si>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</si>
  <si>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</si>
  <si>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</si>
  <si>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</si>
  <si>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</si>
  <si>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</si>
  <si>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</si>
  <si>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</si>
  <si>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</si>
  <si>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</si>
  <si>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</si>
  <si>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</si>
  <si>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</si>
  <si>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</si>
  <si>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</si>
  <si>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</si>
  <si>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</si>
  <si>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</si>
  <si>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</si>
  <si>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</si>
  <si>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</si>
  <si>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</si>
  <si>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</si>
  <si>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</si>
  <si>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</si>
  <si>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</si>
  <si>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</si>
  <si>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</si>
  <si>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</si>
  <si>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</si>
  <si>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</si>
  <si>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</si>
  <si>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</si>
  <si>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</si>
  <si>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</si>
  <si>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</si>
  <si>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</si>
  <si>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</si>
  <si>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</si>
  <si>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</si>
  <si>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204:233274</t>
  </si>
  <si>
    <t>204:232963</t>
  </si>
  <si>
    <t>204:477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</si>
  <si>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</si>
  <si>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</si>
  <si>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</si>
  <si>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</si>
  <si>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</si>
  <si>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</si>
  <si>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</si>
  <si>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</si>
  <si>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</si>
  <si>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</si>
  <si>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</si>
  <si>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</si>
  <si>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</si>
  <si>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</si>
  <si>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</si>
  <si>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</si>
  <si>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</si>
  <si>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</si>
  <si>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</si>
  <si>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</si>
  <si>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</si>
  <si>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</si>
  <si>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</si>
  <si>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</si>
  <si>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</si>
  <si>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</si>
  <si>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</si>
  <si>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</si>
  <si>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</si>
  <si>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</si>
  <si>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</si>
  <si>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</si>
  <si>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</si>
  <si>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</si>
  <si>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</si>
  <si>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</si>
  <si>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</si>
  <si>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</si>
  <si>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</si>
  <si>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</si>
  <si>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</si>
  <si>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</si>
  <si>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</si>
  <si>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</si>
  <si>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</si>
  <si>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</si>
  <si>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</si>
  <si>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</si>
  <si>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</si>
  <si>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</si>
  <si>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</si>
  <si>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CANFIELD</t>
  </si>
  <si>
    <t>212-19</t>
  </si>
  <si>
    <t>204-19</t>
  </si>
  <si>
    <t>180-19</t>
  </si>
  <si>
    <t>174-19</t>
  </si>
  <si>
    <t>115-20</t>
  </si>
  <si>
    <t>SANTIZO</t>
  </si>
  <si>
    <t>103-20</t>
  </si>
  <si>
    <t>242-19</t>
  </si>
  <si>
    <t>178-19</t>
  </si>
  <si>
    <t>170-19</t>
  </si>
  <si>
    <t>REBOLETTI-19</t>
  </si>
  <si>
    <t>173-19</t>
  </si>
  <si>
    <t>216-19</t>
  </si>
  <si>
    <t>203-19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</si>
  <si>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</si>
  <si>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</si>
  <si>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</si>
  <si>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</si>
  <si>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</si>
  <si>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</si>
  <si>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</si>
  <si>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</si>
  <si>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</si>
  <si>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</si>
  <si>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</si>
  <si>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</si>
  <si>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</si>
  <si>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</si>
  <si>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</si>
  <si>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</si>
  <si>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</si>
  <si>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</si>
  <si>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</si>
  <si>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</si>
  <si>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</si>
  <si>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</si>
  <si>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</si>
  <si>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</si>
  <si>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</si>
  <si>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</si>
  <si>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</si>
  <si>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</si>
  <si>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</si>
  <si>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</si>
  <si>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</si>
  <si>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</si>
  <si>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</si>
  <si>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</si>
  <si>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</si>
  <si>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</si>
  <si>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</si>
  <si>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</si>
  <si>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</si>
  <si>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</si>
  <si>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</si>
  <si>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</si>
  <si>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</si>
  <si>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</si>
  <si>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</si>
  <si>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</si>
  <si>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</si>
  <si>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</si>
  <si>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</si>
  <si>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</si>
  <si>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</si>
  <si>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</si>
  <si>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</si>
  <si>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</si>
  <si>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</si>
  <si>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</si>
  <si>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</si>
  <si>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</si>
  <si>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</si>
  <si>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</si>
  <si>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</si>
  <si>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</si>
  <si>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</si>
  <si>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</si>
  <si>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</si>
  <si>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</si>
  <si>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</si>
  <si>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</si>
  <si>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</si>
  <si>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204:232983</t>
  </si>
  <si>
    <t>204:232955</t>
  </si>
  <si>
    <t>204:165</t>
  </si>
  <si>
    <t>204:442</t>
  </si>
  <si>
    <t>204:233301</t>
  </si>
  <si>
    <t>204:457</t>
  </si>
  <si>
    <t>204:233297</t>
  </si>
  <si>
    <t>204:232965</t>
  </si>
  <si>
    <t>rtdc.l.rtdc.4028:itc</t>
  </si>
  <si>
    <t>rtdc.l.rtdc.4027:itc</t>
  </si>
  <si>
    <t>218-22</t>
  </si>
  <si>
    <t>234-22</t>
  </si>
  <si>
    <t>241-22</t>
  </si>
  <si>
    <t>242-22</t>
  </si>
  <si>
    <t>SWITCH UNKNOWN</t>
  </si>
  <si>
    <t>Track device (7)</t>
  </si>
  <si>
    <t>204:233268</t>
  </si>
  <si>
    <t>204:232991</t>
  </si>
  <si>
    <t>204:232987</t>
  </si>
  <si>
    <t>204:232974</t>
  </si>
  <si>
    <t>204:475</t>
  </si>
  <si>
    <t>204:233298</t>
  </si>
  <si>
    <t>204:480</t>
  </si>
  <si>
    <t>204:232976</t>
  </si>
  <si>
    <t>204:233000</t>
  </si>
  <si>
    <t>204:438</t>
  </si>
  <si>
    <t>220-22</t>
  </si>
  <si>
    <t>223-22</t>
  </si>
  <si>
    <t>224-22</t>
  </si>
  <si>
    <t>225-22</t>
  </si>
  <si>
    <t>226-22</t>
  </si>
  <si>
    <t>227-22</t>
  </si>
  <si>
    <t>204:233319</t>
  </si>
  <si>
    <t>228-22</t>
  </si>
  <si>
    <t>229-22</t>
  </si>
  <si>
    <t>230-22</t>
  </si>
  <si>
    <t>231-22</t>
  </si>
  <si>
    <t>232-22</t>
  </si>
  <si>
    <t>233-22</t>
  </si>
  <si>
    <t>235-22</t>
  </si>
  <si>
    <t>236-22</t>
  </si>
  <si>
    <t>237-22</t>
  </si>
  <si>
    <t>238-22</t>
  </si>
  <si>
    <t>239-22</t>
  </si>
  <si>
    <t>240-22</t>
  </si>
  <si>
    <t>243-22</t>
  </si>
  <si>
    <t>244-22</t>
  </si>
  <si>
    <t>309-22</t>
  </si>
  <si>
    <t>WEBSTER</t>
  </si>
  <si>
    <t>LOCKLEAR</t>
  </si>
  <si>
    <t>ACKERMAN</t>
  </si>
  <si>
    <t>HELVIE</t>
  </si>
  <si>
    <t>222-22</t>
  </si>
  <si>
    <t>COCA</t>
  </si>
  <si>
    <t>Closed</t>
  </si>
  <si>
    <t>Onboard in-route failure</t>
  </si>
  <si>
    <t>Form C</t>
  </si>
  <si>
    <t>Wi-MAX outage</t>
  </si>
  <si>
    <t>Offered, not chosen</t>
  </si>
  <si>
    <t>232-23</t>
  </si>
  <si>
    <t>rtdc.l.rtdc.4016:itc</t>
  </si>
  <si>
    <t>125-23</t>
  </si>
  <si>
    <t>173-23</t>
  </si>
  <si>
    <t>119-23</t>
  </si>
  <si>
    <t>160-23</t>
  </si>
  <si>
    <t>NELSON</t>
  </si>
  <si>
    <t>rtdc.l.rtdc.4015:itc</t>
  </si>
  <si>
    <t>168-23</t>
  </si>
  <si>
    <t>200-23</t>
  </si>
  <si>
    <t>BRANNON</t>
  </si>
  <si>
    <t>237-23</t>
  </si>
  <si>
    <t>126-23</t>
  </si>
  <si>
    <t>157-23</t>
  </si>
  <si>
    <t>120-23</t>
  </si>
  <si>
    <t>193-23</t>
  </si>
  <si>
    <t>rtdc.l.rtdc.4013:itc</t>
  </si>
  <si>
    <t>234-23</t>
  </si>
  <si>
    <t>211-23</t>
  </si>
  <si>
    <t>LOZA</t>
  </si>
  <si>
    <t>231-23</t>
  </si>
  <si>
    <t>rtdc.l.rtdc.4014:itc</t>
  </si>
  <si>
    <t>225-23</t>
  </si>
  <si>
    <t>221-23</t>
  </si>
  <si>
    <t>131-23</t>
  </si>
  <si>
    <t>212-23</t>
  </si>
  <si>
    <t>150-23</t>
  </si>
  <si>
    <t>181-23</t>
  </si>
  <si>
    <t>161-23</t>
  </si>
  <si>
    <t>RIVERA</t>
  </si>
  <si>
    <t>170-23</t>
  </si>
  <si>
    <t>191-23</t>
  </si>
  <si>
    <t>141-23</t>
  </si>
  <si>
    <t>218-23</t>
  </si>
  <si>
    <t>121-23</t>
  </si>
  <si>
    <t>233-23</t>
  </si>
  <si>
    <t>rtdc.l.rtdc.4009:itc</t>
  </si>
  <si>
    <t>133-23</t>
  </si>
  <si>
    <t>ROCHA</t>
  </si>
  <si>
    <t>rtdc.l.rtdc.4010:itc</t>
  </si>
  <si>
    <t>134-23</t>
  </si>
  <si>
    <t>102-24</t>
  </si>
  <si>
    <t>169-23</t>
  </si>
  <si>
    <t>207-23</t>
  </si>
  <si>
    <t>105-24</t>
  </si>
  <si>
    <t>162-23</t>
  </si>
  <si>
    <t>123-24</t>
  </si>
  <si>
    <t>148-23</t>
  </si>
  <si>
    <t>112-24</t>
  </si>
  <si>
    <t>118-24</t>
  </si>
  <si>
    <t>101-24</t>
  </si>
  <si>
    <t>227-23</t>
  </si>
  <si>
    <t>244-23</t>
  </si>
  <si>
    <t>189-23</t>
  </si>
  <si>
    <t>109-24</t>
  </si>
  <si>
    <t>129-23</t>
  </si>
  <si>
    <t>242-23</t>
  </si>
  <si>
    <t>239-23</t>
  </si>
  <si>
    <t>206-23</t>
  </si>
  <si>
    <t>137-23</t>
  </si>
  <si>
    <t>186-23</t>
  </si>
  <si>
    <t>164-23</t>
  </si>
  <si>
    <t>105-23</t>
  </si>
  <si>
    <t>159-23</t>
  </si>
  <si>
    <t>116-23</t>
  </si>
  <si>
    <t>142-23</t>
  </si>
  <si>
    <t>113-24</t>
  </si>
  <si>
    <t>104-24</t>
  </si>
  <si>
    <t>182-23</t>
  </si>
  <si>
    <t>110-23</t>
  </si>
  <si>
    <t>185-23</t>
  </si>
  <si>
    <t>172-23</t>
  </si>
  <si>
    <t>243-23</t>
  </si>
  <si>
    <t>132-23</t>
  </si>
  <si>
    <t>203-23</t>
  </si>
  <si>
    <t>194-23</t>
  </si>
  <si>
    <t>174-23</t>
  </si>
  <si>
    <t>110-24</t>
  </si>
  <si>
    <t>121-24</t>
  </si>
  <si>
    <t>171-23</t>
  </si>
  <si>
    <t>122-24</t>
  </si>
  <si>
    <t>192-23</t>
  </si>
  <si>
    <t>240-23</t>
  </si>
  <si>
    <t>145-23</t>
  </si>
  <si>
    <t>238-23</t>
  </si>
  <si>
    <t>155-23</t>
  </si>
  <si>
    <t>228-23</t>
  </si>
  <si>
    <t>175-23</t>
  </si>
  <si>
    <t>217-23</t>
  </si>
  <si>
    <t>149-23</t>
  </si>
  <si>
    <t>201-23</t>
  </si>
  <si>
    <t>116-24</t>
  </si>
  <si>
    <t>138-23</t>
  </si>
  <si>
    <t>147-23</t>
  </si>
  <si>
    <t>167-23</t>
  </si>
  <si>
    <t>136-23</t>
  </si>
  <si>
    <t>223-23</t>
  </si>
  <si>
    <t>117-23</t>
  </si>
  <si>
    <t>224-23</t>
  </si>
  <si>
    <t>219-23</t>
  </si>
  <si>
    <t>230-23</t>
  </si>
  <si>
    <t>106-24</t>
  </si>
  <si>
    <t>202-23</t>
  </si>
  <si>
    <t>127-24</t>
  </si>
  <si>
    <t>151-23</t>
  </si>
  <si>
    <t>183-23</t>
  </si>
  <si>
    <t>114-23</t>
  </si>
  <si>
    <t>187-23</t>
  </si>
  <si>
    <t>204-23</t>
  </si>
  <si>
    <t>241-23</t>
  </si>
  <si>
    <t>108-24</t>
  </si>
  <si>
    <t>103-24</t>
  </si>
  <si>
    <t>120-24</t>
  </si>
  <si>
    <t>114-24</t>
  </si>
  <si>
    <t>117-24</t>
  </si>
  <si>
    <t>103-23</t>
  </si>
  <si>
    <t>222-23</t>
  </si>
  <si>
    <t>118-23</t>
  </si>
  <si>
    <t>208-23</t>
  </si>
  <si>
    <t>122-23</t>
  </si>
  <si>
    <t>209-23</t>
  </si>
  <si>
    <t>135-23</t>
  </si>
  <si>
    <t>205-23</t>
  </si>
  <si>
    <t>139-23</t>
  </si>
  <si>
    <t>198-23</t>
  </si>
  <si>
    <t>143-23</t>
  </si>
  <si>
    <t>196-23</t>
  </si>
  <si>
    <t>165-23</t>
  </si>
  <si>
    <t>197-23</t>
  </si>
  <si>
    <t>199-23</t>
  </si>
  <si>
    <t>190-23</t>
  </si>
  <si>
    <t>220-23</t>
  </si>
  <si>
    <t>195-23</t>
  </si>
  <si>
    <t>215-23</t>
  </si>
  <si>
    <t>188-23</t>
  </si>
  <si>
    <t>216-23</t>
  </si>
  <si>
    <t>180-23</t>
  </si>
  <si>
    <t>178-23</t>
  </si>
  <si>
    <t>226-23</t>
  </si>
  <si>
    <t>176-23</t>
  </si>
  <si>
    <t>144-23</t>
  </si>
  <si>
    <t>158-23</t>
  </si>
  <si>
    <t>166-23</t>
  </si>
  <si>
    <t>179-23</t>
  </si>
  <si>
    <t>177-23</t>
  </si>
  <si>
    <t>163-23</t>
  </si>
  <si>
    <t>184-23</t>
  </si>
  <si>
    <t>156-23</t>
  </si>
  <si>
    <t>154-23</t>
  </si>
  <si>
    <t>214-23</t>
  </si>
  <si>
    <t>153-23</t>
  </si>
  <si>
    <t>140-23</t>
  </si>
  <si>
    <t>119-24</t>
  </si>
  <si>
    <t>130-23</t>
  </si>
  <si>
    <t>107-24</t>
  </si>
  <si>
    <t>127-23</t>
  </si>
  <si>
    <t>111-24</t>
  </si>
  <si>
    <t>115-23</t>
  </si>
  <si>
    <t>125-24</t>
  </si>
  <si>
    <t>210-23</t>
  </si>
  <si>
    <t>229-23</t>
  </si>
  <si>
    <t>101-23</t>
  </si>
  <si>
    <t>235-23</t>
  </si>
  <si>
    <t>236-23</t>
  </si>
  <si>
    <t>146-23</t>
  </si>
  <si>
    <t>152-23</t>
  </si>
  <si>
    <t>115-24</t>
  </si>
  <si>
    <t>213-23</t>
  </si>
  <si>
    <t>204:765</t>
  </si>
  <si>
    <t>204:752</t>
  </si>
  <si>
    <t>204:233259</t>
  </si>
  <si>
    <t>204:797</t>
  </si>
  <si>
    <t>204:768</t>
  </si>
  <si>
    <t>204:232656</t>
  </si>
  <si>
    <t>204:251</t>
  </si>
  <si>
    <t>204:232630</t>
  </si>
  <si>
    <t>204:786</t>
  </si>
  <si>
    <t>204:232652</t>
  </si>
  <si>
    <t>204:1722</t>
  </si>
  <si>
    <t>204:396</t>
  </si>
  <si>
    <t>204:121</t>
  </si>
  <si>
    <t>204:233330</t>
  </si>
  <si>
    <t>204:233005</t>
  </si>
  <si>
    <t>204:1158</t>
  </si>
  <si>
    <t>204:224851</t>
  </si>
  <si>
    <t>204:881</t>
  </si>
  <si>
    <t>204:233305</t>
  </si>
  <si>
    <t>204:772</t>
  </si>
  <si>
    <t>204:233238</t>
  </si>
  <si>
    <t>204:232930</t>
  </si>
  <si>
    <t>204:730</t>
  </si>
  <si>
    <t>204:233431</t>
  </si>
  <si>
    <t>204:232990</t>
  </si>
  <si>
    <t>204:4950</t>
  </si>
  <si>
    <t>204:493</t>
  </si>
  <si>
    <t>204:233257</t>
  </si>
  <si>
    <t>204:232932</t>
  </si>
  <si>
    <t>204:174</t>
  </si>
  <si>
    <t>204:1179</t>
  </si>
  <si>
    <t>204:424</t>
  </si>
  <si>
    <t>204:233324</t>
  </si>
  <si>
    <t>204:498</t>
  </si>
  <si>
    <t>204:233288</t>
  </si>
  <si>
    <t>204:1091</t>
  </si>
  <si>
    <t>204:491</t>
  </si>
  <si>
    <t>204:233311</t>
  </si>
  <si>
    <t>204:1333</t>
  </si>
  <si>
    <t>204:233331</t>
  </si>
  <si>
    <t>204:233019</t>
  </si>
  <si>
    <t>204:360</t>
  </si>
  <si>
    <t>204:233329</t>
  </si>
  <si>
    <t>204:232986</t>
  </si>
  <si>
    <t>204:232992</t>
  </si>
  <si>
    <t>204:233230</t>
  </si>
  <si>
    <t>204:232911</t>
  </si>
  <si>
    <t>204:670</t>
  </si>
  <si>
    <t>204:233338</t>
  </si>
  <si>
    <t>204:233339</t>
  </si>
  <si>
    <t>204:233009</t>
  </si>
  <si>
    <t>204:63536</t>
  </si>
  <si>
    <t>204:233270</t>
  </si>
  <si>
    <t>204:172</t>
  </si>
  <si>
    <t>204:233209</t>
  </si>
  <si>
    <t>204:232967</t>
  </si>
  <si>
    <t>204:232971</t>
  </si>
  <si>
    <t>204:232972</t>
  </si>
  <si>
    <t>204:233282</t>
  </si>
  <si>
    <t>204:139</t>
  </si>
  <si>
    <t>204:488</t>
  </si>
  <si>
    <t>204:233266</t>
  </si>
  <si>
    <t>204:232938</t>
  </si>
  <si>
    <t>204:473</t>
  </si>
  <si>
    <t>204:63393</t>
  </si>
  <si>
    <t>204:1184</t>
  </si>
  <si>
    <t>204:446</t>
  </si>
  <si>
    <t>204:233280</t>
  </si>
  <si>
    <t>204:178</t>
  </si>
  <si>
    <t>204:233312</t>
  </si>
  <si>
    <t>204:126675</t>
  </si>
  <si>
    <t>204:126852</t>
  </si>
  <si>
    <t>204:126678</t>
  </si>
  <si>
    <t>102-23</t>
  </si>
  <si>
    <t>Form C; Quebec 2N at STOP (routing)</t>
  </si>
  <si>
    <t>Other train ahead; Form C's</t>
  </si>
  <si>
    <t>Trip was annulled?</t>
  </si>
  <si>
    <t>Discuss</t>
  </si>
  <si>
    <t>Comparator Issue caused Office to cut out train</t>
  </si>
  <si>
    <t>No issue found - unique traffic conditions?</t>
  </si>
  <si>
    <t>40th 2N was STOP (routing)</t>
  </si>
  <si>
    <t>Pena 4S was STOP (routing)</t>
  </si>
  <si>
    <t>EC0508RH WIU dropped for 30 seconds</t>
  </si>
  <si>
    <t>104-23</t>
  </si>
  <si>
    <t>106-23</t>
  </si>
  <si>
    <t>107-23</t>
  </si>
  <si>
    <t>108-23</t>
  </si>
  <si>
    <t>109-23</t>
  </si>
  <si>
    <t>111-23</t>
  </si>
  <si>
    <t>112-23</t>
  </si>
  <si>
    <t>113-23</t>
  </si>
  <si>
    <t>123-23</t>
  </si>
  <si>
    <t>124-23</t>
  </si>
  <si>
    <t>128-23</t>
  </si>
  <si>
    <t>Initialized, but never ran</t>
  </si>
  <si>
    <t>http://stevetu21.github.io/eaglep3/load_kml.html?kml=http://rtdc.gmaps-snips.s3.amazonaws.com/1fbf74be-85f2-4e5d-ae4e-e56ecef6b6da.kml</t>
  </si>
  <si>
    <t>http://stevetu21.github.io/eaglep3/load_kml.html?kml=http://rtdc.gmaps-snips.s3.amazonaws.com/ebe49858-27c6-44f3-b0fa-307a285f8863.kml</t>
  </si>
  <si>
    <t>http://stevetu21.github.io/eaglep3/load_kml.html?kml=http://rtdc.gmaps-snips.s3.amazonaws.com/d7abf0c4-ee35-482c-ad86-a26a442f7c32.kml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</si>
</sst>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evetu21.github.io/eaglep3/load_kml.html?kml=http://rtdc.gmaps-snips.s3.amazonaws.com/d7abf0c4-ee35-482c-ad86-a26a442f7c32.kml" TargetMode="External"/><Relationship Id="rId2" Type="http://schemas.openxmlformats.org/officeDocument/2006/relationships/hyperlink" Target="http://stevetu21.github.io/eaglep3/load_kml.html?kml=http://rtdc.gmaps-snips.s3.amazonaws.com/ebe49858-27c6-44f3-b0fa-307a285f8863.kml" TargetMode="External"/><Relationship Id="rId1" Type="http://schemas.openxmlformats.org/officeDocument/2006/relationships/hyperlink" Target="http://stevetu21.github.io/eaglep3/load_kml.html?kml=http://rtdc.gmaps-snips.s3.amazonaws.com/1fbf74be-85f2-4e5d-ae4e-e56ecef6b6da.k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2"/>
  <sheetViews>
    <sheetView showGridLines="0" topLeftCell="A106" zoomScale="85" zoomScaleNormal="85" workbookViewId="0">
      <selection activeCell="R120" sqref="R12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505</v>
      </c>
      <c r="B3" s="60">
        <v>4016</v>
      </c>
      <c r="C3" s="60" t="s">
        <v>66</v>
      </c>
      <c r="D3" s="60" t="s">
        <v>512</v>
      </c>
      <c r="E3" s="30">
        <v>42513.127083333333</v>
      </c>
      <c r="F3" s="30">
        <v>42513.128877314812</v>
      </c>
      <c r="G3" s="38">
        <v>2</v>
      </c>
      <c r="H3" s="30" t="s">
        <v>151</v>
      </c>
      <c r="I3" s="30">
        <v>42513.228495370371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LEVIN</v>
      </c>
      <c r="M3" s="12">
        <f t="shared" ref="M3" si="1">I3-F3</f>
        <v>9.9618055559403729E-2</v>
      </c>
      <c r="N3" s="13">
        <f t="shared" ref="N3" si="2">24*60*SUM($M3:$M3)</f>
        <v>143.45000000554137</v>
      </c>
      <c r="O3" s="13"/>
      <c r="P3" s="13"/>
      <c r="Q3" s="61"/>
      <c r="R3" s="61" t="s">
        <v>586</v>
      </c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https://search-rtdc-monitor-bjffxe2xuh6vdkpspy63sjmuny.us-east-1.es.amazonaws.com/_plugin/kibana/#/discover/Steve-Slow-Train-Analysis-(2080s-and-2083s)?_g=(refreshInterval:(display:Off,section:0,value:0),time:(from:'2016-05-23 03:02:00-0600',mode:absolute,to:'2016-05-23 05:30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7.6499999999999999E-2</v>
      </c>
      <c r="X3" s="73">
        <f>RIGHT(H3,LEN(H3)-4)/10000</f>
        <v>23.330400000000001</v>
      </c>
      <c r="Y3" s="73">
        <f>ABS(X3-W3)</f>
        <v>23.253900000000002</v>
      </c>
      <c r="Z3" s="74" t="e">
        <f>VLOOKUP(A3,Enforcements!$C$3:$J$56,8,0)</f>
        <v>#N/A</v>
      </c>
      <c r="AA3" s="74" t="e">
        <f>VLOOKUP(A3,Enforcements!$C$3:$J$56,3,0)</f>
        <v>#N/A</v>
      </c>
    </row>
    <row r="4" spans="1:89" s="2" customFormat="1" x14ac:dyDescent="0.25">
      <c r="A4" s="60" t="s">
        <v>459</v>
      </c>
      <c r="B4" s="60">
        <v>4044</v>
      </c>
      <c r="C4" s="60" t="s">
        <v>66</v>
      </c>
      <c r="D4" s="60" t="s">
        <v>513</v>
      </c>
      <c r="E4" s="30">
        <v>42513.153819444444</v>
      </c>
      <c r="F4" s="30">
        <v>42513.155324074076</v>
      </c>
      <c r="G4" s="38">
        <v>2</v>
      </c>
      <c r="H4" s="30" t="s">
        <v>514</v>
      </c>
      <c r="I4" s="30">
        <v>42513.249398148146</v>
      </c>
      <c r="J4" s="60">
        <v>0</v>
      </c>
      <c r="K4" s="60" t="str">
        <f>IF(ISEVEN(B4),(B4-1)&amp;"/"&amp;B4,B4&amp;"/"&amp;(B4+1))</f>
        <v>4043/4044</v>
      </c>
      <c r="L4" s="60" t="str">
        <f>VLOOKUP(A4,'Trips&amp;Operators'!$C$1:$E$9999,3,FALSE)</f>
        <v>STURGEON</v>
      </c>
      <c r="M4" s="12">
        <f>I4-F4</f>
        <v>9.4074074069794733E-2</v>
      </c>
      <c r="N4" s="13">
        <f t="shared" ref="N4:P66" si="3">24*60*SUM($M4:$M4)</f>
        <v>135.46666666050442</v>
      </c>
      <c r="O4" s="13"/>
      <c r="P4" s="13"/>
      <c r="Q4" s="61"/>
      <c r="R4" s="61" t="s">
        <v>587</v>
      </c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https://search-rtdc-monitor-bjffxe2xuh6vdkpspy63sjmuny.us-east-1.es.amazonaws.com/_plugin/kibana/#/discover/Steve-Slow-Train-Analysis-(2080s-and-2083s)?_g=(refreshInterval:(display:Off,section:0,value:0),time:(from:'2016-05-23 03:40:30-0600',mode:absolute,to:'2016-05-23 06:00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3" t="str">
        <f>IF(Y4&lt;23,"Y","N")</f>
        <v>N</v>
      </c>
      <c r="V4" s="73">
        <f>VALUE(LEFT(A4,3))-VALUE(LEFT(A3,3))</f>
        <v>2</v>
      </c>
      <c r="W4" s="73">
        <f>RIGHT(D4,LEN(D4)-4)/10000</f>
        <v>7.5200000000000003E-2</v>
      </c>
      <c r="X4" s="73">
        <f>RIGHT(H4,LEN(H4)-4)/10000</f>
        <v>23.325900000000001</v>
      </c>
      <c r="Y4" s="73">
        <f>ABS(X4-W4)</f>
        <v>23.250700000000002</v>
      </c>
      <c r="Z4" s="74" t="e">
        <f>VLOOKUP(A4,Enforcements!$C$3:$J$56,8,0)</f>
        <v>#N/A</v>
      </c>
      <c r="AA4" s="74" t="e">
        <f>VLOOKUP(A4,Enforcements!$C$3:$J$56,3,0)</f>
        <v>#N/A</v>
      </c>
    </row>
    <row r="5" spans="1:89" s="2" customFormat="1" x14ac:dyDescent="0.25">
      <c r="A5" s="60" t="s">
        <v>406</v>
      </c>
      <c r="B5" s="60">
        <v>4009</v>
      </c>
      <c r="C5" s="60" t="s">
        <v>66</v>
      </c>
      <c r="D5" s="60" t="s">
        <v>515</v>
      </c>
      <c r="E5" s="30">
        <v>42513.178148148145</v>
      </c>
      <c r="F5" s="30">
        <v>42513.180902777778</v>
      </c>
      <c r="G5" s="38">
        <v>3</v>
      </c>
      <c r="H5" s="30" t="s">
        <v>516</v>
      </c>
      <c r="I5" s="30">
        <v>42513.229050925926</v>
      </c>
      <c r="J5" s="60">
        <v>0</v>
      </c>
      <c r="K5" s="60" t="str">
        <f t="shared" ref="K5:K56" si="4">IF(ISEVEN(B5),(B5-1)&amp;"/"&amp;B5,B5&amp;"/"&amp;(B5+1))</f>
        <v>4009/4010</v>
      </c>
      <c r="L5" s="60" t="str">
        <f>VLOOKUP(A5,'Trips&amp;Operators'!$C$1:$E$9999,3,FALSE)</f>
        <v>ROCHA</v>
      </c>
      <c r="M5" s="12">
        <f t="shared" ref="M5:M67" si="5">I5-F5</f>
        <v>4.81481481474475E-2</v>
      </c>
      <c r="N5" s="13"/>
      <c r="O5" s="13"/>
      <c r="P5" s="13">
        <f t="shared" si="3"/>
        <v>69.333333332324401</v>
      </c>
      <c r="Q5" s="61" t="s">
        <v>589</v>
      </c>
      <c r="R5" s="61" t="s">
        <v>588</v>
      </c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https://search-rtdc-monitor-bjffxe2xuh6vdkpspy63sjmuny.us-east-1.es.amazonaws.com/_plugin/kibana/#/discover/Steve-Slow-Train-Analysis-(2080s-and-2083s)?_g=(refreshInterval:(display:Off,section:0,value:0),time:(from:'2016-05-23 04:15:32-0600',mode:absolute,to:'2016-05-23 05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3" t="str">
        <f t="shared" ref="U5:U67" si="7">IF(Y5&lt;23,"Y","N")</f>
        <v>Y</v>
      </c>
      <c r="V5" s="73">
        <f t="shared" ref="V5:V67" si="8">VALUE(LEFT(A5,3))-VALUE(LEFT(A4,3))</f>
        <v>2</v>
      </c>
      <c r="W5" s="73">
        <f t="shared" ref="W5:W67" si="9">RIGHT(D5,LEN(D5)-4)/10000</f>
        <v>7.9699999999999993E-2</v>
      </c>
      <c r="X5" s="73">
        <f t="shared" ref="X5:X67" si="10">RIGHT(H5,LEN(H5)-4)/10000</f>
        <v>7.6799999999999993E-2</v>
      </c>
      <c r="Y5" s="73">
        <f t="shared" ref="Y5:Y67" si="11">ABS(X5-W5)</f>
        <v>2.8999999999999998E-3</v>
      </c>
      <c r="Z5" s="74" t="e">
        <f>VLOOKUP(A5,Enforcements!$C$3:$J$56,8,0)</f>
        <v>#N/A</v>
      </c>
      <c r="AA5" s="74" t="e">
        <f>VLOOKUP(A5,Enforcements!$C$3:$J$56,3,0)</f>
        <v>#N/A</v>
      </c>
    </row>
    <row r="6" spans="1:89" s="2" customFormat="1" x14ac:dyDescent="0.25">
      <c r="A6" s="60" t="s">
        <v>413</v>
      </c>
      <c r="B6" s="60">
        <v>4028</v>
      </c>
      <c r="C6" s="60" t="s">
        <v>66</v>
      </c>
      <c r="D6" s="60" t="s">
        <v>517</v>
      </c>
      <c r="E6" s="30">
        <v>42513.236863425926</v>
      </c>
      <c r="F6" s="30">
        <v>42513.237662037034</v>
      </c>
      <c r="G6" s="38">
        <v>1</v>
      </c>
      <c r="H6" s="30" t="s">
        <v>518</v>
      </c>
      <c r="I6" s="30">
        <v>42513.269363425927</v>
      </c>
      <c r="J6" s="60">
        <v>2</v>
      </c>
      <c r="K6" s="60" t="str">
        <f t="shared" si="4"/>
        <v>4027/4028</v>
      </c>
      <c r="L6" s="60" t="str">
        <f>VLOOKUP(A6,'Trips&amp;Operators'!$C$1:$E$9999,3,FALSE)</f>
        <v>LEVIN</v>
      </c>
      <c r="M6" s="12">
        <f t="shared" si="5"/>
        <v>3.1701388892543036E-2</v>
      </c>
      <c r="N6" s="13">
        <f t="shared" si="3"/>
        <v>45.650000005261973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3" t="str">
        <f t="shared" si="7"/>
        <v>N</v>
      </c>
      <c r="V6" s="73">
        <f t="shared" si="8"/>
        <v>5</v>
      </c>
      <c r="W6" s="73">
        <f t="shared" si="9"/>
        <v>23.265599999999999</v>
      </c>
      <c r="X6" s="73">
        <f t="shared" si="10"/>
        <v>2.5100000000000001E-2</v>
      </c>
      <c r="Y6" s="73">
        <f t="shared" si="11"/>
        <v>23.240500000000001</v>
      </c>
      <c r="Z6" s="74">
        <f>VLOOKUP(A6,Enforcements!$C$3:$J$56,8,0)</f>
        <v>183829</v>
      </c>
      <c r="AA6" s="74" t="str">
        <f>VLOOKUP(A6,Enforcements!$C$3:$J$56,3,0)</f>
        <v>PERMANENT SPEED RESTRICTION</v>
      </c>
    </row>
    <row r="7" spans="1:89" s="2" customFormat="1" x14ac:dyDescent="0.25">
      <c r="A7" s="60" t="s">
        <v>450</v>
      </c>
      <c r="B7" s="60">
        <v>4037</v>
      </c>
      <c r="C7" s="60" t="s">
        <v>66</v>
      </c>
      <c r="D7" s="60" t="s">
        <v>519</v>
      </c>
      <c r="E7" s="30">
        <v>42513.255555555559</v>
      </c>
      <c r="F7" s="30">
        <v>42513.257326388892</v>
      </c>
      <c r="G7" s="38">
        <v>2</v>
      </c>
      <c r="H7" s="30" t="s">
        <v>82</v>
      </c>
      <c r="I7" s="30">
        <v>42513.291296296295</v>
      </c>
      <c r="J7" s="60">
        <v>0</v>
      </c>
      <c r="K7" s="60" t="str">
        <f t="shared" si="4"/>
        <v>4037/4038</v>
      </c>
      <c r="L7" s="60" t="str">
        <f>VLOOKUP(A7,'Trips&amp;Operators'!$C$1:$E$9999,3,FALSE)</f>
        <v>STURGEON</v>
      </c>
      <c r="M7" s="12">
        <f t="shared" si="5"/>
        <v>3.3969907402934041E-2</v>
      </c>
      <c r="N7" s="13">
        <f t="shared" si="3"/>
        <v>48.916666660225019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06:07:00-0600',mode:absolute,to:'2016-05-23 07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3" t="str">
        <f t="shared" si="7"/>
        <v>N</v>
      </c>
      <c r="V7" s="73">
        <f t="shared" si="8"/>
        <v>4</v>
      </c>
      <c r="W7" s="73">
        <f t="shared" si="9"/>
        <v>23.263000000000002</v>
      </c>
      <c r="X7" s="73">
        <f t="shared" si="10"/>
        <v>1.52E-2</v>
      </c>
      <c r="Y7" s="73">
        <f t="shared" si="11"/>
        <v>23.247800000000002</v>
      </c>
      <c r="Z7" s="74" t="e">
        <f>VLOOKUP(A7,Enforcements!$C$3:$J$56,8,0)</f>
        <v>#N/A</v>
      </c>
      <c r="AA7" s="74" t="e">
        <f>VLOOKUP(A7,Enforcements!$C$3:$J$56,3,0)</f>
        <v>#N/A</v>
      </c>
    </row>
    <row r="8" spans="1:89" s="2" customFormat="1" x14ac:dyDescent="0.25">
      <c r="A8" s="60" t="s">
        <v>501</v>
      </c>
      <c r="B8" s="60">
        <v>4009</v>
      </c>
      <c r="C8" s="60" t="s">
        <v>66</v>
      </c>
      <c r="D8" s="60" t="s">
        <v>520</v>
      </c>
      <c r="E8" s="30">
        <v>42513.23027777778</v>
      </c>
      <c r="F8" s="30">
        <v>42513.231180555558</v>
      </c>
      <c r="G8" s="38">
        <v>1</v>
      </c>
      <c r="H8" s="30" t="s">
        <v>291</v>
      </c>
      <c r="I8" s="30">
        <v>42513.258136574077</v>
      </c>
      <c r="J8" s="60">
        <v>0</v>
      </c>
      <c r="K8" s="60" t="str">
        <f t="shared" si="4"/>
        <v>4009/4010</v>
      </c>
      <c r="L8" s="60" t="str">
        <f>VLOOKUP(A8,'Trips&amp;Operators'!$C$1:$E$9999,3,FALSE)</f>
        <v>ROCHA</v>
      </c>
      <c r="M8" s="12">
        <f t="shared" si="5"/>
        <v>2.6956018518831115E-2</v>
      </c>
      <c r="N8" s="13">
        <f t="shared" si="3"/>
        <v>38.816666667116806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05:30:36-0600',mode:absolute,to:'2016-05-23 06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7.8600000000000003E-2</v>
      </c>
      <c r="X8" s="73">
        <f t="shared" si="10"/>
        <v>23.329699999999999</v>
      </c>
      <c r="Y8" s="73">
        <f t="shared" si="11"/>
        <v>23.251099999999997</v>
      </c>
      <c r="Z8" s="74" t="e">
        <f>VLOOKUP(A8,Enforcements!$C$3:$J$56,8,0)</f>
        <v>#N/A</v>
      </c>
      <c r="AA8" s="74" t="e">
        <f>VLOOKUP(A8,Enforcements!$C$3:$J$56,3,0)</f>
        <v>#N/A</v>
      </c>
    </row>
    <row r="9" spans="1:89" s="2" customFormat="1" x14ac:dyDescent="0.25">
      <c r="A9" s="60" t="s">
        <v>408</v>
      </c>
      <c r="B9" s="60">
        <v>4019</v>
      </c>
      <c r="C9" s="60" t="s">
        <v>66</v>
      </c>
      <c r="D9" s="60" t="s">
        <v>521</v>
      </c>
      <c r="E9" s="30">
        <v>42513.264270833337</v>
      </c>
      <c r="F9" s="30">
        <v>42513.265798611108</v>
      </c>
      <c r="G9" s="38">
        <v>2</v>
      </c>
      <c r="H9" s="30" t="s">
        <v>522</v>
      </c>
      <c r="I9" s="30">
        <v>42513.29996527778</v>
      </c>
      <c r="J9" s="60">
        <v>0</v>
      </c>
      <c r="K9" s="60" t="str">
        <f t="shared" ref="K9:K19" si="12">IF(ISEVEN(B9),(B9-1)&amp;"/"&amp;B9,B9&amp;"/"&amp;(B9+1))</f>
        <v>4019/4020</v>
      </c>
      <c r="L9" s="60" t="str">
        <f>VLOOKUP(A9,'Trips&amp;Operators'!$C$1:$E$9999,3,FALSE)</f>
        <v>ROCHA</v>
      </c>
      <c r="M9" s="12">
        <f t="shared" si="5"/>
        <v>3.4166666671808343E-2</v>
      </c>
      <c r="N9" s="13">
        <f t="shared" si="3"/>
        <v>49.200000007404014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06:19:33-0600',mode:absolute,to:'2016-05-23 07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23.2652</v>
      </c>
      <c r="X9" s="73">
        <f t="shared" si="10"/>
        <v>0.17219999999999999</v>
      </c>
      <c r="Y9" s="73">
        <f t="shared" si="11"/>
        <v>23.093</v>
      </c>
      <c r="Z9" s="74" t="e">
        <f>VLOOKUP(A9,Enforcements!$C$3:$J$56,8,0)</f>
        <v>#N/A</v>
      </c>
      <c r="AA9" s="74" t="e">
        <f>VLOOKUP(A9,Enforcements!$C$3:$J$56,3,0)</f>
        <v>#N/A</v>
      </c>
    </row>
    <row r="10" spans="1:89" s="2" customFormat="1" x14ac:dyDescent="0.25">
      <c r="A10" s="60" t="s">
        <v>441</v>
      </c>
      <c r="B10" s="60">
        <v>4007</v>
      </c>
      <c r="C10" s="60" t="s">
        <v>66</v>
      </c>
      <c r="D10" s="60" t="s">
        <v>523</v>
      </c>
      <c r="E10" s="30">
        <v>42513.234166666669</v>
      </c>
      <c r="F10" s="30">
        <v>42513.235300925924</v>
      </c>
      <c r="G10" s="38">
        <v>1</v>
      </c>
      <c r="H10" s="30" t="s">
        <v>147</v>
      </c>
      <c r="I10" s="30">
        <v>42513.268993055557</v>
      </c>
      <c r="J10" s="60">
        <v>0</v>
      </c>
      <c r="K10" s="60" t="str">
        <f t="shared" si="12"/>
        <v>4007/4008</v>
      </c>
      <c r="L10" s="60" t="str">
        <f>VLOOKUP(A10,'Trips&amp;Operators'!$C$1:$E$9999,3,FALSE)</f>
        <v>COOLAHAN</v>
      </c>
      <c r="M10" s="12">
        <f t="shared" si="5"/>
        <v>3.369212963298196E-2</v>
      </c>
      <c r="N10" s="13">
        <f t="shared" si="3"/>
        <v>48.516666671494022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05:36:12-0600',mode:absolute,to:'2016-05-23 06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3.9600000000000003E-2</v>
      </c>
      <c r="X10" s="73">
        <f t="shared" si="10"/>
        <v>23.327400000000001</v>
      </c>
      <c r="Y10" s="73">
        <f t="shared" si="11"/>
        <v>23.287800000000001</v>
      </c>
      <c r="Z10" s="74" t="e">
        <f>VLOOKUP(A10,Enforcements!$C$3:$J$56,8,0)</f>
        <v>#N/A</v>
      </c>
      <c r="AA10" s="74" t="e">
        <f>VLOOKUP(A10,Enforcements!$C$3:$J$56,3,0)</f>
        <v>#N/A</v>
      </c>
    </row>
    <row r="11" spans="1:89" s="2" customFormat="1" x14ac:dyDescent="0.25">
      <c r="A11" s="60" t="s">
        <v>461</v>
      </c>
      <c r="B11" s="60">
        <v>4008</v>
      </c>
      <c r="C11" s="60" t="s">
        <v>66</v>
      </c>
      <c r="D11" s="60" t="s">
        <v>309</v>
      </c>
      <c r="E11" s="30">
        <v>42513.273599537039</v>
      </c>
      <c r="F11" s="30">
        <v>42513.275138888886</v>
      </c>
      <c r="G11" s="38">
        <v>2</v>
      </c>
      <c r="H11" s="30" t="s">
        <v>524</v>
      </c>
      <c r="I11" s="30">
        <v>42513.306712962964</v>
      </c>
      <c r="J11" s="60">
        <v>2</v>
      </c>
      <c r="K11" s="60" t="str">
        <f t="shared" si="12"/>
        <v>4007/4008</v>
      </c>
      <c r="L11" s="60" t="str">
        <f>VLOOKUP(A11,'Trips&amp;Operators'!$C$1:$E$9999,3,FALSE)</f>
        <v>COOLAHAN</v>
      </c>
      <c r="M11" s="12">
        <f t="shared" si="5"/>
        <v>3.1574074077070691E-2</v>
      </c>
      <c r="N11" s="13">
        <f t="shared" si="3"/>
        <v>45.466666670981795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23.3</v>
      </c>
      <c r="X11" s="73">
        <f t="shared" si="10"/>
        <v>1.21E-2</v>
      </c>
      <c r="Y11" s="73">
        <f t="shared" si="11"/>
        <v>23.2879</v>
      </c>
      <c r="Z11" s="74">
        <f>VLOOKUP(A11,Enforcements!$C$3:$J$56,8,0)</f>
        <v>53277</v>
      </c>
      <c r="AA11" s="74" t="str">
        <f>VLOOKUP(A11,Enforcements!$C$3:$J$56,3,0)</f>
        <v>GRADE CROSSING</v>
      </c>
    </row>
    <row r="12" spans="1:89" s="2" customFormat="1" x14ac:dyDescent="0.25">
      <c r="A12" s="60" t="s">
        <v>348</v>
      </c>
      <c r="B12" s="60">
        <v>4042</v>
      </c>
      <c r="C12" s="60" t="s">
        <v>66</v>
      </c>
      <c r="D12" s="60" t="s">
        <v>124</v>
      </c>
      <c r="E12" s="30">
        <v>42513.249016203707</v>
      </c>
      <c r="F12" s="30">
        <v>42513.250057870369</v>
      </c>
      <c r="G12" s="38">
        <v>1</v>
      </c>
      <c r="H12" s="30" t="s">
        <v>525</v>
      </c>
      <c r="I12" s="30">
        <v>42513.280752314815</v>
      </c>
      <c r="J12" s="60">
        <v>0</v>
      </c>
      <c r="K12" s="60" t="str">
        <f t="shared" si="12"/>
        <v>4041/4042</v>
      </c>
      <c r="L12" s="60" t="str">
        <f>VLOOKUP(A12,'Trips&amp;Operators'!$C$1:$E$9999,3,FALSE)</f>
        <v>SPECTOR</v>
      </c>
      <c r="M12" s="12">
        <f t="shared" si="5"/>
        <v>3.0694444445543922E-2</v>
      </c>
      <c r="N12" s="13">
        <f t="shared" si="3"/>
        <v>44.200000001583248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05:57:35-0600',mode:absolute,to:'2016-05-23 06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4.5999999999999999E-2</v>
      </c>
      <c r="X12" s="73">
        <f t="shared" si="10"/>
        <v>23.332999999999998</v>
      </c>
      <c r="Y12" s="73">
        <f t="shared" si="11"/>
        <v>23.286999999999999</v>
      </c>
      <c r="Z12" s="74" t="e">
        <f>VLOOKUP(A12,Enforcements!$C$3:$J$56,8,0)</f>
        <v>#N/A</v>
      </c>
      <c r="AA12" s="74" t="e">
        <f>VLOOKUP(A12,Enforcements!$C$3:$J$56,3,0)</f>
        <v>#N/A</v>
      </c>
    </row>
    <row r="13" spans="1:89" s="2" customFormat="1" x14ac:dyDescent="0.25">
      <c r="A13" s="60" t="s">
        <v>358</v>
      </c>
      <c r="B13" s="60">
        <v>4041</v>
      </c>
      <c r="C13" s="60" t="s">
        <v>66</v>
      </c>
      <c r="D13" s="60" t="s">
        <v>526</v>
      </c>
      <c r="E13" s="30">
        <v>42513.285462962966</v>
      </c>
      <c r="F13" s="30">
        <v>42513.286469907405</v>
      </c>
      <c r="G13" s="38">
        <v>1</v>
      </c>
      <c r="H13" s="30" t="s">
        <v>143</v>
      </c>
      <c r="I13" s="30">
        <v>42513.3203125</v>
      </c>
      <c r="J13" s="60">
        <v>1</v>
      </c>
      <c r="K13" s="60" t="str">
        <f t="shared" si="12"/>
        <v>4041/4042</v>
      </c>
      <c r="L13" s="60" t="str">
        <f>VLOOKUP(A13,'Trips&amp;Operators'!$C$1:$E$9999,3,FALSE)</f>
        <v>SPECTOR</v>
      </c>
      <c r="M13" s="12">
        <f t="shared" si="5"/>
        <v>3.3842592594737653E-2</v>
      </c>
      <c r="N13" s="13">
        <f t="shared" si="3"/>
        <v>48.73333333642222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23.3005</v>
      </c>
      <c r="X13" s="73">
        <f t="shared" si="10"/>
        <v>1.6299999999999999E-2</v>
      </c>
      <c r="Y13" s="73">
        <f t="shared" si="11"/>
        <v>23.284199999999998</v>
      </c>
      <c r="Z13" s="74">
        <f>VLOOKUP(A13,Enforcements!$C$3:$J$56,8,0)</f>
        <v>1</v>
      </c>
      <c r="AA13" s="74" t="str">
        <f>VLOOKUP(A13,Enforcements!$C$3:$J$56,3,0)</f>
        <v>TRACK WARRANT AUTHORITY</v>
      </c>
    </row>
    <row r="14" spans="1:89" s="2" customFormat="1" x14ac:dyDescent="0.25">
      <c r="A14" s="60" t="s">
        <v>378</v>
      </c>
      <c r="B14" s="60">
        <v>4014</v>
      </c>
      <c r="C14" s="60" t="s">
        <v>66</v>
      </c>
      <c r="D14" s="60" t="s">
        <v>527</v>
      </c>
      <c r="E14" s="30">
        <v>42513.261412037034</v>
      </c>
      <c r="F14" s="30">
        <v>42513.262708333335</v>
      </c>
      <c r="G14" s="38">
        <v>1</v>
      </c>
      <c r="H14" s="30" t="s">
        <v>142</v>
      </c>
      <c r="I14" s="30">
        <v>42513.293993055559</v>
      </c>
      <c r="J14" s="60">
        <v>0</v>
      </c>
      <c r="K14" s="60" t="str">
        <f t="shared" si="12"/>
        <v>4013/4014</v>
      </c>
      <c r="L14" s="60" t="str">
        <f>VLOOKUP(A14,'Trips&amp;Operators'!$C$1:$E$9999,3,FALSE)</f>
        <v>CUSHING</v>
      </c>
      <c r="M14" s="12">
        <f t="shared" si="5"/>
        <v>3.1284722223063E-2</v>
      </c>
      <c r="N14" s="13">
        <f t="shared" si="3"/>
        <v>45.050000001210719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06:15:26-0600',mode:absolute,to:'2016-05-23 07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0.1158</v>
      </c>
      <c r="X14" s="73">
        <f t="shared" si="10"/>
        <v>23.3293</v>
      </c>
      <c r="Y14" s="73">
        <f t="shared" si="11"/>
        <v>23.2135</v>
      </c>
      <c r="Z14" s="74" t="e">
        <f>VLOOKUP(A14,Enforcements!$C$3:$J$56,8,0)</f>
        <v>#N/A</v>
      </c>
      <c r="AA14" s="74" t="e">
        <f>VLOOKUP(A14,Enforcements!$C$3:$J$56,3,0)</f>
        <v>#N/A</v>
      </c>
    </row>
    <row r="15" spans="1:89" s="2" customFormat="1" x14ac:dyDescent="0.25">
      <c r="A15" s="60" t="s">
        <v>463</v>
      </c>
      <c r="B15" s="60">
        <v>4013</v>
      </c>
      <c r="C15" s="60" t="s">
        <v>66</v>
      </c>
      <c r="D15" s="60" t="s">
        <v>308</v>
      </c>
      <c r="E15" s="30">
        <v>42513.29959490741</v>
      </c>
      <c r="F15" s="30">
        <v>42513.300509259258</v>
      </c>
      <c r="G15" s="38">
        <v>1</v>
      </c>
      <c r="H15" s="30" t="s">
        <v>528</v>
      </c>
      <c r="I15" s="30">
        <v>42513.302314814813</v>
      </c>
      <c r="J15" s="60">
        <v>0</v>
      </c>
      <c r="K15" s="60" t="str">
        <f t="shared" si="12"/>
        <v>4013/4014</v>
      </c>
      <c r="L15" s="60" t="str">
        <f>VLOOKUP(A15,'Trips&amp;Operators'!$C$1:$E$9999,3,FALSE)</f>
        <v>CUSHING</v>
      </c>
      <c r="M15" s="12">
        <f t="shared" si="5"/>
        <v>1.8055555556202307E-3</v>
      </c>
      <c r="N15" s="13"/>
      <c r="O15" s="13"/>
      <c r="P15" s="13">
        <f t="shared" si="3"/>
        <v>2.6000000000931323</v>
      </c>
      <c r="Q15" s="61" t="s">
        <v>339</v>
      </c>
      <c r="R15" s="61" t="s">
        <v>590</v>
      </c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07:10:25-0600',mode:absolute,to:'2016-05-23 07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" s="73" t="str">
        <f t="shared" si="7"/>
        <v>Y</v>
      </c>
      <c r="V15" s="73">
        <f t="shared" si="8"/>
        <v>1</v>
      </c>
      <c r="W15" s="73">
        <f t="shared" si="9"/>
        <v>23.297599999999999</v>
      </c>
      <c r="X15" s="73">
        <f t="shared" si="10"/>
        <v>22.485099999999999</v>
      </c>
      <c r="Y15" s="73">
        <f t="shared" si="11"/>
        <v>0.8125</v>
      </c>
      <c r="Z15" s="74" t="e">
        <f>VLOOKUP(A15,Enforcements!$C$3:$J$56,8,0)</f>
        <v>#N/A</v>
      </c>
      <c r="AA15" s="74" t="e">
        <f>VLOOKUP(A15,Enforcements!$C$3:$J$56,3,0)</f>
        <v>#N/A</v>
      </c>
    </row>
    <row r="16" spans="1:89" s="2" customFormat="1" x14ac:dyDescent="0.25">
      <c r="A16" s="60" t="s">
        <v>346</v>
      </c>
      <c r="B16" s="60">
        <v>4016</v>
      </c>
      <c r="C16" s="60" t="s">
        <v>66</v>
      </c>
      <c r="D16" s="60" t="s">
        <v>529</v>
      </c>
      <c r="E16" s="30">
        <v>42513.275567129633</v>
      </c>
      <c r="F16" s="30">
        <v>42513.277094907404</v>
      </c>
      <c r="G16" s="38">
        <v>2</v>
      </c>
      <c r="H16" s="30" t="s">
        <v>113</v>
      </c>
      <c r="I16" s="30">
        <v>42513.309374999997</v>
      </c>
      <c r="J16" s="60">
        <v>0</v>
      </c>
      <c r="K16" s="60" t="str">
        <f t="shared" si="12"/>
        <v>4015/4016</v>
      </c>
      <c r="L16" s="60" t="str">
        <f>VLOOKUP(A16,'Trips&amp;Operators'!$C$1:$E$9999,3,FALSE)</f>
        <v>DE LA ROSA</v>
      </c>
      <c r="M16" s="12">
        <f t="shared" si="5"/>
        <v>3.2280092593282461E-2</v>
      </c>
      <c r="N16" s="13">
        <f t="shared" si="3"/>
        <v>46.483333334326744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06:35:49-0600',mode:absolute,to:'2016-05-23 07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6" s="73" t="str">
        <f t="shared" si="7"/>
        <v>N</v>
      </c>
      <c r="V16" s="73">
        <f t="shared" si="8"/>
        <v>3</v>
      </c>
      <c r="W16" s="73">
        <f t="shared" si="9"/>
        <v>8.8099999999999998E-2</v>
      </c>
      <c r="X16" s="73">
        <f t="shared" si="10"/>
        <v>23.3306</v>
      </c>
      <c r="Y16" s="73">
        <f t="shared" si="11"/>
        <v>23.2425</v>
      </c>
      <c r="Z16" s="74" t="e">
        <f>VLOOKUP(A16,Enforcements!$C$3:$J$56,8,0)</f>
        <v>#N/A</v>
      </c>
      <c r="AA16" s="74" t="e">
        <f>VLOOKUP(A16,Enforcements!$C$3:$J$56,3,0)</f>
        <v>#N/A</v>
      </c>
    </row>
    <row r="17" spans="1:27" s="2" customFormat="1" x14ac:dyDescent="0.25">
      <c r="A17" s="60" t="s">
        <v>356</v>
      </c>
      <c r="B17" s="60">
        <v>4015</v>
      </c>
      <c r="C17" s="60" t="s">
        <v>66</v>
      </c>
      <c r="D17" s="60" t="s">
        <v>74</v>
      </c>
      <c r="E17" s="30">
        <v>42513.318090277775</v>
      </c>
      <c r="F17" s="30">
        <v>42513.319328703707</v>
      </c>
      <c r="G17" s="38">
        <v>1</v>
      </c>
      <c r="H17" s="30" t="s">
        <v>71</v>
      </c>
      <c r="I17" s="30">
        <v>42513.349259259259</v>
      </c>
      <c r="J17" s="60">
        <v>0</v>
      </c>
      <c r="K17" s="60" t="str">
        <f t="shared" si="12"/>
        <v>4015/4016</v>
      </c>
      <c r="L17" s="60" t="str">
        <f>VLOOKUP(A17,'Trips&amp;Operators'!$C$1:$E$9999,3,FALSE)</f>
        <v>DE LA ROSA</v>
      </c>
      <c r="M17" s="12">
        <f t="shared" si="5"/>
        <v>2.9930555552709848E-2</v>
      </c>
      <c r="N17" s="13">
        <f t="shared" si="3"/>
        <v>43.099999995902181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07:37:03-0600',mode:absolute,to:'2016-05-23 08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23.2989</v>
      </c>
      <c r="X17" s="73">
        <f t="shared" si="10"/>
        <v>1.49E-2</v>
      </c>
      <c r="Y17" s="73">
        <f t="shared" si="11"/>
        <v>23.283999999999999</v>
      </c>
      <c r="Z17" s="74" t="e">
        <f>VLOOKUP(A17,Enforcements!$C$3:$J$56,8,0)</f>
        <v>#N/A</v>
      </c>
      <c r="AA17" s="74" t="e">
        <f>VLOOKUP(A17,Enforcements!$C$3:$J$56,3,0)</f>
        <v>#N/A</v>
      </c>
    </row>
    <row r="18" spans="1:27" s="2" customFormat="1" x14ac:dyDescent="0.25">
      <c r="A18" s="60" t="s">
        <v>499</v>
      </c>
      <c r="B18" s="60">
        <v>4027</v>
      </c>
      <c r="C18" s="60" t="s">
        <v>66</v>
      </c>
      <c r="D18" s="60" t="s">
        <v>152</v>
      </c>
      <c r="E18" s="30">
        <v>42513.283449074072</v>
      </c>
      <c r="F18" s="30">
        <v>42513.284502314818</v>
      </c>
      <c r="G18" s="38">
        <v>1</v>
      </c>
      <c r="H18" s="30" t="s">
        <v>530</v>
      </c>
      <c r="I18" s="30">
        <v>42513.317071759258</v>
      </c>
      <c r="J18" s="60">
        <v>0</v>
      </c>
      <c r="K18" s="60" t="str">
        <f t="shared" si="12"/>
        <v>4027/4028</v>
      </c>
      <c r="L18" s="60" t="str">
        <f>VLOOKUP(A18,'Trips&amp;Operators'!$C$1:$E$9999,3,FALSE)</f>
        <v>LEVIN</v>
      </c>
      <c r="M18" s="12">
        <f t="shared" si="5"/>
        <v>3.2569444440014195E-2</v>
      </c>
      <c r="N18" s="13">
        <f t="shared" si="3"/>
        <v>46.89999999362044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06:47:10-0600',mode:absolute,to:'2016-05-23 07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4.6600000000000003E-2</v>
      </c>
      <c r="X18" s="73">
        <f t="shared" si="10"/>
        <v>23.330500000000001</v>
      </c>
      <c r="Y18" s="73">
        <f t="shared" si="11"/>
        <v>23.283899999999999</v>
      </c>
      <c r="Z18" s="74" t="e">
        <f>VLOOKUP(A18,Enforcements!$C$3:$J$56,8,0)</f>
        <v>#N/A</v>
      </c>
      <c r="AA18" s="74" t="e">
        <f>VLOOKUP(A18,Enforcements!$C$3:$J$56,3,0)</f>
        <v>#N/A</v>
      </c>
    </row>
    <row r="19" spans="1:27" s="2" customFormat="1" x14ac:dyDescent="0.25">
      <c r="A19" s="60" t="s">
        <v>399</v>
      </c>
      <c r="B19" s="60">
        <v>4044</v>
      </c>
      <c r="C19" s="60" t="s">
        <v>66</v>
      </c>
      <c r="D19" s="60" t="s">
        <v>531</v>
      </c>
      <c r="E19" s="30">
        <v>42513.295740740738</v>
      </c>
      <c r="F19" s="30">
        <v>42513.296944444446</v>
      </c>
      <c r="G19" s="38">
        <v>1</v>
      </c>
      <c r="H19" s="30" t="s">
        <v>68</v>
      </c>
      <c r="I19" s="30">
        <v>42513.335266203707</v>
      </c>
      <c r="J19" s="60">
        <v>0</v>
      </c>
      <c r="K19" s="60" t="str">
        <f t="shared" si="12"/>
        <v>4043/4044</v>
      </c>
      <c r="L19" s="60" t="str">
        <f>VLOOKUP(A19,'Trips&amp;Operators'!$C$1:$E$9999,3,FALSE)</f>
        <v>NELSON</v>
      </c>
      <c r="M19" s="12">
        <f t="shared" si="5"/>
        <v>3.832175926072523E-2</v>
      </c>
      <c r="N19" s="13">
        <f t="shared" si="3"/>
        <v>55.183333335444331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07:04:52-0600',mode:absolute,to:'2016-05-23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3" t="str">
        <f t="shared" si="7"/>
        <v>N</v>
      </c>
      <c r="V19" s="73">
        <f t="shared" si="8"/>
        <v>2</v>
      </c>
      <c r="W19" s="73">
        <f t="shared" si="9"/>
        <v>7.7200000000000005E-2</v>
      </c>
      <c r="X19" s="73">
        <f t="shared" si="10"/>
        <v>23.329499999999999</v>
      </c>
      <c r="Y19" s="73">
        <f t="shared" si="11"/>
        <v>23.252299999999998</v>
      </c>
      <c r="Z19" s="74" t="e">
        <f>VLOOKUP(A19,Enforcements!$C$3:$J$56,8,0)</f>
        <v>#N/A</v>
      </c>
      <c r="AA19" s="74" t="e">
        <f>VLOOKUP(A19,Enforcements!$C$3:$J$56,3,0)</f>
        <v>#N/A</v>
      </c>
    </row>
    <row r="20" spans="1:27" s="2" customFormat="1" x14ac:dyDescent="0.25">
      <c r="A20" s="60" t="s">
        <v>497</v>
      </c>
      <c r="B20" s="60">
        <v>4043</v>
      </c>
      <c r="C20" s="60" t="s">
        <v>66</v>
      </c>
      <c r="D20" s="60" t="s">
        <v>74</v>
      </c>
      <c r="E20" s="30">
        <v>42513.338437500002</v>
      </c>
      <c r="F20" s="30">
        <v>42513.341319444444</v>
      </c>
      <c r="G20" s="38">
        <v>4</v>
      </c>
      <c r="H20" s="30" t="s">
        <v>97</v>
      </c>
      <c r="I20" s="30">
        <v>42513.36990740741</v>
      </c>
      <c r="J20" s="60">
        <v>0</v>
      </c>
      <c r="K20" s="60" t="str">
        <f t="shared" si="4"/>
        <v>4043/4044</v>
      </c>
      <c r="L20" s="60" t="str">
        <f>VLOOKUP(A20,'Trips&amp;Operators'!$C$1:$E$9999,3,FALSE)</f>
        <v>NELSON</v>
      </c>
      <c r="M20" s="12">
        <f t="shared" si="5"/>
        <v>2.8587962966412306E-2</v>
      </c>
      <c r="N20" s="13">
        <f t="shared" si="3"/>
        <v>41.16666667163372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08:06:21-0600',mode:absolute,to:'2016-05-23 08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23.2989</v>
      </c>
      <c r="X20" s="73">
        <f t="shared" si="10"/>
        <v>1.47E-2</v>
      </c>
      <c r="Y20" s="73">
        <f t="shared" si="11"/>
        <v>23.284199999999998</v>
      </c>
      <c r="Z20" s="74" t="e">
        <f>VLOOKUP(A20,Enforcements!$C$3:$J$56,8,0)</f>
        <v>#N/A</v>
      </c>
      <c r="AA20" s="74" t="e">
        <f>VLOOKUP(A20,Enforcements!$C$3:$J$56,3,0)</f>
        <v>#N/A</v>
      </c>
    </row>
    <row r="21" spans="1:27" s="2" customFormat="1" x14ac:dyDescent="0.25">
      <c r="A21" s="60" t="s">
        <v>368</v>
      </c>
      <c r="B21" s="60">
        <v>4038</v>
      </c>
      <c r="C21" s="60" t="s">
        <v>66</v>
      </c>
      <c r="D21" s="60" t="s">
        <v>124</v>
      </c>
      <c r="E21" s="30">
        <v>42513.310300925928</v>
      </c>
      <c r="F21" s="30">
        <v>42513.311400462961</v>
      </c>
      <c r="G21" s="38">
        <v>1</v>
      </c>
      <c r="H21" s="30" t="s">
        <v>532</v>
      </c>
      <c r="I21" s="30">
        <v>42513.345196759263</v>
      </c>
      <c r="J21" s="60">
        <v>1</v>
      </c>
      <c r="K21" s="60" t="str">
        <f t="shared" si="4"/>
        <v>4037/4038</v>
      </c>
      <c r="L21" s="60" t="str">
        <f>VLOOKUP(A21,'Trips&amp;Operators'!$C$1:$E$9999,3,FALSE)</f>
        <v>STURGEON</v>
      </c>
      <c r="M21" s="12">
        <f t="shared" si="5"/>
        <v>3.3796296302170958E-2</v>
      </c>
      <c r="N21" s="13">
        <f t="shared" si="3"/>
        <v>48.66666667512618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4.5999999999999999E-2</v>
      </c>
      <c r="X21" s="73">
        <f t="shared" si="10"/>
        <v>23.323799999999999</v>
      </c>
      <c r="Y21" s="73">
        <f t="shared" si="11"/>
        <v>23.277799999999999</v>
      </c>
      <c r="Z21" s="74">
        <f>VLOOKUP(A21,Enforcements!$C$3:$J$56,8,0)</f>
        <v>233491</v>
      </c>
      <c r="AA21" s="74" t="str">
        <f>VLOOKUP(A21,Enforcements!$C$3:$J$56,3,0)</f>
        <v>TRACK WARRANT AUTHORITY</v>
      </c>
    </row>
    <row r="22" spans="1:27" s="2" customFormat="1" x14ac:dyDescent="0.25">
      <c r="A22" s="60" t="s">
        <v>417</v>
      </c>
      <c r="B22" s="60">
        <v>4037</v>
      </c>
      <c r="C22" s="60" t="s">
        <v>66</v>
      </c>
      <c r="D22" s="60" t="s">
        <v>533</v>
      </c>
      <c r="E22" s="30">
        <v>42513.349710648145</v>
      </c>
      <c r="F22" s="30">
        <v>42513.350717592592</v>
      </c>
      <c r="G22" s="38">
        <v>1</v>
      </c>
      <c r="H22" s="30" t="s">
        <v>123</v>
      </c>
      <c r="I22" s="30">
        <v>42513.380347222221</v>
      </c>
      <c r="J22" s="60">
        <v>0</v>
      </c>
      <c r="K22" s="60" t="str">
        <f t="shared" si="4"/>
        <v>4037/4038</v>
      </c>
      <c r="L22" s="60" t="str">
        <f>VLOOKUP(A22,'Trips&amp;Operators'!$C$1:$E$9999,3,FALSE)</f>
        <v>STURGEON</v>
      </c>
      <c r="M22" s="12">
        <f t="shared" si="5"/>
        <v>2.9629629629198462E-2</v>
      </c>
      <c r="N22" s="13">
        <f t="shared" si="3"/>
        <v>42.666666666045785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08:22:35-0600',mode:absolute,to:'2016-05-23 09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23.292999999999999</v>
      </c>
      <c r="X22" s="73">
        <f t="shared" si="10"/>
        <v>1.6E-2</v>
      </c>
      <c r="Y22" s="73">
        <f t="shared" si="11"/>
        <v>23.277000000000001</v>
      </c>
      <c r="Z22" s="74" t="e">
        <f>VLOOKUP(A22,Enforcements!$C$3:$J$56,8,0)</f>
        <v>#N/A</v>
      </c>
      <c r="AA22" s="74" t="e">
        <f>VLOOKUP(A22,Enforcements!$C$3:$J$56,3,0)</f>
        <v>#N/A</v>
      </c>
    </row>
    <row r="23" spans="1:27" s="2" customFormat="1" x14ac:dyDescent="0.25">
      <c r="A23" s="60" t="s">
        <v>381</v>
      </c>
      <c r="B23" s="60">
        <v>4009</v>
      </c>
      <c r="C23" s="60" t="s">
        <v>66</v>
      </c>
      <c r="D23" s="60" t="s">
        <v>534</v>
      </c>
      <c r="E23" s="30">
        <v>42513.315138888887</v>
      </c>
      <c r="F23" s="30">
        <v>42513.316238425927</v>
      </c>
      <c r="G23" s="38">
        <v>1</v>
      </c>
      <c r="H23" s="30" t="s">
        <v>96</v>
      </c>
      <c r="I23" s="30">
        <v>42513.348680555559</v>
      </c>
      <c r="J23" s="60">
        <v>1</v>
      </c>
      <c r="K23" s="60" t="str">
        <f t="shared" si="4"/>
        <v>4009/4010</v>
      </c>
      <c r="L23" s="60" t="str">
        <f>VLOOKUP(A23,'Trips&amp;Operators'!$C$1:$E$9999,3,FALSE)</f>
        <v>ROCHA</v>
      </c>
      <c r="M23" s="12">
        <f t="shared" si="5"/>
        <v>3.2442129631817807E-2</v>
      </c>
      <c r="N23" s="13">
        <f t="shared" si="3"/>
        <v>46.716666669817641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7.2999999999999995E-2</v>
      </c>
      <c r="X23" s="73">
        <f t="shared" si="10"/>
        <v>23.331499999999998</v>
      </c>
      <c r="Y23" s="73">
        <f t="shared" si="11"/>
        <v>23.258499999999998</v>
      </c>
      <c r="Z23" s="74">
        <f>VLOOKUP(A23,Enforcements!$C$3:$J$56,8,0)</f>
        <v>233491</v>
      </c>
      <c r="AA23" s="74" t="str">
        <f>VLOOKUP(A23,Enforcements!$C$3:$J$56,3,0)</f>
        <v>TRACK WARRANT AUTHORITY</v>
      </c>
    </row>
    <row r="24" spans="1:27" s="2" customFormat="1" x14ac:dyDescent="0.25">
      <c r="A24" s="60" t="s">
        <v>384</v>
      </c>
      <c r="B24" s="60">
        <v>4010</v>
      </c>
      <c r="C24" s="60" t="s">
        <v>66</v>
      </c>
      <c r="D24" s="60" t="s">
        <v>145</v>
      </c>
      <c r="E24" s="30">
        <v>42513.361898148149</v>
      </c>
      <c r="F24" s="30">
        <v>42513.362638888888</v>
      </c>
      <c r="G24" s="38">
        <v>1</v>
      </c>
      <c r="H24" s="30" t="s">
        <v>153</v>
      </c>
      <c r="I24" s="30">
        <v>42513.392175925925</v>
      </c>
      <c r="J24" s="60">
        <v>0</v>
      </c>
      <c r="K24" s="60" t="str">
        <f t="shared" si="4"/>
        <v>4009/4010</v>
      </c>
      <c r="L24" s="60" t="str">
        <f>VLOOKUP(A24,'Trips&amp;Operators'!$C$1:$E$9999,3,FALSE)</f>
        <v>ROCHA</v>
      </c>
      <c r="M24" s="12">
        <f t="shared" si="5"/>
        <v>2.9537037036789116E-2</v>
      </c>
      <c r="N24" s="13">
        <f t="shared" si="3"/>
        <v>42.533333332976326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08:40:08-0600',mode:absolute,to:'2016-05-23 09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23.299299999999999</v>
      </c>
      <c r="X24" s="73">
        <f t="shared" si="10"/>
        <v>1.43E-2</v>
      </c>
      <c r="Y24" s="73">
        <f t="shared" si="11"/>
        <v>23.285</v>
      </c>
      <c r="Z24" s="74" t="e">
        <f>VLOOKUP(A24,Enforcements!$C$3:$J$56,8,0)</f>
        <v>#N/A</v>
      </c>
      <c r="AA24" s="74" t="e">
        <f>VLOOKUP(A24,Enforcements!$C$3:$J$56,3,0)</f>
        <v>#N/A</v>
      </c>
    </row>
    <row r="25" spans="1:27" s="2" customFormat="1" x14ac:dyDescent="0.25">
      <c r="A25" s="60" t="s">
        <v>465</v>
      </c>
      <c r="B25" s="60">
        <v>4007</v>
      </c>
      <c r="C25" s="60" t="s">
        <v>66</v>
      </c>
      <c r="D25" s="60" t="s">
        <v>310</v>
      </c>
      <c r="E25" s="30">
        <v>42513.325868055559</v>
      </c>
      <c r="F25" s="30">
        <v>42513.327638888892</v>
      </c>
      <c r="G25" s="38">
        <v>2</v>
      </c>
      <c r="H25" s="30" t="s">
        <v>535</v>
      </c>
      <c r="I25" s="30">
        <v>42513.359166666669</v>
      </c>
      <c r="J25" s="60">
        <v>1</v>
      </c>
      <c r="K25" s="60" t="str">
        <f t="shared" si="4"/>
        <v>4007/4008</v>
      </c>
      <c r="L25" s="60" t="str">
        <f>VLOOKUP(A25,'Trips&amp;Operators'!$C$1:$E$9999,3,FALSE)</f>
        <v>COOLAHAN</v>
      </c>
      <c r="M25" s="12">
        <f t="shared" si="5"/>
        <v>3.1527777777228039E-2</v>
      </c>
      <c r="N25" s="13">
        <f t="shared" si="3"/>
        <v>45.399999999208376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4.3799999999999999E-2</v>
      </c>
      <c r="X25" s="73">
        <f t="shared" si="10"/>
        <v>23.3431</v>
      </c>
      <c r="Y25" s="73">
        <f t="shared" si="11"/>
        <v>23.299299999999999</v>
      </c>
      <c r="Z25" s="74">
        <f>VLOOKUP(A25,Enforcements!$C$3:$J$56,8,0)</f>
        <v>233491</v>
      </c>
      <c r="AA25" s="74" t="str">
        <f>VLOOKUP(A25,Enforcements!$C$3:$J$56,3,0)</f>
        <v>TRACK WARRANT AUTHORITY</v>
      </c>
    </row>
    <row r="26" spans="1:27" s="2" customFormat="1" x14ac:dyDescent="0.25">
      <c r="A26" s="60" t="s">
        <v>439</v>
      </c>
      <c r="B26" s="60">
        <v>4008</v>
      </c>
      <c r="C26" s="60" t="s">
        <v>66</v>
      </c>
      <c r="D26" s="60" t="s">
        <v>536</v>
      </c>
      <c r="E26" s="30">
        <v>42513.368217592593</v>
      </c>
      <c r="F26" s="30">
        <v>42513.36954861111</v>
      </c>
      <c r="G26" s="38">
        <v>1</v>
      </c>
      <c r="H26" s="30" t="s">
        <v>537</v>
      </c>
      <c r="I26" s="30">
        <v>42513.398206018515</v>
      </c>
      <c r="J26" s="60">
        <v>3</v>
      </c>
      <c r="K26" s="60" t="str">
        <f t="shared" si="4"/>
        <v>4007/4008</v>
      </c>
      <c r="L26" s="60" t="str">
        <f>VLOOKUP(A26,'Trips&amp;Operators'!$C$1:$E$9999,3,FALSE)</f>
        <v>COOLAHAN</v>
      </c>
      <c r="M26" s="12">
        <f t="shared" si="5"/>
        <v>2.8657407405262347E-2</v>
      </c>
      <c r="N26" s="13"/>
      <c r="O26" s="13"/>
      <c r="P26" s="13">
        <f t="shared" si="3"/>
        <v>41.26666666357778</v>
      </c>
      <c r="Q26" s="61" t="s">
        <v>589</v>
      </c>
      <c r="R26" s="61" t="s">
        <v>591</v>
      </c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6" s="73" t="str">
        <f t="shared" si="7"/>
        <v>Y</v>
      </c>
      <c r="V26" s="73">
        <f t="shared" si="8"/>
        <v>1</v>
      </c>
      <c r="W26" s="73">
        <f t="shared" si="9"/>
        <v>23.298999999999999</v>
      </c>
      <c r="X26" s="73">
        <f t="shared" si="10"/>
        <v>0.495</v>
      </c>
      <c r="Y26" s="73">
        <f t="shared" si="11"/>
        <v>22.803999999999998</v>
      </c>
      <c r="Z26" s="74">
        <f>VLOOKUP(A26,Enforcements!$C$3:$J$56,8,0)</f>
        <v>5439</v>
      </c>
      <c r="AA26" s="74" t="str">
        <f>VLOOKUP(A26,Enforcements!$C$3:$J$56,3,0)</f>
        <v>PERMANENT SPEED RESTRICTION</v>
      </c>
    </row>
    <row r="27" spans="1:27" s="2" customFormat="1" x14ac:dyDescent="0.25">
      <c r="A27" s="60" t="s">
        <v>403</v>
      </c>
      <c r="B27" s="60">
        <v>4042</v>
      </c>
      <c r="C27" s="60" t="s">
        <v>66</v>
      </c>
      <c r="D27" s="60" t="s">
        <v>538</v>
      </c>
      <c r="E27" s="30">
        <v>42513.336701388886</v>
      </c>
      <c r="F27" s="30">
        <v>42513.339120370372</v>
      </c>
      <c r="G27" s="38">
        <v>3</v>
      </c>
      <c r="H27" s="30" t="s">
        <v>144</v>
      </c>
      <c r="I27" s="30">
        <v>42513.371030092596</v>
      </c>
      <c r="J27" s="60">
        <v>0</v>
      </c>
      <c r="K27" s="60" t="str">
        <f t="shared" si="4"/>
        <v>4041/4042</v>
      </c>
      <c r="L27" s="60" t="str">
        <f>VLOOKUP(A27,'Trips&amp;Operators'!$C$1:$E$9999,3,FALSE)</f>
        <v>SPECTOR</v>
      </c>
      <c r="M27" s="12">
        <f t="shared" si="5"/>
        <v>3.1909722223645076E-2</v>
      </c>
      <c r="N27" s="13">
        <f t="shared" si="3"/>
        <v>45.95000000204891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08:03:51-0600',mode:absolute,to:'2016-05-23 08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4.9299999999999997E-2</v>
      </c>
      <c r="X27" s="73">
        <f t="shared" si="10"/>
        <v>23.331399999999999</v>
      </c>
      <c r="Y27" s="73">
        <f t="shared" si="11"/>
        <v>23.2821</v>
      </c>
      <c r="Z27" s="74" t="e">
        <f>VLOOKUP(A27,Enforcements!$C$3:$J$56,8,0)</f>
        <v>#N/A</v>
      </c>
      <c r="AA27" s="74" t="e">
        <f>VLOOKUP(A27,Enforcements!$C$3:$J$56,3,0)</f>
        <v>#N/A</v>
      </c>
    </row>
    <row r="28" spans="1:27" s="2" customFormat="1" x14ac:dyDescent="0.25">
      <c r="A28" s="60" t="s">
        <v>436</v>
      </c>
      <c r="B28" s="60">
        <v>4041</v>
      </c>
      <c r="C28" s="60" t="s">
        <v>66</v>
      </c>
      <c r="D28" s="60" t="s">
        <v>309</v>
      </c>
      <c r="E28" s="30">
        <v>42513.378252314818</v>
      </c>
      <c r="F28" s="30">
        <v>42513.379224537035</v>
      </c>
      <c r="G28" s="38">
        <v>1</v>
      </c>
      <c r="H28" s="30" t="s">
        <v>93</v>
      </c>
      <c r="I28" s="30">
        <v>42513.409745370373</v>
      </c>
      <c r="J28" s="60">
        <v>1</v>
      </c>
      <c r="K28" s="60" t="str">
        <f t="shared" si="4"/>
        <v>4041/4042</v>
      </c>
      <c r="L28" s="60" t="str">
        <f>VLOOKUP(A28,'Trips&amp;Operators'!$C$1:$E$9999,3,FALSE)</f>
        <v>SPECTOR</v>
      </c>
      <c r="M28" s="12">
        <f t="shared" si="5"/>
        <v>3.0520833337504882E-2</v>
      </c>
      <c r="N28" s="13">
        <f t="shared" si="3"/>
        <v>43.950000006007031</v>
      </c>
      <c r="O28" s="13"/>
      <c r="P28" s="13"/>
      <c r="Q28" s="61"/>
      <c r="R28" s="61"/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09:03:41-0600',mode:absolute,to:'2016-05-23 09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8" s="73" t="str">
        <f t="shared" si="7"/>
        <v>N</v>
      </c>
      <c r="V28" s="73">
        <f t="shared" si="8"/>
        <v>1</v>
      </c>
      <c r="W28" s="73">
        <f t="shared" si="9"/>
        <v>23.3</v>
      </c>
      <c r="X28" s="73">
        <f t="shared" si="10"/>
        <v>1.4999999999999999E-2</v>
      </c>
      <c r="Y28" s="73">
        <f t="shared" si="11"/>
        <v>23.285</v>
      </c>
      <c r="Z28" s="74" t="e">
        <f>VLOOKUP(A28,Enforcements!$C$3:$J$56,8,0)</f>
        <v>#N/A</v>
      </c>
      <c r="AA28" s="74" t="e">
        <f>VLOOKUP(A28,Enforcements!$C$3:$J$56,3,0)</f>
        <v>#N/A</v>
      </c>
    </row>
    <row r="29" spans="1:27" s="2" customFormat="1" x14ac:dyDescent="0.25">
      <c r="A29" s="60" t="s">
        <v>467</v>
      </c>
      <c r="B29" s="60">
        <v>4016</v>
      </c>
      <c r="C29" s="60" t="s">
        <v>66</v>
      </c>
      <c r="D29" s="60" t="s">
        <v>290</v>
      </c>
      <c r="E29" s="30">
        <v>42513.352662037039</v>
      </c>
      <c r="F29" s="30">
        <v>42513.354166666664</v>
      </c>
      <c r="G29" s="38">
        <v>2</v>
      </c>
      <c r="H29" s="30" t="s">
        <v>530</v>
      </c>
      <c r="I29" s="30">
        <v>42513.380590277775</v>
      </c>
      <c r="J29" s="60">
        <v>0</v>
      </c>
      <c r="K29" s="60" t="str">
        <f t="shared" si="4"/>
        <v>4015/4016</v>
      </c>
      <c r="L29" s="60" t="str">
        <f>VLOOKUP(A29,'Trips&amp;Operators'!$C$1:$E$9999,3,FALSE)</f>
        <v>DE LA ROSA</v>
      </c>
      <c r="M29" s="12">
        <f t="shared" si="5"/>
        <v>2.6423611110658385E-2</v>
      </c>
      <c r="N29" s="13">
        <f t="shared" si="3"/>
        <v>38.049999999348074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08:26:50-0600',mode:absolute,to:'2016-05-23 09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4.5699999999999998E-2</v>
      </c>
      <c r="X29" s="73">
        <f t="shared" si="10"/>
        <v>23.330500000000001</v>
      </c>
      <c r="Y29" s="73">
        <f t="shared" si="11"/>
        <v>23.284800000000001</v>
      </c>
      <c r="Z29" s="74" t="e">
        <f>VLOOKUP(A29,Enforcements!$C$3:$J$56,8,0)</f>
        <v>#N/A</v>
      </c>
      <c r="AA29" s="74" t="e">
        <f>VLOOKUP(A29,Enforcements!$C$3:$J$56,3,0)</f>
        <v>#N/A</v>
      </c>
    </row>
    <row r="30" spans="1:27" s="2" customFormat="1" x14ac:dyDescent="0.25">
      <c r="A30" s="60" t="s">
        <v>495</v>
      </c>
      <c r="B30" s="60">
        <v>4015</v>
      </c>
      <c r="C30" s="60" t="s">
        <v>66</v>
      </c>
      <c r="D30" s="60" t="s">
        <v>150</v>
      </c>
      <c r="E30" s="30">
        <v>42513.386863425927</v>
      </c>
      <c r="F30" s="30">
        <v>42513.388020833336</v>
      </c>
      <c r="G30" s="38">
        <v>1</v>
      </c>
      <c r="H30" s="30" t="s">
        <v>153</v>
      </c>
      <c r="I30" s="30">
        <v>42513.421944444446</v>
      </c>
      <c r="J30" s="60">
        <v>1</v>
      </c>
      <c r="K30" s="60" t="str">
        <f t="shared" si="4"/>
        <v>4015/4016</v>
      </c>
      <c r="L30" s="60" t="str">
        <f>VLOOKUP(A30,'Trips&amp;Operators'!$C$1:$E$9999,3,FALSE)</f>
        <v>DE LA ROSA</v>
      </c>
      <c r="M30" s="12">
        <f t="shared" si="5"/>
        <v>3.3923611110367347E-2</v>
      </c>
      <c r="N30" s="13">
        <f t="shared" si="3"/>
        <v>48.849999998928979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23.297699999999999</v>
      </c>
      <c r="X30" s="73">
        <f t="shared" si="10"/>
        <v>1.43E-2</v>
      </c>
      <c r="Y30" s="73">
        <f t="shared" si="11"/>
        <v>23.2834</v>
      </c>
      <c r="Z30" s="74">
        <f>VLOOKUP(A30,Enforcements!$C$3:$J$56,8,0)</f>
        <v>228668</v>
      </c>
      <c r="AA30" s="74" t="str">
        <f>VLOOKUP(A30,Enforcements!$C$3:$J$56,3,0)</f>
        <v>PERMANENT SPEED RESTRICTION</v>
      </c>
    </row>
    <row r="31" spans="1:27" s="2" customFormat="1" x14ac:dyDescent="0.25">
      <c r="A31" s="60" t="s">
        <v>376</v>
      </c>
      <c r="B31" s="60">
        <v>4027</v>
      </c>
      <c r="C31" s="60" t="s">
        <v>66</v>
      </c>
      <c r="D31" s="60" t="s">
        <v>160</v>
      </c>
      <c r="E31" s="30">
        <v>42513.360381944447</v>
      </c>
      <c r="F31" s="30">
        <v>42513.36178240741</v>
      </c>
      <c r="G31" s="38">
        <v>2</v>
      </c>
      <c r="H31" s="30" t="s">
        <v>67</v>
      </c>
      <c r="I31" s="30">
        <v>42513.389560185184</v>
      </c>
      <c r="J31" s="60">
        <v>0</v>
      </c>
      <c r="K31" s="60" t="str">
        <f t="shared" si="4"/>
        <v>4027/4028</v>
      </c>
      <c r="L31" s="60" t="str">
        <f>VLOOKUP(A31,'Trips&amp;Operators'!$C$1:$E$9999,3,FALSE)</f>
        <v>LEVIN</v>
      </c>
      <c r="M31" s="12">
        <f t="shared" si="5"/>
        <v>2.7777777773735579E-2</v>
      </c>
      <c r="N31" s="13">
        <f t="shared" si="3"/>
        <v>39.999999994179234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08:37:57-0600',mode:absolute,to:'2016-05-23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4.3999999999999997E-2</v>
      </c>
      <c r="X31" s="73">
        <f t="shared" si="10"/>
        <v>23.331</v>
      </c>
      <c r="Y31" s="73">
        <f t="shared" si="11"/>
        <v>23.286999999999999</v>
      </c>
      <c r="Z31" s="74" t="e">
        <f>VLOOKUP(A31,Enforcements!$C$3:$J$56,8,0)</f>
        <v>#N/A</v>
      </c>
      <c r="AA31" s="74" t="e">
        <f>VLOOKUP(A31,Enforcements!$C$3:$J$56,3,0)</f>
        <v>#N/A</v>
      </c>
    </row>
    <row r="32" spans="1:27" s="2" customFormat="1" x14ac:dyDescent="0.25">
      <c r="A32" s="60" t="s">
        <v>409</v>
      </c>
      <c r="B32" s="60">
        <v>4028</v>
      </c>
      <c r="C32" s="60" t="s">
        <v>66</v>
      </c>
      <c r="D32" s="60" t="s">
        <v>83</v>
      </c>
      <c r="E32" s="30">
        <v>42513.395543981482</v>
      </c>
      <c r="F32" s="30">
        <v>42513.39675925926</v>
      </c>
      <c r="G32" s="38">
        <v>1</v>
      </c>
      <c r="H32" s="30" t="s">
        <v>93</v>
      </c>
      <c r="I32" s="30">
        <v>42513.429652777777</v>
      </c>
      <c r="J32" s="60">
        <v>0</v>
      </c>
      <c r="K32" s="60" t="str">
        <f t="shared" si="4"/>
        <v>4027/4028</v>
      </c>
      <c r="L32" s="60" t="str">
        <f>VLOOKUP(A32,'Trips&amp;Operators'!$C$1:$E$9999,3,FALSE)</f>
        <v>LEVIN</v>
      </c>
      <c r="M32" s="12">
        <f t="shared" si="5"/>
        <v>3.2893518517084885E-2</v>
      </c>
      <c r="N32" s="13">
        <f t="shared" si="3"/>
        <v>47.366666664602235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09:28:35-0600',mode:absolute,to:'2016-05-23 10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23.299399999999999</v>
      </c>
      <c r="X32" s="73">
        <f t="shared" si="10"/>
        <v>1.4999999999999999E-2</v>
      </c>
      <c r="Y32" s="73">
        <f t="shared" si="11"/>
        <v>23.284399999999998</v>
      </c>
      <c r="Z32" s="74" t="e">
        <f>VLOOKUP(A32,Enforcements!$C$3:$J$56,8,0)</f>
        <v>#N/A</v>
      </c>
      <c r="AA32" s="74" t="e">
        <f>VLOOKUP(A32,Enforcements!$C$3:$J$56,3,0)</f>
        <v>#N/A</v>
      </c>
    </row>
    <row r="33" spans="1:27" s="2" customFormat="1" x14ac:dyDescent="0.25">
      <c r="A33" s="60" t="s">
        <v>469</v>
      </c>
      <c r="B33" s="60">
        <v>4044</v>
      </c>
      <c r="C33" s="60" t="s">
        <v>66</v>
      </c>
      <c r="D33" s="60" t="s">
        <v>152</v>
      </c>
      <c r="E33" s="30">
        <v>42513.372071759259</v>
      </c>
      <c r="F33" s="30">
        <v>42513.373402777775</v>
      </c>
      <c r="G33" s="38">
        <v>1</v>
      </c>
      <c r="H33" s="30" t="s">
        <v>291</v>
      </c>
      <c r="I33" s="30">
        <v>42513.402037037034</v>
      </c>
      <c r="J33" s="60">
        <v>1</v>
      </c>
      <c r="K33" s="60" t="str">
        <f t="shared" si="4"/>
        <v>4043/4044</v>
      </c>
      <c r="L33" s="60" t="str">
        <f>VLOOKUP(A33,'Trips&amp;Operators'!$C$1:$E$9999,3,FALSE)</f>
        <v>NELSON</v>
      </c>
      <c r="M33" s="12">
        <f t="shared" si="5"/>
        <v>2.8634259258979E-2</v>
      </c>
      <c r="N33" s="13">
        <f t="shared" si="3"/>
        <v>41.23333333292976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4.6600000000000003E-2</v>
      </c>
      <c r="X33" s="73">
        <f t="shared" si="10"/>
        <v>23.329699999999999</v>
      </c>
      <c r="Y33" s="73">
        <f t="shared" si="11"/>
        <v>23.283099999999997</v>
      </c>
      <c r="Z33" s="74">
        <f>VLOOKUP(A33,Enforcements!$C$3:$J$56,8,0)</f>
        <v>233491</v>
      </c>
      <c r="AA33" s="74" t="str">
        <f>VLOOKUP(A33,Enforcements!$C$3:$J$56,3,0)</f>
        <v>TRACK WARRANT AUTHORITY</v>
      </c>
    </row>
    <row r="34" spans="1:27" s="2" customFormat="1" x14ac:dyDescent="0.25">
      <c r="A34" s="60" t="s">
        <v>484</v>
      </c>
      <c r="B34" s="60">
        <v>4043</v>
      </c>
      <c r="C34" s="60" t="s">
        <v>66</v>
      </c>
      <c r="D34" s="60" t="s">
        <v>69</v>
      </c>
      <c r="E34" s="30">
        <v>42513.408275462964</v>
      </c>
      <c r="F34" s="30">
        <v>42513.409386574072</v>
      </c>
      <c r="G34" s="38">
        <v>1</v>
      </c>
      <c r="H34" s="30" t="s">
        <v>97</v>
      </c>
      <c r="I34" s="30">
        <v>42513.445057870369</v>
      </c>
      <c r="J34" s="60">
        <v>0</v>
      </c>
      <c r="K34" s="60" t="str">
        <f t="shared" si="4"/>
        <v>4043/4044</v>
      </c>
      <c r="L34" s="60" t="str">
        <f>VLOOKUP(A34,'Trips&amp;Operators'!$C$1:$E$9999,3,FALSE)</f>
        <v>NELSON</v>
      </c>
      <c r="M34" s="12">
        <f t="shared" si="5"/>
        <v>3.5671296296641231E-2</v>
      </c>
      <c r="N34" s="13">
        <f t="shared" si="3"/>
        <v>51.366666667163372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09:46:55-0600',mode:absolute,to:'2016-05-23 10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23.297799999999999</v>
      </c>
      <c r="X34" s="73">
        <f t="shared" si="10"/>
        <v>1.47E-2</v>
      </c>
      <c r="Y34" s="73">
        <f t="shared" si="11"/>
        <v>23.283099999999997</v>
      </c>
      <c r="Z34" s="74" t="e">
        <f>VLOOKUP(A34,Enforcements!$C$3:$J$56,8,0)</f>
        <v>#N/A</v>
      </c>
      <c r="AA34" s="74" t="e">
        <f>VLOOKUP(A34,Enforcements!$C$3:$J$56,3,0)</f>
        <v>#N/A</v>
      </c>
    </row>
    <row r="35" spans="1:27" s="2" customFormat="1" x14ac:dyDescent="0.25">
      <c r="A35" s="60" t="s">
        <v>427</v>
      </c>
      <c r="B35" s="60">
        <v>4038</v>
      </c>
      <c r="C35" s="60" t="s">
        <v>66</v>
      </c>
      <c r="D35" s="60" t="s">
        <v>102</v>
      </c>
      <c r="E35" s="30">
        <v>42513.381921296299</v>
      </c>
      <c r="F35" s="30">
        <v>42513.383032407408</v>
      </c>
      <c r="G35" s="38">
        <v>1</v>
      </c>
      <c r="H35" s="30" t="s">
        <v>539</v>
      </c>
      <c r="I35" s="30">
        <v>42513.411782407406</v>
      </c>
      <c r="J35" s="60">
        <v>0</v>
      </c>
      <c r="K35" s="60" t="str">
        <f t="shared" si="4"/>
        <v>4037/4038</v>
      </c>
      <c r="L35" s="60" t="str">
        <f>VLOOKUP(A35,'Trips&amp;Operators'!$C$1:$E$9999,3,FALSE)</f>
        <v>STURGEON</v>
      </c>
      <c r="M35" s="12">
        <f t="shared" si="5"/>
        <v>2.8749999997671694E-2</v>
      </c>
      <c r="N35" s="13">
        <f t="shared" si="3"/>
        <v>41.399999996647239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09:08:58-0600',mode:absolute,to:'2016-05-23 09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4.6699999999999998E-2</v>
      </c>
      <c r="X35" s="73">
        <f t="shared" si="10"/>
        <v>23.325700000000001</v>
      </c>
      <c r="Y35" s="73">
        <f t="shared" si="11"/>
        <v>23.279</v>
      </c>
      <c r="Z35" s="74" t="e">
        <f>VLOOKUP(A35,Enforcements!$C$3:$J$56,8,0)</f>
        <v>#N/A</v>
      </c>
      <c r="AA35" s="74" t="e">
        <f>VLOOKUP(A35,Enforcements!$C$3:$J$56,3,0)</f>
        <v>#N/A</v>
      </c>
    </row>
    <row r="36" spans="1:27" s="2" customFormat="1" x14ac:dyDescent="0.25">
      <c r="A36" s="60" t="s">
        <v>508</v>
      </c>
      <c r="B36" s="60">
        <v>4037</v>
      </c>
      <c r="C36" s="60" t="s">
        <v>66</v>
      </c>
      <c r="D36" s="60" t="s">
        <v>540</v>
      </c>
      <c r="E36" s="30">
        <v>42513.415902777779</v>
      </c>
      <c r="F36" s="30">
        <v>42513.417048611111</v>
      </c>
      <c r="G36" s="38">
        <v>1</v>
      </c>
      <c r="H36" s="30" t="s">
        <v>541</v>
      </c>
      <c r="I36" s="30">
        <v>42513.452997685185</v>
      </c>
      <c r="J36" s="60">
        <v>0</v>
      </c>
      <c r="K36" s="60" t="str">
        <f t="shared" si="4"/>
        <v>4037/4038</v>
      </c>
      <c r="L36" s="60" t="str">
        <f>VLOOKUP(A36,'Trips&amp;Operators'!$C$1:$E$9999,3,FALSE)</f>
        <v>STURGEON</v>
      </c>
      <c r="M36" s="12">
        <f t="shared" si="5"/>
        <v>3.5949074073869269E-2</v>
      </c>
      <c r="N36" s="13">
        <f t="shared" si="3"/>
        <v>51.766666666371748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09:57:54-0600',mode:absolute,to:'2016-05-23 10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23.293199999999999</v>
      </c>
      <c r="X36" s="73">
        <f t="shared" si="10"/>
        <v>1.7399999999999999E-2</v>
      </c>
      <c r="Y36" s="73">
        <f t="shared" si="11"/>
        <v>23.2758</v>
      </c>
      <c r="Z36" s="74" t="e">
        <f>VLOOKUP(A36,Enforcements!$C$3:$J$56,8,0)</f>
        <v>#N/A</v>
      </c>
      <c r="AA36" s="74" t="e">
        <f>VLOOKUP(A36,Enforcements!$C$3:$J$56,3,0)</f>
        <v>#N/A</v>
      </c>
    </row>
    <row r="37" spans="1:27" s="2" customFormat="1" x14ac:dyDescent="0.25">
      <c r="A37" s="60" t="s">
        <v>437</v>
      </c>
      <c r="B37" s="60">
        <v>4009</v>
      </c>
      <c r="C37" s="60" t="s">
        <v>66</v>
      </c>
      <c r="D37" s="60" t="s">
        <v>104</v>
      </c>
      <c r="E37" s="30">
        <v>42513.394016203703</v>
      </c>
      <c r="F37" s="30">
        <v>42513.394930555558</v>
      </c>
      <c r="G37" s="38">
        <v>1</v>
      </c>
      <c r="H37" s="30" t="s">
        <v>514</v>
      </c>
      <c r="I37" s="30">
        <v>42513.4221875</v>
      </c>
      <c r="J37" s="60">
        <v>1</v>
      </c>
      <c r="K37" s="60" t="str">
        <f t="shared" si="4"/>
        <v>4009/4010</v>
      </c>
      <c r="L37" s="60" t="str">
        <f>VLOOKUP(A37,'Trips&amp;Operators'!$C$1:$E$9999,3,FALSE)</f>
        <v>ROCHA</v>
      </c>
      <c r="M37" s="12">
        <f t="shared" si="5"/>
        <v>2.7256944442342501E-2</v>
      </c>
      <c r="N37" s="13">
        <f t="shared" si="3"/>
        <v>39.249999996973202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4.58E-2</v>
      </c>
      <c r="X37" s="73">
        <f t="shared" si="10"/>
        <v>23.325900000000001</v>
      </c>
      <c r="Y37" s="73">
        <f t="shared" si="11"/>
        <v>23.280100000000001</v>
      </c>
      <c r="Z37" s="74">
        <f>VLOOKUP(A37,Enforcements!$C$3:$J$56,8,0)</f>
        <v>233491</v>
      </c>
      <c r="AA37" s="74" t="str">
        <f>VLOOKUP(A37,Enforcements!$C$3:$J$56,3,0)</f>
        <v>TRACK WARRANT AUTHORITY</v>
      </c>
    </row>
    <row r="38" spans="1:27" s="2" customFormat="1" x14ac:dyDescent="0.25">
      <c r="A38" s="60" t="s">
        <v>391</v>
      </c>
      <c r="B38" s="60">
        <v>4010</v>
      </c>
      <c r="C38" s="60" t="s">
        <v>66</v>
      </c>
      <c r="D38" s="60" t="s">
        <v>286</v>
      </c>
      <c r="E38" s="30">
        <v>42513.434432870374</v>
      </c>
      <c r="F38" s="30">
        <v>42513.43540509259</v>
      </c>
      <c r="G38" s="38">
        <v>1</v>
      </c>
      <c r="H38" s="30" t="s">
        <v>542</v>
      </c>
      <c r="I38" s="30">
        <v>42513.471782407411</v>
      </c>
      <c r="J38" s="60">
        <v>1</v>
      </c>
      <c r="K38" s="60" t="str">
        <f t="shared" si="4"/>
        <v>4009/4010</v>
      </c>
      <c r="L38" s="60" t="str">
        <f>VLOOKUP(A38,'Trips&amp;Operators'!$C$1:$E$9999,3,FALSE)</f>
        <v>ROCHA</v>
      </c>
      <c r="M38" s="12">
        <f t="shared" si="5"/>
        <v>3.6377314820128959E-2</v>
      </c>
      <c r="N38" s="13">
        <f t="shared" si="3"/>
        <v>52.3833333409857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23.295500000000001</v>
      </c>
      <c r="X38" s="73">
        <f t="shared" si="10"/>
        <v>0.1179</v>
      </c>
      <c r="Y38" s="73">
        <f t="shared" si="11"/>
        <v>23.177600000000002</v>
      </c>
      <c r="Z38" s="74">
        <f>VLOOKUP(A38,Enforcements!$C$3:$J$56,8,0)</f>
        <v>839</v>
      </c>
      <c r="AA38" s="74" t="str">
        <f>VLOOKUP(A38,Enforcements!$C$3:$J$56,3,0)</f>
        <v>TRACK WARRANT AUTHORITY</v>
      </c>
    </row>
    <row r="39" spans="1:27" s="2" customFormat="1" x14ac:dyDescent="0.25">
      <c r="A39" s="60" t="s">
        <v>433</v>
      </c>
      <c r="B39" s="60">
        <v>4007</v>
      </c>
      <c r="C39" s="60" t="s">
        <v>66</v>
      </c>
      <c r="D39" s="60" t="s">
        <v>543</v>
      </c>
      <c r="E39" s="30">
        <v>42513.402303240742</v>
      </c>
      <c r="F39" s="30">
        <v>42513.403564814813</v>
      </c>
      <c r="G39" s="38">
        <v>1</v>
      </c>
      <c r="H39" s="30" t="s">
        <v>162</v>
      </c>
      <c r="I39" s="30">
        <v>42513.431331018517</v>
      </c>
      <c r="J39" s="60">
        <v>0</v>
      </c>
      <c r="K39" s="60" t="str">
        <f t="shared" si="4"/>
        <v>4007/4008</v>
      </c>
      <c r="L39" s="60" t="str">
        <f>VLOOKUP(A39,'Trips&amp;Operators'!$C$1:$E$9999,3,FALSE)</f>
        <v>COOLAHAN</v>
      </c>
      <c r="M39" s="12">
        <f t="shared" si="5"/>
        <v>2.7766203704231884E-2</v>
      </c>
      <c r="N39" s="13">
        <f t="shared" si="3"/>
        <v>39.983333334093913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09:38:19-0600',mode:absolute,to:'2016-05-23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4.24E-2</v>
      </c>
      <c r="X39" s="73">
        <f t="shared" si="10"/>
        <v>23.331700000000001</v>
      </c>
      <c r="Y39" s="73">
        <f t="shared" si="11"/>
        <v>23.289300000000001</v>
      </c>
      <c r="Z39" s="74" t="e">
        <f>VLOOKUP(A39,Enforcements!$C$3:$J$56,8,0)</f>
        <v>#N/A</v>
      </c>
      <c r="AA39" s="74" t="e">
        <f>VLOOKUP(A39,Enforcements!$C$3:$J$56,3,0)</f>
        <v>#N/A</v>
      </c>
    </row>
    <row r="40" spans="1:27" s="2" customFormat="1" x14ac:dyDescent="0.25">
      <c r="A40" s="60" t="s">
        <v>370</v>
      </c>
      <c r="B40" s="60">
        <v>4008</v>
      </c>
      <c r="C40" s="60" t="s">
        <v>66</v>
      </c>
      <c r="D40" s="60" t="s">
        <v>308</v>
      </c>
      <c r="E40" s="30">
        <v>42513.439351851855</v>
      </c>
      <c r="F40" s="30">
        <v>42513.440381944441</v>
      </c>
      <c r="G40" s="38">
        <v>1</v>
      </c>
      <c r="H40" s="30" t="s">
        <v>93</v>
      </c>
      <c r="I40" s="30">
        <v>42513.474537037036</v>
      </c>
      <c r="J40" s="60">
        <v>1</v>
      </c>
      <c r="K40" s="60" t="str">
        <f t="shared" si="4"/>
        <v>4007/4008</v>
      </c>
      <c r="L40" s="60" t="str">
        <f>VLOOKUP(A40,'Trips&amp;Operators'!$C$1:$E$9999,3,FALSE)</f>
        <v>COOLAHAN</v>
      </c>
      <c r="M40" s="12">
        <f t="shared" si="5"/>
        <v>3.4155092595028691E-2</v>
      </c>
      <c r="N40" s="13">
        <f t="shared" si="3"/>
        <v>49.183333336841315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0" s="73" t="str">
        <f t="shared" si="7"/>
        <v>N</v>
      </c>
      <c r="V40" s="73">
        <f t="shared" si="8"/>
        <v>1</v>
      </c>
      <c r="W40" s="73">
        <f t="shared" si="9"/>
        <v>23.297599999999999</v>
      </c>
      <c r="X40" s="73">
        <f t="shared" si="10"/>
        <v>1.4999999999999999E-2</v>
      </c>
      <c r="Y40" s="73">
        <f t="shared" si="11"/>
        <v>23.282599999999999</v>
      </c>
      <c r="Z40" s="74">
        <f>VLOOKUP(A40,Enforcements!$C$3:$J$56,8,0)</f>
        <v>1</v>
      </c>
      <c r="AA40" s="74" t="str">
        <f>VLOOKUP(A40,Enforcements!$C$3:$J$56,3,0)</f>
        <v>TRACK WARRANT AUTHORITY</v>
      </c>
    </row>
    <row r="41" spans="1:27" s="2" customFormat="1" x14ac:dyDescent="0.25">
      <c r="A41" s="60" t="s">
        <v>448</v>
      </c>
      <c r="B41" s="60">
        <v>4042</v>
      </c>
      <c r="C41" s="60" t="s">
        <v>66</v>
      </c>
      <c r="D41" s="60" t="s">
        <v>161</v>
      </c>
      <c r="E41" s="30">
        <v>42513.413587962961</v>
      </c>
      <c r="F41" s="30">
        <v>42513.414571759262</v>
      </c>
      <c r="G41" s="38">
        <v>1</v>
      </c>
      <c r="H41" s="30" t="s">
        <v>544</v>
      </c>
      <c r="I41" s="30">
        <v>42513.442685185182</v>
      </c>
      <c r="J41" s="60">
        <v>0</v>
      </c>
      <c r="K41" s="60" t="str">
        <f t="shared" si="4"/>
        <v>4041/4042</v>
      </c>
      <c r="L41" s="60" t="str">
        <f>VLOOKUP(A41,'Trips&amp;Operators'!$C$1:$E$9999,3,FALSE)</f>
        <v>SPECTOR</v>
      </c>
      <c r="M41" s="12">
        <f t="shared" si="5"/>
        <v>2.8113425920309965E-2</v>
      </c>
      <c r="N41" s="13">
        <f t="shared" si="3"/>
        <v>40.483333325246349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09:54:34-0600',mode:absolute,to:'2016-05-23 10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1" s="73" t="str">
        <f t="shared" si="7"/>
        <v>N</v>
      </c>
      <c r="V41" s="73">
        <f t="shared" si="8"/>
        <v>1</v>
      </c>
      <c r="W41" s="73">
        <f t="shared" si="9"/>
        <v>4.6199999999999998E-2</v>
      </c>
      <c r="X41" s="73">
        <f t="shared" si="10"/>
        <v>23.3324</v>
      </c>
      <c r="Y41" s="73">
        <f t="shared" si="11"/>
        <v>23.286200000000001</v>
      </c>
      <c r="Z41" s="74" t="e">
        <f>VLOOKUP(A41,Enforcements!$C$3:$J$56,8,0)</f>
        <v>#N/A</v>
      </c>
      <c r="AA41" s="74" t="e">
        <f>VLOOKUP(A41,Enforcements!$C$3:$J$56,3,0)</f>
        <v>#N/A</v>
      </c>
    </row>
    <row r="42" spans="1:27" s="2" customFormat="1" x14ac:dyDescent="0.25">
      <c r="A42" s="60" t="s">
        <v>509</v>
      </c>
      <c r="B42" s="60">
        <v>4041</v>
      </c>
      <c r="C42" s="60" t="s">
        <v>66</v>
      </c>
      <c r="D42" s="60" t="s">
        <v>83</v>
      </c>
      <c r="E42" s="30">
        <v>42513.45107638889</v>
      </c>
      <c r="F42" s="30">
        <v>42513.452499999999</v>
      </c>
      <c r="G42" s="38">
        <v>2</v>
      </c>
      <c r="H42" s="30" t="s">
        <v>93</v>
      </c>
      <c r="I42" s="30">
        <v>42513.48542824074</v>
      </c>
      <c r="J42" s="60">
        <v>1</v>
      </c>
      <c r="K42" s="60" t="str">
        <f t="shared" si="4"/>
        <v>4041/4042</v>
      </c>
      <c r="L42" s="60" t="str">
        <f>VLOOKUP(A42,'Trips&amp;Operators'!$C$1:$E$9999,3,FALSE)</f>
        <v>SPECTOR</v>
      </c>
      <c r="M42" s="12">
        <f t="shared" si="5"/>
        <v>3.2928240740147885E-2</v>
      </c>
      <c r="N42" s="13">
        <f t="shared" si="3"/>
        <v>47.416666665812954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2" s="73" t="str">
        <f t="shared" si="7"/>
        <v>N</v>
      </c>
      <c r="V42" s="73">
        <f t="shared" si="8"/>
        <v>1</v>
      </c>
      <c r="W42" s="73">
        <f t="shared" si="9"/>
        <v>23.299399999999999</v>
      </c>
      <c r="X42" s="73">
        <f t="shared" si="10"/>
        <v>1.4999999999999999E-2</v>
      </c>
      <c r="Y42" s="73">
        <f t="shared" si="11"/>
        <v>23.284399999999998</v>
      </c>
      <c r="Z42" s="74">
        <f>VLOOKUP(A42,Enforcements!$C$3:$J$56,8,0)</f>
        <v>1</v>
      </c>
      <c r="AA42" s="74" t="str">
        <f>VLOOKUP(A42,Enforcements!$C$3:$J$56,3,0)</f>
        <v>TRACK WARRANT AUTHORITY</v>
      </c>
    </row>
    <row r="43" spans="1:27" s="2" customFormat="1" x14ac:dyDescent="0.25">
      <c r="A43" s="60" t="s">
        <v>494</v>
      </c>
      <c r="B43" s="60">
        <v>4016</v>
      </c>
      <c r="C43" s="60" t="s">
        <v>66</v>
      </c>
      <c r="D43" s="60" t="s">
        <v>545</v>
      </c>
      <c r="E43" s="30">
        <v>42513.424768518518</v>
      </c>
      <c r="F43" s="30">
        <v>42513.427256944444</v>
      </c>
      <c r="G43" s="38">
        <v>3</v>
      </c>
      <c r="H43" s="30" t="s">
        <v>121</v>
      </c>
      <c r="I43" s="30">
        <v>42513.453217592592</v>
      </c>
      <c r="J43" s="60">
        <v>0</v>
      </c>
      <c r="K43" s="60" t="str">
        <f t="shared" si="4"/>
        <v>4015/4016</v>
      </c>
      <c r="L43" s="60" t="str">
        <f>VLOOKUP(A43,'Trips&amp;Operators'!$C$1:$E$9999,3,FALSE)</f>
        <v>COCA</v>
      </c>
      <c r="M43" s="12">
        <f t="shared" si="5"/>
        <v>2.5960648148611654E-2</v>
      </c>
      <c r="N43" s="13">
        <f t="shared" si="3"/>
        <v>37.383333334000781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10:10:40-0600',mode:absolute,to:'2016-05-23 10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4.9799999999999997E-2</v>
      </c>
      <c r="X43" s="73">
        <f t="shared" si="10"/>
        <v>23.330200000000001</v>
      </c>
      <c r="Y43" s="73">
        <f t="shared" si="11"/>
        <v>23.2804</v>
      </c>
      <c r="Z43" s="74" t="e">
        <f>VLOOKUP(A43,Enforcements!$C$3:$J$56,8,0)</f>
        <v>#N/A</v>
      </c>
      <c r="AA43" s="74" t="e">
        <f>VLOOKUP(A43,Enforcements!$C$3:$J$56,3,0)</f>
        <v>#N/A</v>
      </c>
    </row>
    <row r="44" spans="1:27" s="2" customFormat="1" x14ac:dyDescent="0.25">
      <c r="A44" s="60" t="s">
        <v>492</v>
      </c>
      <c r="B44" s="60">
        <v>4015</v>
      </c>
      <c r="C44" s="60" t="s">
        <v>66</v>
      </c>
      <c r="D44" s="60" t="s">
        <v>303</v>
      </c>
      <c r="E44" s="30">
        <v>42513.460405092592</v>
      </c>
      <c r="F44" s="30">
        <v>42513.461400462962</v>
      </c>
      <c r="G44" s="38">
        <v>1</v>
      </c>
      <c r="H44" s="30" t="s">
        <v>123</v>
      </c>
      <c r="I44" s="30">
        <v>42513.494201388887</v>
      </c>
      <c r="J44" s="60">
        <v>1</v>
      </c>
      <c r="K44" s="60" t="str">
        <f t="shared" si="4"/>
        <v>4015/4016</v>
      </c>
      <c r="L44" s="60" t="str">
        <f>VLOOKUP(A44,'Trips&amp;Operators'!$C$1:$E$9999,3,FALSE)</f>
        <v>COCA</v>
      </c>
      <c r="M44" s="12">
        <f t="shared" si="5"/>
        <v>3.2800925924675539E-2</v>
      </c>
      <c r="N44" s="13">
        <f t="shared" si="3"/>
        <v>47.233333331532776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23.2987</v>
      </c>
      <c r="X44" s="73">
        <f t="shared" si="10"/>
        <v>1.6E-2</v>
      </c>
      <c r="Y44" s="73">
        <f t="shared" si="11"/>
        <v>23.282700000000002</v>
      </c>
      <c r="Z44" s="74">
        <f>VLOOKUP(A44,Enforcements!$C$3:$J$56,8,0)</f>
        <v>183829</v>
      </c>
      <c r="AA44" s="74" t="str">
        <f>VLOOKUP(A44,Enforcements!$C$3:$J$56,3,0)</f>
        <v>PERMANENT SPEED RESTRICTION</v>
      </c>
    </row>
    <row r="45" spans="1:27" s="2" customFormat="1" x14ac:dyDescent="0.25">
      <c r="A45" s="60" t="s">
        <v>429</v>
      </c>
      <c r="B45" s="60">
        <v>4027</v>
      </c>
      <c r="C45" s="60" t="s">
        <v>66</v>
      </c>
      <c r="D45" s="60" t="s">
        <v>79</v>
      </c>
      <c r="E45" s="30">
        <v>42513.435752314814</v>
      </c>
      <c r="F45" s="30">
        <v>42513.437164351853</v>
      </c>
      <c r="G45" s="38">
        <v>2</v>
      </c>
      <c r="H45" s="30" t="s">
        <v>546</v>
      </c>
      <c r="I45" s="30">
        <v>42513.464016203703</v>
      </c>
      <c r="J45" s="60">
        <v>1</v>
      </c>
      <c r="K45" s="60" t="str">
        <f t="shared" si="4"/>
        <v>4027/4028</v>
      </c>
      <c r="L45" s="60" t="str">
        <f>VLOOKUP(A45,'Trips&amp;Operators'!$C$1:$E$9999,3,FALSE)</f>
        <v>DE LA ROSA</v>
      </c>
      <c r="M45" s="12">
        <f t="shared" si="5"/>
        <v>2.6851851849642117E-2</v>
      </c>
      <c r="N45" s="13">
        <f t="shared" si="3"/>
        <v>38.666666663484648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4.5499999999999999E-2</v>
      </c>
      <c r="X45" s="73">
        <f t="shared" si="10"/>
        <v>23.328800000000001</v>
      </c>
      <c r="Y45" s="73">
        <f t="shared" si="11"/>
        <v>23.283300000000001</v>
      </c>
      <c r="Z45" s="74">
        <f>VLOOKUP(A45,Enforcements!$C$3:$J$56,8,0)</f>
        <v>133155</v>
      </c>
      <c r="AA45" s="74" t="str">
        <f>VLOOKUP(A45,Enforcements!$C$3:$J$56,3,0)</f>
        <v>SIGNAL</v>
      </c>
    </row>
    <row r="46" spans="1:27" s="2" customFormat="1" x14ac:dyDescent="0.25">
      <c r="A46" s="60" t="s">
        <v>491</v>
      </c>
      <c r="B46" s="60">
        <v>4028</v>
      </c>
      <c r="C46" s="60" t="s">
        <v>66</v>
      </c>
      <c r="D46" s="60" t="s">
        <v>86</v>
      </c>
      <c r="E46" s="30">
        <v>42513.471724537034</v>
      </c>
      <c r="F46" s="30">
        <v>42513.473020833335</v>
      </c>
      <c r="G46" s="38">
        <v>1</v>
      </c>
      <c r="H46" s="30" t="s">
        <v>153</v>
      </c>
      <c r="I46" s="30">
        <v>42513.504074074073</v>
      </c>
      <c r="J46" s="60">
        <v>0</v>
      </c>
      <c r="K46" s="60" t="str">
        <f t="shared" si="4"/>
        <v>4027/4028</v>
      </c>
      <c r="L46" s="60" t="str">
        <f>VLOOKUP(A46,'Trips&amp;Operators'!$C$1:$E$9999,3,FALSE)</f>
        <v>DE LA ROSA</v>
      </c>
      <c r="M46" s="12">
        <f t="shared" si="5"/>
        <v>3.1053240738401655E-2</v>
      </c>
      <c r="N46" s="13">
        <f t="shared" si="3"/>
        <v>44.716666663298383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11:18:17-0600',mode:absolute,to:'2016-05-23 12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23.297999999999998</v>
      </c>
      <c r="X46" s="73">
        <f t="shared" si="10"/>
        <v>1.43E-2</v>
      </c>
      <c r="Y46" s="73">
        <f t="shared" si="11"/>
        <v>23.2837</v>
      </c>
      <c r="Z46" s="74" t="e">
        <f>VLOOKUP(A46,Enforcements!$C$3:$J$56,8,0)</f>
        <v>#N/A</v>
      </c>
      <c r="AA46" s="74" t="e">
        <f>VLOOKUP(A46,Enforcements!$C$3:$J$56,3,0)</f>
        <v>#N/A</v>
      </c>
    </row>
    <row r="47" spans="1:27" s="2" customFormat="1" x14ac:dyDescent="0.25">
      <c r="A47" s="60" t="s">
        <v>357</v>
      </c>
      <c r="B47" s="60">
        <v>4044</v>
      </c>
      <c r="C47" s="60" t="s">
        <v>66</v>
      </c>
      <c r="D47" s="60" t="s">
        <v>547</v>
      </c>
      <c r="E47" s="30">
        <v>42513.447662037041</v>
      </c>
      <c r="F47" s="30">
        <v>42513.456250000003</v>
      </c>
      <c r="G47" s="38">
        <v>12</v>
      </c>
      <c r="H47" s="30" t="s">
        <v>291</v>
      </c>
      <c r="I47" s="30">
        <v>42513.483090277776</v>
      </c>
      <c r="J47" s="60">
        <v>0</v>
      </c>
      <c r="K47" s="60" t="str">
        <f t="shared" si="4"/>
        <v>4043/4044</v>
      </c>
      <c r="L47" s="60" t="str">
        <f>VLOOKUP(A47,'Trips&amp;Operators'!$C$1:$E$9999,3,FALSE)</f>
        <v>BRANNON</v>
      </c>
      <c r="M47" s="12">
        <f t="shared" si="5"/>
        <v>2.6840277772862464E-2</v>
      </c>
      <c r="N47" s="13">
        <f t="shared" si="3"/>
        <v>38.649999992921948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10:43:38-0600',mode:absolute,to:'2016-05-23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0.1091</v>
      </c>
      <c r="X47" s="73">
        <f t="shared" si="10"/>
        <v>23.329699999999999</v>
      </c>
      <c r="Y47" s="73">
        <f t="shared" si="11"/>
        <v>23.220599999999997</v>
      </c>
      <c r="Z47" s="74" t="e">
        <f>VLOOKUP(A47,Enforcements!$C$3:$J$56,8,0)</f>
        <v>#N/A</v>
      </c>
      <c r="AA47" s="74" t="e">
        <f>VLOOKUP(A47,Enforcements!$C$3:$J$56,3,0)</f>
        <v>#N/A</v>
      </c>
    </row>
    <row r="48" spans="1:27" s="2" customFormat="1" x14ac:dyDescent="0.25">
      <c r="A48" s="60" t="s">
        <v>485</v>
      </c>
      <c r="B48" s="60">
        <v>4043</v>
      </c>
      <c r="C48" s="60" t="s">
        <v>66</v>
      </c>
      <c r="D48" s="60" t="s">
        <v>83</v>
      </c>
      <c r="E48" s="30">
        <v>42513.484548611108</v>
      </c>
      <c r="F48" s="30">
        <v>42513.485763888886</v>
      </c>
      <c r="G48" s="38">
        <v>1</v>
      </c>
      <c r="H48" s="30" t="s">
        <v>70</v>
      </c>
      <c r="I48" s="30">
        <v>42513.515405092592</v>
      </c>
      <c r="J48" s="60">
        <v>0</v>
      </c>
      <c r="K48" s="60" t="str">
        <f t="shared" si="4"/>
        <v>4043/4044</v>
      </c>
      <c r="L48" s="60" t="str">
        <f>VLOOKUP(A48,'Trips&amp;Operators'!$C$1:$E$9999,3,FALSE)</f>
        <v>BRANNON</v>
      </c>
      <c r="M48" s="12">
        <f t="shared" si="5"/>
        <v>2.9641203705978114E-2</v>
      </c>
      <c r="N48" s="13">
        <f t="shared" si="3"/>
        <v>42.683333336608484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11:36:45-0600',mode:absolute,to:'2016-05-23 12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23.299399999999999</v>
      </c>
      <c r="X48" s="73">
        <f t="shared" si="10"/>
        <v>1.5599999999999999E-2</v>
      </c>
      <c r="Y48" s="73">
        <f t="shared" si="11"/>
        <v>23.283799999999999</v>
      </c>
      <c r="Z48" s="74" t="e">
        <f>VLOOKUP(A48,Enforcements!$C$3:$J$56,8,0)</f>
        <v>#N/A</v>
      </c>
      <c r="AA48" s="74" t="e">
        <f>VLOOKUP(A48,Enforcements!$C$3:$J$56,3,0)</f>
        <v>#N/A</v>
      </c>
    </row>
    <row r="49" spans="1:27" s="2" customFormat="1" x14ac:dyDescent="0.25">
      <c r="A49" s="60" t="s">
        <v>407</v>
      </c>
      <c r="B49" s="60">
        <v>4038</v>
      </c>
      <c r="C49" s="60" t="s">
        <v>66</v>
      </c>
      <c r="D49" s="60" t="s">
        <v>548</v>
      </c>
      <c r="E49" s="30">
        <v>42513.454525462963</v>
      </c>
      <c r="F49" s="30">
        <v>42513.459050925929</v>
      </c>
      <c r="G49" s="38">
        <v>6</v>
      </c>
      <c r="H49" s="30" t="s">
        <v>68</v>
      </c>
      <c r="I49" s="30">
        <v>42513.491539351853</v>
      </c>
      <c r="J49" s="60">
        <v>1</v>
      </c>
      <c r="K49" s="60" t="str">
        <f t="shared" si="4"/>
        <v>4037/4038</v>
      </c>
      <c r="L49" s="60" t="str">
        <f>VLOOKUP(A49,'Trips&amp;Operators'!$C$1:$E$9999,3,FALSE)</f>
        <v>NELSON</v>
      </c>
      <c r="M49" s="12">
        <f t="shared" si="5"/>
        <v>3.2488425924384501E-2</v>
      </c>
      <c r="N49" s="13">
        <f t="shared" si="3"/>
        <v>46.783333331113681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4.9099999999999998E-2</v>
      </c>
      <c r="X49" s="73">
        <f t="shared" si="10"/>
        <v>23.329499999999999</v>
      </c>
      <c r="Y49" s="73">
        <f t="shared" si="11"/>
        <v>23.2804</v>
      </c>
      <c r="Z49" s="74">
        <f>VLOOKUP(A49,Enforcements!$C$3:$J$56,8,0)</f>
        <v>233491</v>
      </c>
      <c r="AA49" s="74" t="str">
        <f>VLOOKUP(A49,Enforcements!$C$3:$J$56,3,0)</f>
        <v>TRACK WARRANT AUTHORITY</v>
      </c>
    </row>
    <row r="50" spans="1:27" s="2" customFormat="1" x14ac:dyDescent="0.25">
      <c r="A50" s="60" t="s">
        <v>349</v>
      </c>
      <c r="B50" s="60">
        <v>4037</v>
      </c>
      <c r="C50" s="60" t="s">
        <v>66</v>
      </c>
      <c r="D50" s="60" t="s">
        <v>94</v>
      </c>
      <c r="E50" s="30">
        <v>42513.492928240739</v>
      </c>
      <c r="F50" s="30">
        <v>42513.494247685187</v>
      </c>
      <c r="G50" s="38">
        <v>1</v>
      </c>
      <c r="H50" s="30" t="s">
        <v>97</v>
      </c>
      <c r="I50" s="30">
        <v>42513.52615740741</v>
      </c>
      <c r="J50" s="60">
        <v>0</v>
      </c>
      <c r="K50" s="60" t="str">
        <f t="shared" si="4"/>
        <v>4037/4038</v>
      </c>
      <c r="L50" s="60" t="str">
        <f>VLOOKUP(A50,'Trips&amp;Operators'!$C$1:$E$9999,3,FALSE)</f>
        <v>NELSON</v>
      </c>
      <c r="M50" s="12">
        <f t="shared" si="5"/>
        <v>3.1909722223645076E-2</v>
      </c>
      <c r="N50" s="13">
        <f t="shared" si="3"/>
        <v>45.95000000204891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11:48:49-0600',mode:absolute,to:'2016-05-23 12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23.297499999999999</v>
      </c>
      <c r="X50" s="73">
        <f t="shared" si="10"/>
        <v>1.47E-2</v>
      </c>
      <c r="Y50" s="73">
        <f t="shared" si="11"/>
        <v>23.282799999999998</v>
      </c>
      <c r="Z50" s="74" t="e">
        <f>VLOOKUP(A50,Enforcements!$C$3:$J$56,8,0)</f>
        <v>#N/A</v>
      </c>
      <c r="AA50" s="74" t="e">
        <f>VLOOKUP(A50,Enforcements!$C$3:$J$56,3,0)</f>
        <v>#N/A</v>
      </c>
    </row>
    <row r="51" spans="1:27" s="2" customFormat="1" x14ac:dyDescent="0.25">
      <c r="A51" s="60" t="s">
        <v>372</v>
      </c>
      <c r="B51" s="60">
        <v>4014</v>
      </c>
      <c r="C51" s="60" t="s">
        <v>66</v>
      </c>
      <c r="D51" s="60" t="s">
        <v>76</v>
      </c>
      <c r="E51" s="30">
        <v>42513.467303240737</v>
      </c>
      <c r="F51" s="30">
        <v>42513.468344907407</v>
      </c>
      <c r="G51" s="38">
        <v>1</v>
      </c>
      <c r="H51" s="30" t="s">
        <v>317</v>
      </c>
      <c r="I51" s="30">
        <v>42513.495891203704</v>
      </c>
      <c r="J51" s="60">
        <v>0</v>
      </c>
      <c r="K51" s="60" t="str">
        <f t="shared" si="4"/>
        <v>4013/4014</v>
      </c>
      <c r="L51" s="60" t="str">
        <f>VLOOKUP(A51,'Trips&amp;Operators'!$C$1:$E$9999,3,FALSE)</f>
        <v>RIVERA</v>
      </c>
      <c r="M51" s="12">
        <f t="shared" si="5"/>
        <v>2.7546296296350192E-2</v>
      </c>
      <c r="N51" s="13">
        <f t="shared" si="3"/>
        <v>39.666666666744277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11:11:55-0600',mode:absolute,to:'2016-05-23 11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4.4699999999999997E-2</v>
      </c>
      <c r="X51" s="73">
        <f t="shared" si="10"/>
        <v>23.331900000000001</v>
      </c>
      <c r="Y51" s="73">
        <f t="shared" si="11"/>
        <v>23.287200000000002</v>
      </c>
      <c r="Z51" s="74" t="e">
        <f>VLOOKUP(A51,Enforcements!$C$3:$J$56,8,0)</f>
        <v>#N/A</v>
      </c>
      <c r="AA51" s="74" t="e">
        <f>VLOOKUP(A51,Enforcements!$C$3:$J$56,3,0)</f>
        <v>#N/A</v>
      </c>
    </row>
    <row r="52" spans="1:27" s="2" customFormat="1" x14ac:dyDescent="0.25">
      <c r="A52" s="60" t="s">
        <v>389</v>
      </c>
      <c r="B52" s="60">
        <v>4013</v>
      </c>
      <c r="C52" s="60" t="s">
        <v>66</v>
      </c>
      <c r="D52" s="60" t="s">
        <v>309</v>
      </c>
      <c r="E52" s="30">
        <v>42513.501157407409</v>
      </c>
      <c r="F52" s="30">
        <v>42513.50271990741</v>
      </c>
      <c r="G52" s="38">
        <v>2</v>
      </c>
      <c r="H52" s="30" t="s">
        <v>153</v>
      </c>
      <c r="I52" s="30">
        <v>42513.534849537034</v>
      </c>
      <c r="J52" s="60">
        <v>0</v>
      </c>
      <c r="K52" s="60" t="str">
        <f t="shared" si="4"/>
        <v>4013/4014</v>
      </c>
      <c r="L52" s="60" t="str">
        <f>VLOOKUP(A52,'Trips&amp;Operators'!$C$1:$E$9999,3,FALSE)</f>
        <v>RIVERA</v>
      </c>
      <c r="M52" s="12">
        <f t="shared" si="5"/>
        <v>3.2129629624250811E-2</v>
      </c>
      <c r="N52" s="13">
        <f t="shared" si="3"/>
        <v>46.266666658921167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12:00:40-0600',mode:absolute,to:'2016-05-23 12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23.3</v>
      </c>
      <c r="X52" s="73">
        <f t="shared" si="10"/>
        <v>1.43E-2</v>
      </c>
      <c r="Y52" s="73">
        <f t="shared" si="11"/>
        <v>23.285700000000002</v>
      </c>
      <c r="Z52" s="74" t="e">
        <f>VLOOKUP(A52,Enforcements!$C$3:$J$56,8,0)</f>
        <v>#N/A</v>
      </c>
      <c r="AA52" s="74" t="e">
        <f>VLOOKUP(A52,Enforcements!$C$3:$J$56,3,0)</f>
        <v>#N/A</v>
      </c>
    </row>
    <row r="53" spans="1:27" s="2" customFormat="1" x14ac:dyDescent="0.25">
      <c r="A53" s="60" t="s">
        <v>489</v>
      </c>
      <c r="B53" s="60">
        <v>4007</v>
      </c>
      <c r="C53" s="60" t="s">
        <v>66</v>
      </c>
      <c r="D53" s="60" t="s">
        <v>84</v>
      </c>
      <c r="E53" s="30">
        <v>42513.476539351854</v>
      </c>
      <c r="F53" s="30">
        <v>42513.477858796294</v>
      </c>
      <c r="G53" s="38">
        <v>1</v>
      </c>
      <c r="H53" s="30" t="s">
        <v>549</v>
      </c>
      <c r="I53" s="30">
        <v>42513.50613425926</v>
      </c>
      <c r="J53" s="60">
        <v>0</v>
      </c>
      <c r="K53" s="60" t="str">
        <f t="shared" si="4"/>
        <v>4007/4008</v>
      </c>
      <c r="L53" s="60" t="str">
        <f>VLOOKUP(A53,'Trips&amp;Operators'!$C$1:$E$9999,3,FALSE)</f>
        <v>ADANE</v>
      </c>
      <c r="M53" s="12">
        <f t="shared" si="5"/>
        <v>2.8275462966121268E-2</v>
      </c>
      <c r="N53" s="13">
        <f t="shared" si="3"/>
        <v>40.716666671214625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11:25:13-0600',mode:absolute,to:'2016-05-23 12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4.6399999999999997E-2</v>
      </c>
      <c r="X53" s="73">
        <f t="shared" si="10"/>
        <v>23.331099999999999</v>
      </c>
      <c r="Y53" s="73">
        <f t="shared" si="11"/>
        <v>23.284700000000001</v>
      </c>
      <c r="Z53" s="74" t="e">
        <f>VLOOKUP(A53,Enforcements!$C$3:$J$56,8,0)</f>
        <v>#N/A</v>
      </c>
      <c r="AA53" s="74" t="e">
        <f>VLOOKUP(A53,Enforcements!$C$3:$J$56,3,0)</f>
        <v>#N/A</v>
      </c>
    </row>
    <row r="54" spans="1:27" s="2" customFormat="1" x14ac:dyDescent="0.25">
      <c r="A54" s="60" t="s">
        <v>405</v>
      </c>
      <c r="B54" s="60">
        <v>4008</v>
      </c>
      <c r="C54" s="60" t="s">
        <v>66</v>
      </c>
      <c r="D54" s="60" t="s">
        <v>86</v>
      </c>
      <c r="E54" s="30">
        <v>42513.510613425926</v>
      </c>
      <c r="F54" s="30">
        <v>42513.511990740742</v>
      </c>
      <c r="G54" s="38">
        <v>1</v>
      </c>
      <c r="H54" s="30" t="s">
        <v>153</v>
      </c>
      <c r="I54" s="30">
        <v>42513.551354166666</v>
      </c>
      <c r="J54" s="60">
        <v>2</v>
      </c>
      <c r="K54" s="60" t="str">
        <f t="shared" si="4"/>
        <v>4007/4008</v>
      </c>
      <c r="L54" s="60" t="str">
        <f>VLOOKUP(A54,'Trips&amp;Operators'!$C$1:$E$9999,3,FALSE)</f>
        <v>ADANE</v>
      </c>
      <c r="M54" s="12">
        <f t="shared" si="5"/>
        <v>3.9363425923511386E-2</v>
      </c>
      <c r="N54" s="13">
        <f t="shared" si="3"/>
        <v>56.683333329856396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23.297999999999998</v>
      </c>
      <c r="X54" s="73">
        <f t="shared" si="10"/>
        <v>1.43E-2</v>
      </c>
      <c r="Y54" s="73">
        <f t="shared" si="11"/>
        <v>23.2837</v>
      </c>
      <c r="Z54" s="74">
        <f>VLOOKUP(A54,Enforcements!$C$3:$J$56,8,0)</f>
        <v>53277</v>
      </c>
      <c r="AA54" s="74" t="str">
        <f>VLOOKUP(A54,Enforcements!$C$3:$J$56,3,0)</f>
        <v>GRADE CROSSING</v>
      </c>
    </row>
    <row r="55" spans="1:27" s="2" customFormat="1" x14ac:dyDescent="0.25">
      <c r="A55" s="60" t="s">
        <v>471</v>
      </c>
      <c r="B55" s="60">
        <v>4042</v>
      </c>
      <c r="C55" s="60" t="s">
        <v>66</v>
      </c>
      <c r="D55" s="60" t="s">
        <v>550</v>
      </c>
      <c r="E55" s="30">
        <v>42513.488622685189</v>
      </c>
      <c r="F55" s="30">
        <v>42513.490694444445</v>
      </c>
      <c r="G55" s="38">
        <v>2</v>
      </c>
      <c r="H55" s="30" t="s">
        <v>551</v>
      </c>
      <c r="I55" s="30">
        <v>42513.515520833331</v>
      </c>
      <c r="J55" s="60">
        <v>0</v>
      </c>
      <c r="K55" s="60" t="str">
        <f t="shared" si="4"/>
        <v>4041/4042</v>
      </c>
      <c r="L55" s="60" t="str">
        <f>VLOOKUP(A55,'Trips&amp;Operators'!$C$1:$E$9999,3,FALSE)</f>
        <v>LOCKLEAR</v>
      </c>
      <c r="M55" s="12">
        <f t="shared" si="5"/>
        <v>2.4826388886140194E-2</v>
      </c>
      <c r="N55" s="13">
        <f t="shared" si="3"/>
        <v>35.749999996041879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0.1333</v>
      </c>
      <c r="X55" s="73">
        <f t="shared" si="10"/>
        <v>23.333100000000002</v>
      </c>
      <c r="Y55" s="73">
        <f t="shared" si="11"/>
        <v>23.199800000000003</v>
      </c>
      <c r="Z55" s="74">
        <f>VLOOKUP(A55,Enforcements!$C$3:$J$56,8,0)</f>
        <v>233491</v>
      </c>
      <c r="AA55" s="74" t="str">
        <f>VLOOKUP(A55,Enforcements!$C$3:$J$56,3,0)</f>
        <v>TRACK WARRANT AUTHORITY</v>
      </c>
    </row>
    <row r="56" spans="1:27" s="2" customFormat="1" x14ac:dyDescent="0.25">
      <c r="A56" s="60" t="s">
        <v>486</v>
      </c>
      <c r="B56" s="60">
        <v>4041</v>
      </c>
      <c r="C56" s="60" t="s">
        <v>66</v>
      </c>
      <c r="D56" s="60" t="s">
        <v>552</v>
      </c>
      <c r="E56" s="30">
        <v>42513.526446759257</v>
      </c>
      <c r="F56" s="30">
        <v>42513.527546296296</v>
      </c>
      <c r="G56" s="38">
        <v>1</v>
      </c>
      <c r="H56" s="30" t="s">
        <v>82</v>
      </c>
      <c r="I56" s="30">
        <v>42513.557013888887</v>
      </c>
      <c r="J56" s="60">
        <v>0</v>
      </c>
      <c r="K56" s="60" t="str">
        <f t="shared" si="4"/>
        <v>4041/4042</v>
      </c>
      <c r="L56" s="60" t="str">
        <f>VLOOKUP(A56,'Trips&amp;Operators'!$C$1:$E$9999,3,FALSE)</f>
        <v>LOCKLEAR</v>
      </c>
      <c r="M56" s="12">
        <f t="shared" si="5"/>
        <v>2.9467592590663116E-2</v>
      </c>
      <c r="N56" s="13">
        <f t="shared" si="3"/>
        <v>42.433333330554888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12:37:05-0600',mode:absolute,to:'2016-05-23 13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23.3019</v>
      </c>
      <c r="X56" s="73">
        <f t="shared" si="10"/>
        <v>1.52E-2</v>
      </c>
      <c r="Y56" s="73">
        <f t="shared" si="11"/>
        <v>23.2867</v>
      </c>
      <c r="Z56" s="74" t="e">
        <f>VLOOKUP(A56,Enforcements!$C$3:$J$56,8,0)</f>
        <v>#N/A</v>
      </c>
      <c r="AA56" s="74" t="e">
        <f>VLOOKUP(A56,Enforcements!$C$3:$J$56,3,0)</f>
        <v>#N/A</v>
      </c>
    </row>
    <row r="57" spans="1:27" s="2" customFormat="1" x14ac:dyDescent="0.25">
      <c r="A57" s="60" t="s">
        <v>438</v>
      </c>
      <c r="B57" s="60">
        <v>4016</v>
      </c>
      <c r="C57" s="60" t="s">
        <v>66</v>
      </c>
      <c r="D57" s="60" t="s">
        <v>76</v>
      </c>
      <c r="E57" s="30">
        <v>42513.496111111112</v>
      </c>
      <c r="F57" s="30">
        <v>42513.497256944444</v>
      </c>
      <c r="G57" s="38">
        <v>1</v>
      </c>
      <c r="H57" s="30" t="s">
        <v>289</v>
      </c>
      <c r="I57" s="30">
        <v>42513.526284722226</v>
      </c>
      <c r="J57" s="60">
        <v>0</v>
      </c>
      <c r="K57" s="60" t="str">
        <f t="shared" ref="K57:K87" si="13">IF(ISEVEN(B57),(B57-1)&amp;"/"&amp;B57,B57&amp;"/"&amp;(B57+1))</f>
        <v>4015/4016</v>
      </c>
      <c r="L57" s="60" t="str">
        <f>VLOOKUP(A57,'Trips&amp;Operators'!$C$1:$E$9999,3,FALSE)</f>
        <v>COCA</v>
      </c>
      <c r="M57" s="12">
        <f t="shared" si="5"/>
        <v>2.902777778217569E-2</v>
      </c>
      <c r="N57" s="13">
        <f t="shared" si="3"/>
        <v>41.800000006332994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11:53:24-0600',mode:absolute,to:'2016-05-23 12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4.4699999999999997E-2</v>
      </c>
      <c r="X57" s="73">
        <f t="shared" si="10"/>
        <v>23.330100000000002</v>
      </c>
      <c r="Y57" s="73">
        <f t="shared" si="11"/>
        <v>23.285400000000003</v>
      </c>
      <c r="Z57" s="74" t="e">
        <f>VLOOKUP(A57,Enforcements!$C$3:$J$56,8,0)</f>
        <v>#N/A</v>
      </c>
      <c r="AA57" s="74" t="e">
        <f>VLOOKUP(A57,Enforcements!$C$3:$J$56,3,0)</f>
        <v>#N/A</v>
      </c>
    </row>
    <row r="58" spans="1:27" s="2" customFormat="1" x14ac:dyDescent="0.25">
      <c r="A58" s="60" t="s">
        <v>352</v>
      </c>
      <c r="B58" s="60">
        <v>4015</v>
      </c>
      <c r="C58" s="60" t="s">
        <v>66</v>
      </c>
      <c r="D58" s="60" t="s">
        <v>150</v>
      </c>
      <c r="E58" s="30">
        <v>42513.533761574072</v>
      </c>
      <c r="F58" s="30">
        <v>42513.534513888888</v>
      </c>
      <c r="G58" s="38">
        <v>1</v>
      </c>
      <c r="H58" s="30" t="s">
        <v>553</v>
      </c>
      <c r="I58" s="30">
        <v>42513.566643518519</v>
      </c>
      <c r="J58" s="60">
        <v>1</v>
      </c>
      <c r="K58" s="60" t="str">
        <f t="shared" si="13"/>
        <v>4015/4016</v>
      </c>
      <c r="L58" s="60" t="str">
        <f>VLOOKUP(A58,'Trips&amp;Operators'!$C$1:$E$9999,3,FALSE)</f>
        <v>COCA</v>
      </c>
      <c r="M58" s="12">
        <f t="shared" si="5"/>
        <v>3.2129629631526768E-2</v>
      </c>
      <c r="N58" s="13">
        <f t="shared" si="3"/>
        <v>46.266666669398546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23.297699999999999</v>
      </c>
      <c r="X58" s="73">
        <f t="shared" si="10"/>
        <v>3.5999999999999997E-2</v>
      </c>
      <c r="Y58" s="73">
        <f t="shared" si="11"/>
        <v>23.261699999999998</v>
      </c>
      <c r="Z58" s="74">
        <f>VLOOKUP(A58,Enforcements!$C$3:$J$56,8,0)</f>
        <v>1</v>
      </c>
      <c r="AA58" s="74" t="str">
        <f>VLOOKUP(A58,Enforcements!$C$3:$J$56,3,0)</f>
        <v>TRACK WARRANT AUTHORITY</v>
      </c>
    </row>
    <row r="59" spans="1:27" s="2" customFormat="1" x14ac:dyDescent="0.25">
      <c r="A59" s="60" t="s">
        <v>386</v>
      </c>
      <c r="B59" s="60">
        <v>4027</v>
      </c>
      <c r="C59" s="60" t="s">
        <v>66</v>
      </c>
      <c r="D59" s="60" t="s">
        <v>84</v>
      </c>
      <c r="E59" s="30">
        <v>42513.508229166669</v>
      </c>
      <c r="F59" s="30">
        <v>42513.510312500002</v>
      </c>
      <c r="G59" s="38">
        <v>2</v>
      </c>
      <c r="H59" s="30" t="s">
        <v>554</v>
      </c>
      <c r="I59" s="30">
        <v>42513.538368055553</v>
      </c>
      <c r="J59" s="60">
        <v>0</v>
      </c>
      <c r="K59" s="60" t="str">
        <f t="shared" si="13"/>
        <v>4027/4028</v>
      </c>
      <c r="L59" s="60" t="str">
        <f>VLOOKUP(A59,'Trips&amp;Operators'!$C$1:$E$9999,3,FALSE)</f>
        <v>LOZA</v>
      </c>
      <c r="M59" s="12">
        <f t="shared" si="5"/>
        <v>2.8055555550963618E-2</v>
      </c>
      <c r="N59" s="13">
        <f t="shared" si="3"/>
        <v>40.39999999338761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12:10:51-0600',mode:absolute,to:'2016-05-23 12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4.6399999999999997E-2</v>
      </c>
      <c r="X59" s="73">
        <f t="shared" si="10"/>
        <v>23.332899999999999</v>
      </c>
      <c r="Y59" s="73">
        <f t="shared" si="11"/>
        <v>23.2865</v>
      </c>
      <c r="Z59" s="74" t="e">
        <f>VLOOKUP(A59,Enforcements!$C$3:$J$56,8,0)</f>
        <v>#N/A</v>
      </c>
      <c r="AA59" s="74" t="e">
        <f>VLOOKUP(A59,Enforcements!$C$3:$J$56,3,0)</f>
        <v>#N/A</v>
      </c>
    </row>
    <row r="60" spans="1:27" s="2" customFormat="1" x14ac:dyDescent="0.25">
      <c r="A60" s="60" t="s">
        <v>374</v>
      </c>
      <c r="B60" s="60">
        <v>4028</v>
      </c>
      <c r="C60" s="60" t="s">
        <v>66</v>
      </c>
      <c r="D60" s="60" t="s">
        <v>163</v>
      </c>
      <c r="E60" s="30">
        <v>42513.545636574076</v>
      </c>
      <c r="F60" s="30">
        <v>42513.546724537038</v>
      </c>
      <c r="G60" s="38">
        <v>1</v>
      </c>
      <c r="H60" s="30" t="s">
        <v>93</v>
      </c>
      <c r="I60" s="30">
        <v>42513.576296296298</v>
      </c>
      <c r="J60" s="60">
        <v>0</v>
      </c>
      <c r="K60" s="60" t="str">
        <f t="shared" si="13"/>
        <v>4027/4028</v>
      </c>
      <c r="L60" s="60" t="str">
        <f>VLOOKUP(A60,'Trips&amp;Operators'!$C$1:$E$9999,3,FALSE)</f>
        <v>LOZA</v>
      </c>
      <c r="M60" s="12">
        <f t="shared" si="5"/>
        <v>2.9571759259852115E-2</v>
      </c>
      <c r="N60" s="13">
        <f t="shared" si="3"/>
        <v>42.583333334187046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13:04:43-0600',mode:absolute,to:'2016-05-23 13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23.300599999999999</v>
      </c>
      <c r="X60" s="73">
        <f t="shared" si="10"/>
        <v>1.4999999999999999E-2</v>
      </c>
      <c r="Y60" s="73">
        <f t="shared" si="11"/>
        <v>23.285599999999999</v>
      </c>
      <c r="Z60" s="74" t="e">
        <f>VLOOKUP(A60,Enforcements!$C$3:$J$56,8,0)</f>
        <v>#N/A</v>
      </c>
      <c r="AA60" s="74" t="e">
        <f>VLOOKUP(A60,Enforcements!$C$3:$J$56,3,0)</f>
        <v>#N/A</v>
      </c>
    </row>
    <row r="61" spans="1:27" s="2" customFormat="1" x14ac:dyDescent="0.25">
      <c r="A61" s="60" t="s">
        <v>423</v>
      </c>
      <c r="B61" s="60">
        <v>4044</v>
      </c>
      <c r="C61" s="60" t="s">
        <v>66</v>
      </c>
      <c r="D61" s="60" t="s">
        <v>124</v>
      </c>
      <c r="E61" s="30">
        <v>42513.516643518517</v>
      </c>
      <c r="F61" s="30">
        <v>42513.517754629633</v>
      </c>
      <c r="G61" s="38">
        <v>1</v>
      </c>
      <c r="H61" s="30" t="s">
        <v>108</v>
      </c>
      <c r="I61" s="30">
        <v>42513.547129629631</v>
      </c>
      <c r="J61" s="60">
        <v>0</v>
      </c>
      <c r="K61" s="60" t="str">
        <f t="shared" si="13"/>
        <v>4043/4044</v>
      </c>
      <c r="L61" s="60" t="str">
        <f>VLOOKUP(A61,'Trips&amp;Operators'!$C$1:$E$9999,3,FALSE)</f>
        <v>BRANNON</v>
      </c>
      <c r="M61" s="12">
        <f t="shared" si="5"/>
        <v>2.937499999825377E-2</v>
      </c>
      <c r="N61" s="13">
        <f t="shared" si="3"/>
        <v>42.299999997485429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12:22:58-0600',mode:absolute,to:'2016-05-23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3" t="str">
        <f t="shared" si="7"/>
        <v>N</v>
      </c>
      <c r="V61" s="73">
        <f t="shared" si="8"/>
        <v>1</v>
      </c>
      <c r="W61" s="73">
        <f t="shared" si="9"/>
        <v>4.5999999999999999E-2</v>
      </c>
      <c r="X61" s="73">
        <f t="shared" si="10"/>
        <v>23.3307</v>
      </c>
      <c r="Y61" s="73">
        <f t="shared" si="11"/>
        <v>23.284700000000001</v>
      </c>
      <c r="Z61" s="74" t="e">
        <f>VLOOKUP(A61,Enforcements!$C$3:$J$56,8,0)</f>
        <v>#N/A</v>
      </c>
      <c r="AA61" s="74" t="e">
        <f>VLOOKUP(A61,Enforcements!$C$3:$J$56,3,0)</f>
        <v>#N/A</v>
      </c>
    </row>
    <row r="62" spans="1:27" s="2" customFormat="1" x14ac:dyDescent="0.25">
      <c r="A62" s="60" t="s">
        <v>415</v>
      </c>
      <c r="B62" s="60">
        <v>4043</v>
      </c>
      <c r="C62" s="60" t="s">
        <v>66</v>
      </c>
      <c r="D62" s="60" t="s">
        <v>555</v>
      </c>
      <c r="E62" s="30">
        <v>42513.556689814817</v>
      </c>
      <c r="F62" s="30">
        <v>42513.557858796295</v>
      </c>
      <c r="G62" s="38">
        <v>1</v>
      </c>
      <c r="H62" s="30" t="s">
        <v>153</v>
      </c>
      <c r="I62" s="30">
        <v>42513.588750000003</v>
      </c>
      <c r="J62" s="60">
        <v>1</v>
      </c>
      <c r="K62" s="60" t="str">
        <f t="shared" si="13"/>
        <v>4043/4044</v>
      </c>
      <c r="L62" s="60" t="str">
        <f>VLOOKUP(A62,'Trips&amp;Operators'!$C$1:$E$9999,3,FALSE)</f>
        <v>BRANNON</v>
      </c>
      <c r="M62" s="12">
        <f t="shared" si="5"/>
        <v>3.0891203707142267E-2</v>
      </c>
      <c r="N62" s="13">
        <f t="shared" si="3"/>
        <v>44.483333338284865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23.2986</v>
      </c>
      <c r="X62" s="73">
        <f t="shared" si="10"/>
        <v>1.43E-2</v>
      </c>
      <c r="Y62" s="73">
        <f t="shared" si="11"/>
        <v>23.284300000000002</v>
      </c>
      <c r="Z62" s="74">
        <f>VLOOKUP(A62,Enforcements!$C$3:$J$56,8,0)</f>
        <v>1</v>
      </c>
      <c r="AA62" s="74" t="str">
        <f>VLOOKUP(A62,Enforcements!$C$3:$J$56,3,0)</f>
        <v>TRACK WARRANT AUTHORITY</v>
      </c>
    </row>
    <row r="63" spans="1:27" s="2" customFormat="1" x14ac:dyDescent="0.25">
      <c r="A63" s="60" t="s">
        <v>347</v>
      </c>
      <c r="B63" s="60">
        <v>4038</v>
      </c>
      <c r="C63" s="60" t="s">
        <v>66</v>
      </c>
      <c r="D63" s="60" t="s">
        <v>104</v>
      </c>
      <c r="E63" s="30">
        <v>42513.529699074075</v>
      </c>
      <c r="F63" s="30">
        <v>42513.531585648147</v>
      </c>
      <c r="G63" s="38">
        <v>2</v>
      </c>
      <c r="H63" s="30" t="s">
        <v>151</v>
      </c>
      <c r="I63" s="30">
        <v>42513.557743055557</v>
      </c>
      <c r="J63" s="60">
        <v>1</v>
      </c>
      <c r="K63" s="60" t="str">
        <f t="shared" si="13"/>
        <v>4037/4038</v>
      </c>
      <c r="L63" s="60" t="str">
        <f>VLOOKUP(A63,'Trips&amp;Operators'!$C$1:$E$9999,3,FALSE)</f>
        <v>WEBSTER</v>
      </c>
      <c r="M63" s="12">
        <f t="shared" si="5"/>
        <v>2.6157407410209998E-2</v>
      </c>
      <c r="N63" s="13">
        <f t="shared" si="3"/>
        <v>37.666666670702398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4.58E-2</v>
      </c>
      <c r="X63" s="73">
        <f t="shared" si="10"/>
        <v>23.330400000000001</v>
      </c>
      <c r="Y63" s="73">
        <f t="shared" si="11"/>
        <v>23.284600000000001</v>
      </c>
      <c r="Z63" s="74">
        <f>VLOOKUP(A63,Enforcements!$C$3:$J$56,8,0)</f>
        <v>233491</v>
      </c>
      <c r="AA63" s="74" t="str">
        <f>VLOOKUP(A63,Enforcements!$C$3:$J$56,3,0)</f>
        <v>TRACK WARRANT AUTHORITY</v>
      </c>
    </row>
    <row r="64" spans="1:27" s="2" customFormat="1" x14ac:dyDescent="0.25">
      <c r="A64" s="60" t="s">
        <v>420</v>
      </c>
      <c r="B64" s="60">
        <v>4037</v>
      </c>
      <c r="C64" s="60" t="s">
        <v>66</v>
      </c>
      <c r="D64" s="60" t="s">
        <v>74</v>
      </c>
      <c r="E64" s="30">
        <v>42513.56454861111</v>
      </c>
      <c r="F64" s="30">
        <v>42513.566030092596</v>
      </c>
      <c r="G64" s="38">
        <v>2</v>
      </c>
      <c r="H64" s="30" t="s">
        <v>153</v>
      </c>
      <c r="I64" s="30">
        <v>42513.600254629629</v>
      </c>
      <c r="J64" s="60">
        <v>0</v>
      </c>
      <c r="K64" s="60" t="str">
        <f t="shared" si="13"/>
        <v>4037/4038</v>
      </c>
      <c r="L64" s="60" t="str">
        <f>VLOOKUP(A64,'Trips&amp;Operators'!$C$1:$E$9999,3,FALSE)</f>
        <v>WEBSTER</v>
      </c>
      <c r="M64" s="12">
        <f t="shared" si="5"/>
        <v>3.4224537033878732E-2</v>
      </c>
      <c r="N64" s="13">
        <f t="shared" si="3"/>
        <v>49.283333328785375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13:31:57-0600',mode:absolute,to:'2016-05-23 14:25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23.2989</v>
      </c>
      <c r="X64" s="73">
        <f t="shared" si="10"/>
        <v>1.43E-2</v>
      </c>
      <c r="Y64" s="73">
        <f t="shared" si="11"/>
        <v>23.284600000000001</v>
      </c>
      <c r="Z64" s="74" t="e">
        <f>VLOOKUP(A64,Enforcements!$C$3:$J$56,8,0)</f>
        <v>#N/A</v>
      </c>
      <c r="AA64" s="74" t="e">
        <f>VLOOKUP(A64,Enforcements!$C$3:$J$56,3,0)</f>
        <v>#N/A</v>
      </c>
    </row>
    <row r="65" spans="1:27" s="2" customFormat="1" x14ac:dyDescent="0.25">
      <c r="A65" s="60" t="s">
        <v>431</v>
      </c>
      <c r="B65" s="60">
        <v>4014</v>
      </c>
      <c r="C65" s="60" t="s">
        <v>66</v>
      </c>
      <c r="D65" s="60" t="s">
        <v>76</v>
      </c>
      <c r="E65" s="30">
        <v>42513.538483796299</v>
      </c>
      <c r="F65" s="30">
        <v>42513.539849537039</v>
      </c>
      <c r="G65" s="38">
        <v>1</v>
      </c>
      <c r="H65" s="30" t="s">
        <v>144</v>
      </c>
      <c r="I65" s="30">
        <v>42513.568067129629</v>
      </c>
      <c r="J65" s="60">
        <v>0</v>
      </c>
      <c r="K65" s="60" t="str">
        <f t="shared" si="13"/>
        <v>4013/4014</v>
      </c>
      <c r="L65" s="60" t="str">
        <f>VLOOKUP(A65,'Trips&amp;Operators'!$C$1:$E$9999,3,FALSE)</f>
        <v>RIVERA</v>
      </c>
      <c r="M65" s="12">
        <f t="shared" si="5"/>
        <v>2.8217592589498963E-2</v>
      </c>
      <c r="N65" s="13">
        <f t="shared" si="3"/>
        <v>40.633333328878507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12:54:25-0600',mode:absolute,to:'2016-05-23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4.4699999999999997E-2</v>
      </c>
      <c r="X65" s="73">
        <f t="shared" si="10"/>
        <v>23.331399999999999</v>
      </c>
      <c r="Y65" s="73">
        <f t="shared" si="11"/>
        <v>23.2867</v>
      </c>
      <c r="Z65" s="74" t="e">
        <f>VLOOKUP(A65,Enforcements!$C$3:$J$56,8,0)</f>
        <v>#N/A</v>
      </c>
      <c r="AA65" s="74" t="e">
        <f>VLOOKUP(A65,Enforcements!$C$3:$J$56,3,0)</f>
        <v>#N/A</v>
      </c>
    </row>
    <row r="66" spans="1:27" s="2" customFormat="1" x14ac:dyDescent="0.25">
      <c r="A66" s="60" t="s">
        <v>483</v>
      </c>
      <c r="B66" s="60">
        <v>4013</v>
      </c>
      <c r="C66" s="60" t="s">
        <v>66</v>
      </c>
      <c r="D66" s="60" t="s">
        <v>536</v>
      </c>
      <c r="E66" s="30">
        <v>42513.580405092594</v>
      </c>
      <c r="F66" s="30">
        <v>42513.581435185188</v>
      </c>
      <c r="G66" s="38">
        <v>1</v>
      </c>
      <c r="H66" s="30" t="s">
        <v>153</v>
      </c>
      <c r="I66" s="30">
        <v>42513.608495370368</v>
      </c>
      <c r="J66" s="60">
        <v>1</v>
      </c>
      <c r="K66" s="60" t="str">
        <f t="shared" si="13"/>
        <v>4013/4014</v>
      </c>
      <c r="L66" s="60" t="str">
        <f>VLOOKUP(A66,'Trips&amp;Operators'!$C$1:$E$9999,3,FALSE)</f>
        <v>RIVERA</v>
      </c>
      <c r="M66" s="12">
        <f t="shared" si="5"/>
        <v>2.7060185180744156E-2</v>
      </c>
      <c r="N66" s="13">
        <f t="shared" si="3"/>
        <v>38.966666660271585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23.298999999999999</v>
      </c>
      <c r="X66" s="73">
        <f t="shared" si="10"/>
        <v>1.43E-2</v>
      </c>
      <c r="Y66" s="73">
        <f t="shared" si="11"/>
        <v>23.284700000000001</v>
      </c>
      <c r="Z66" s="74">
        <f>VLOOKUP(A66,Enforcements!$C$3:$J$56,8,0)</f>
        <v>103864</v>
      </c>
      <c r="AA66" s="74" t="str">
        <f>VLOOKUP(A66,Enforcements!$C$3:$J$56,3,0)</f>
        <v>EQUIPMENT RESTRICTION</v>
      </c>
    </row>
    <row r="67" spans="1:27" s="2" customFormat="1" x14ac:dyDescent="0.25">
      <c r="A67" s="60" t="s">
        <v>483</v>
      </c>
      <c r="B67" s="60">
        <v>4013</v>
      </c>
      <c r="C67" s="60" t="s">
        <v>66</v>
      </c>
      <c r="D67" s="60" t="s">
        <v>556</v>
      </c>
      <c r="E67" s="30">
        <v>42513.572800925926</v>
      </c>
      <c r="F67" s="30">
        <v>42513.573842592596</v>
      </c>
      <c r="G67" s="38">
        <v>1</v>
      </c>
      <c r="H67" s="30" t="s">
        <v>556</v>
      </c>
      <c r="I67" s="30">
        <v>42513.575370370374</v>
      </c>
      <c r="J67" s="60">
        <v>1</v>
      </c>
      <c r="K67" s="60" t="str">
        <f t="shared" si="13"/>
        <v>4013/4014</v>
      </c>
      <c r="L67" s="60" t="str">
        <f>VLOOKUP(A67,'Trips&amp;Operators'!$C$1:$E$9999,3,FALSE)</f>
        <v>RIVERA</v>
      </c>
      <c r="M67" s="12">
        <f t="shared" si="5"/>
        <v>1.527777778392192E-3</v>
      </c>
      <c r="N67" s="13"/>
      <c r="O67" s="13"/>
      <c r="P67" s="13">
        <f>24*60*SUM($M67:$M67)</f>
        <v>2.2000000008847564</v>
      </c>
      <c r="Q67" s="61" t="s">
        <v>339</v>
      </c>
      <c r="R67" s="61" t="s">
        <v>340</v>
      </c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13:43:50-0600',mode:absolute,to:'2016-05-23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7" s="73" t="str">
        <f t="shared" si="7"/>
        <v>Y</v>
      </c>
      <c r="V67" s="73">
        <f t="shared" si="8"/>
        <v>0</v>
      </c>
      <c r="W67" s="73">
        <f t="shared" si="9"/>
        <v>23.299199999999999</v>
      </c>
      <c r="X67" s="73">
        <f t="shared" si="10"/>
        <v>23.299199999999999</v>
      </c>
      <c r="Y67" s="73">
        <f t="shared" si="11"/>
        <v>0</v>
      </c>
      <c r="Z67" s="74">
        <f>VLOOKUP(A67,Enforcements!$C$3:$J$56,8,0)</f>
        <v>103864</v>
      </c>
      <c r="AA67" s="74" t="str">
        <f>VLOOKUP(A67,Enforcements!$C$3:$J$56,3,0)</f>
        <v>EQUIPMENT RESTRICTION</v>
      </c>
    </row>
    <row r="68" spans="1:27" s="2" customFormat="1" x14ac:dyDescent="0.25">
      <c r="A68" s="60" t="s">
        <v>488</v>
      </c>
      <c r="B68" s="60">
        <v>4007</v>
      </c>
      <c r="C68" s="60" t="s">
        <v>66</v>
      </c>
      <c r="D68" s="60" t="s">
        <v>284</v>
      </c>
      <c r="E68" s="30">
        <v>42513.552812499998</v>
      </c>
      <c r="F68" s="30">
        <v>42513.553680555553</v>
      </c>
      <c r="G68" s="38">
        <v>1</v>
      </c>
      <c r="H68" s="30" t="s">
        <v>291</v>
      </c>
      <c r="I68" s="30">
        <v>42513.580868055556</v>
      </c>
      <c r="J68" s="60">
        <v>0</v>
      </c>
      <c r="K68" s="60" t="str">
        <f t="shared" si="13"/>
        <v>4007/4008</v>
      </c>
      <c r="L68" s="60" t="str">
        <f>VLOOKUP(A68,'Trips&amp;Operators'!$C$1:$E$9999,3,FALSE)</f>
        <v>ADANE</v>
      </c>
      <c r="M68" s="12">
        <f t="shared" ref="M68:M131" si="14">I68-F68</f>
        <v>2.718750000349246E-2</v>
      </c>
      <c r="N68" s="13">
        <f t="shared" ref="N68:P128" si="15">24*60*SUM($M68:$M68)</f>
        <v>39.150000005029142</v>
      </c>
      <c r="O68" s="13"/>
      <c r="P68" s="13"/>
      <c r="Q68" s="61"/>
      <c r="R68" s="61"/>
      <c r="T68" s="73" t="str">
        <f t="shared" ref="T68:T72" si="16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https://search-rtdc-monitor-bjffxe2xuh6vdkpspy63sjmuny.us-east-1.es.amazonaws.com/_plugin/kibana/#/discover/Steve-Slow-Train-Analysis-(2080s-and-2083s)?_g=(refreshInterval:(display:Off,section:0,value:0),time:(from:'2016-05-23 13:15:03-0600',mode:absolute,to:'2016-05-23 13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 t="shared" ref="U68:U72" si="17">IF(Y68&lt;23,"Y","N")</f>
        <v>N</v>
      </c>
      <c r="V68" s="73">
        <f t="shared" ref="V68:V72" si="18">VALUE(LEFT(A68,3))-VALUE(LEFT(A67,3))</f>
        <v>1</v>
      </c>
      <c r="W68" s="73">
        <f t="shared" ref="W68:W72" si="19">RIGHT(D68,LEN(D68)-4)/10000</f>
        <v>4.7100000000000003E-2</v>
      </c>
      <c r="X68" s="73">
        <f t="shared" ref="X68:X72" si="20">RIGHT(H68,LEN(H68)-4)/10000</f>
        <v>23.329699999999999</v>
      </c>
      <c r="Y68" s="73">
        <f t="shared" ref="Y68:Y72" si="21">ABS(X68-W68)</f>
        <v>23.282599999999999</v>
      </c>
      <c r="Z68" s="74" t="e">
        <f>VLOOKUP(A68,Enforcements!$C$3:$J$56,8,0)</f>
        <v>#N/A</v>
      </c>
      <c r="AA68" s="74" t="e">
        <f>VLOOKUP(A68,Enforcements!$C$3:$J$56,3,0)</f>
        <v>#N/A</v>
      </c>
    </row>
    <row r="69" spans="1:27" s="2" customFormat="1" x14ac:dyDescent="0.25">
      <c r="A69" s="60" t="s">
        <v>481</v>
      </c>
      <c r="B69" s="60">
        <v>4008</v>
      </c>
      <c r="C69" s="60" t="s">
        <v>66</v>
      </c>
      <c r="D69" s="60" t="s">
        <v>308</v>
      </c>
      <c r="E69" s="30">
        <v>42513.586527777778</v>
      </c>
      <c r="F69" s="30">
        <v>42513.587511574071</v>
      </c>
      <c r="G69" s="38">
        <v>1</v>
      </c>
      <c r="H69" s="30" t="s">
        <v>73</v>
      </c>
      <c r="I69" s="30">
        <v>42513.619756944441</v>
      </c>
      <c r="J69" s="60">
        <v>1</v>
      </c>
      <c r="K69" s="60" t="str">
        <f t="shared" si="13"/>
        <v>4007/4008</v>
      </c>
      <c r="L69" s="60" t="str">
        <f>VLOOKUP(A69,'Trips&amp;Operators'!$C$1:$E$9999,3,FALSE)</f>
        <v>ADANE</v>
      </c>
      <c r="M69" s="12">
        <f t="shared" si="14"/>
        <v>3.2245370370219462E-2</v>
      </c>
      <c r="N69" s="13">
        <f t="shared" si="15"/>
        <v>46.433333333116025</v>
      </c>
      <c r="O69" s="13"/>
      <c r="P69" s="13"/>
      <c r="Q69" s="61"/>
      <c r="R69" s="61"/>
      <c r="T6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 t="shared" si="17"/>
        <v>N</v>
      </c>
      <c r="V69" s="73">
        <f t="shared" si="18"/>
        <v>1</v>
      </c>
      <c r="W69" s="73">
        <f t="shared" si="19"/>
        <v>23.297599999999999</v>
      </c>
      <c r="X69" s="73">
        <f t="shared" si="20"/>
        <v>1.54E-2</v>
      </c>
      <c r="Y69" s="73">
        <f t="shared" si="21"/>
        <v>23.2822</v>
      </c>
      <c r="Z69" s="74">
        <f>VLOOKUP(A69,Enforcements!$C$3:$J$56,8,0)</f>
        <v>53277</v>
      </c>
      <c r="AA69" s="74" t="str">
        <f>VLOOKUP(A69,Enforcements!$C$3:$J$56,3,0)</f>
        <v>GRADE CROSSING</v>
      </c>
    </row>
    <row r="70" spans="1:27" s="2" customFormat="1" x14ac:dyDescent="0.25">
      <c r="A70" s="60" t="s">
        <v>487</v>
      </c>
      <c r="B70" s="60">
        <v>4042</v>
      </c>
      <c r="C70" s="60" t="s">
        <v>66</v>
      </c>
      <c r="D70" s="60" t="s">
        <v>105</v>
      </c>
      <c r="E70" s="30">
        <v>42513.559837962966</v>
      </c>
      <c r="F70" s="30">
        <v>42513.562638888892</v>
      </c>
      <c r="G70" s="38">
        <v>4</v>
      </c>
      <c r="H70" s="30" t="s">
        <v>557</v>
      </c>
      <c r="I70" s="30">
        <v>42513.58730324074</v>
      </c>
      <c r="J70" s="60">
        <v>0</v>
      </c>
      <c r="K70" s="60" t="str">
        <f t="shared" si="13"/>
        <v>4041/4042</v>
      </c>
      <c r="L70" s="60" t="str">
        <f>VLOOKUP(A70,'Trips&amp;Operators'!$C$1:$E$9999,3,FALSE)</f>
        <v>LOCKLEAR</v>
      </c>
      <c r="M70" s="12">
        <f t="shared" si="14"/>
        <v>2.4664351847604848E-2</v>
      </c>
      <c r="N70" s="13">
        <f t="shared" si="15"/>
        <v>35.516666660550982</v>
      </c>
      <c r="O70" s="13"/>
      <c r="P70" s="13"/>
      <c r="Q70" s="61"/>
      <c r="R70" s="61"/>
      <c r="T7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13:25:10-0600',mode:absolute,to:'2016-05-23 14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0" s="73" t="str">
        <f t="shared" si="17"/>
        <v>N</v>
      </c>
      <c r="V70" s="73">
        <f t="shared" si="18"/>
        <v>1</v>
      </c>
      <c r="W70" s="73">
        <f t="shared" si="19"/>
        <v>4.6899999999999997E-2</v>
      </c>
      <c r="X70" s="73">
        <f t="shared" si="20"/>
        <v>23.323</v>
      </c>
      <c r="Y70" s="73">
        <f t="shared" si="21"/>
        <v>23.2761</v>
      </c>
      <c r="Z70" s="74" t="e">
        <f>VLOOKUP(A70,Enforcements!$C$3:$J$56,8,0)</f>
        <v>#N/A</v>
      </c>
      <c r="AA70" s="74" t="e">
        <f>VLOOKUP(A70,Enforcements!$C$3:$J$56,3,0)</f>
        <v>#N/A</v>
      </c>
    </row>
    <row r="71" spans="1:27" s="2" customFormat="1" x14ac:dyDescent="0.25">
      <c r="A71" s="60" t="s">
        <v>480</v>
      </c>
      <c r="B71" s="60">
        <v>4041</v>
      </c>
      <c r="C71" s="60" t="s">
        <v>66</v>
      </c>
      <c r="D71" s="60" t="s">
        <v>558</v>
      </c>
      <c r="E71" s="30">
        <v>42513.599270833336</v>
      </c>
      <c r="F71" s="30">
        <v>42513.600081018521</v>
      </c>
      <c r="G71" s="38">
        <v>1</v>
      </c>
      <c r="H71" s="30" t="s">
        <v>75</v>
      </c>
      <c r="I71" s="30">
        <v>42513.627766203703</v>
      </c>
      <c r="J71" s="60">
        <v>0</v>
      </c>
      <c r="K71" s="60" t="str">
        <f t="shared" si="13"/>
        <v>4041/4042</v>
      </c>
      <c r="L71" s="60" t="str">
        <f>VLOOKUP(A71,'Trips&amp;Operators'!$C$1:$E$9999,3,FALSE)</f>
        <v>LOCKLEAR</v>
      </c>
      <c r="M71" s="12">
        <f t="shared" si="14"/>
        <v>2.7685185181326233E-2</v>
      </c>
      <c r="N71" s="13">
        <f t="shared" si="15"/>
        <v>39.866666661109775</v>
      </c>
      <c r="O71" s="13"/>
      <c r="P71" s="13"/>
      <c r="Q71" s="61"/>
      <c r="R71" s="61"/>
      <c r="T7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14:21:57-0600',mode:absolute,to:'2016-05-23 15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17"/>
        <v>N</v>
      </c>
      <c r="V71" s="73">
        <f t="shared" si="18"/>
        <v>1</v>
      </c>
      <c r="W71" s="73">
        <f t="shared" si="19"/>
        <v>23.2911</v>
      </c>
      <c r="X71" s="73">
        <f t="shared" si="20"/>
        <v>1.4500000000000001E-2</v>
      </c>
      <c r="Y71" s="73">
        <f t="shared" si="21"/>
        <v>23.276599999999998</v>
      </c>
      <c r="Z71" s="74" t="e">
        <f>VLOOKUP(A71,Enforcements!$C$3:$J$56,8,0)</f>
        <v>#N/A</v>
      </c>
      <c r="AA71" s="74" t="e">
        <f>VLOOKUP(A71,Enforcements!$C$3:$J$56,3,0)</f>
        <v>#N/A</v>
      </c>
    </row>
    <row r="72" spans="1:27" s="2" customFormat="1" x14ac:dyDescent="0.25">
      <c r="A72" s="60" t="s">
        <v>371</v>
      </c>
      <c r="B72" s="60">
        <v>4016</v>
      </c>
      <c r="C72" s="60" t="s">
        <v>66</v>
      </c>
      <c r="D72" s="60" t="s">
        <v>559</v>
      </c>
      <c r="E72" s="30">
        <v>42513.570289351854</v>
      </c>
      <c r="F72" s="30">
        <v>42513.571226851855</v>
      </c>
      <c r="G72" s="38">
        <v>1</v>
      </c>
      <c r="H72" s="30" t="s">
        <v>560</v>
      </c>
      <c r="I72" s="30">
        <v>42513.600740740738</v>
      </c>
      <c r="J72" s="60">
        <v>0</v>
      </c>
      <c r="K72" s="60" t="str">
        <f t="shared" si="13"/>
        <v>4015/4016</v>
      </c>
      <c r="L72" s="60" t="str">
        <f>VLOOKUP(A72,'Trips&amp;Operators'!$C$1:$E$9999,3,FALSE)</f>
        <v>COCA</v>
      </c>
      <c r="M72" s="12">
        <f t="shared" si="14"/>
        <v>2.9513888883229811E-2</v>
      </c>
      <c r="N72" s="13">
        <f t="shared" si="15"/>
        <v>42.499999991850927</v>
      </c>
      <c r="O72" s="13"/>
      <c r="P72" s="13"/>
      <c r="Q72" s="61"/>
      <c r="R72" s="61"/>
      <c r="T7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13:40:13-0600',mode:absolute,to:'2016-05-23 14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17"/>
        <v>N</v>
      </c>
      <c r="V72" s="73">
        <f t="shared" si="18"/>
        <v>1</v>
      </c>
      <c r="W72" s="73">
        <f t="shared" si="19"/>
        <v>6.7000000000000004E-2</v>
      </c>
      <c r="X72" s="73">
        <f t="shared" si="20"/>
        <v>23.3338</v>
      </c>
      <c r="Y72" s="73">
        <f t="shared" si="21"/>
        <v>23.2668</v>
      </c>
      <c r="Z72" s="74" t="e">
        <f>VLOOKUP(A72,Enforcements!$C$3:$J$56,8,0)</f>
        <v>#N/A</v>
      </c>
      <c r="AA72" s="74" t="e">
        <f>VLOOKUP(A72,Enforcements!$C$3:$J$56,3,0)</f>
        <v>#N/A</v>
      </c>
    </row>
    <row r="73" spans="1:27" s="2" customFormat="1" x14ac:dyDescent="0.25">
      <c r="A73" s="60" t="s">
        <v>412</v>
      </c>
      <c r="B73" s="60">
        <v>4015</v>
      </c>
      <c r="C73" s="60" t="s">
        <v>66</v>
      </c>
      <c r="D73" s="60" t="s">
        <v>304</v>
      </c>
      <c r="E73" s="30">
        <v>42513.605578703704</v>
      </c>
      <c r="F73" s="30">
        <v>42513.607499999998</v>
      </c>
      <c r="G73" s="38">
        <v>2</v>
      </c>
      <c r="H73" s="30" t="s">
        <v>82</v>
      </c>
      <c r="I73" s="30">
        <v>42513.63962962963</v>
      </c>
      <c r="J73" s="60">
        <v>0</v>
      </c>
      <c r="K73" s="60" t="str">
        <f t="shared" si="13"/>
        <v>4015/4016</v>
      </c>
      <c r="L73" s="60" t="str">
        <f>VLOOKUP(A73,'Trips&amp;Operators'!$C$1:$E$9999,3,FALSE)</f>
        <v>COCA</v>
      </c>
      <c r="M73" s="12">
        <f t="shared" si="14"/>
        <v>3.2129629631526768E-2</v>
      </c>
      <c r="N73" s="13">
        <f t="shared" si="15"/>
        <v>46.266666669398546</v>
      </c>
      <c r="O73" s="13"/>
      <c r="P73" s="13"/>
      <c r="Q73" s="61"/>
      <c r="R73" s="61"/>
      <c r="T73" s="73" t="str">
        <f t="shared" ref="T73:T131" si="22"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https://search-rtdc-monitor-bjffxe2xuh6vdkpspy63sjmuny.us-east-1.es.amazonaws.com/_plugin/kibana/#/discover/Steve-Slow-Train-Analysis-(2080s-and-2083s)?_g=(refreshInterval:(display:Off,section:0,value:0),time:(from:'2016-05-23 14:31:02-0600',mode:absolute,to:'2016-05-23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ref="U73:U131" si="23">IF(Y73&lt;23,"Y","N")</f>
        <v>N</v>
      </c>
      <c r="V73" s="73">
        <f t="shared" ref="V73:V131" si="24">VALUE(LEFT(A73,3))-VALUE(LEFT(A72,3))</f>
        <v>1</v>
      </c>
      <c r="W73" s="73">
        <f t="shared" ref="W73:W131" si="25">RIGHT(D73,LEN(D73)-4)/10000</f>
        <v>23.2974</v>
      </c>
      <c r="X73" s="73">
        <f t="shared" ref="X73:X131" si="26">RIGHT(H73,LEN(H73)-4)/10000</f>
        <v>1.52E-2</v>
      </c>
      <c r="Y73" s="73">
        <f t="shared" ref="Y73:Y131" si="27">ABS(X73-W73)</f>
        <v>23.2822</v>
      </c>
      <c r="Z73" s="74" t="e">
        <f>VLOOKUP(A73,Enforcements!$C$3:$J$56,8,0)</f>
        <v>#N/A</v>
      </c>
      <c r="AA73" s="74" t="e">
        <f>VLOOKUP(A73,Enforcements!$C$3:$J$56,3,0)</f>
        <v>#N/A</v>
      </c>
    </row>
    <row r="74" spans="1:27" s="2" customFormat="1" x14ac:dyDescent="0.25">
      <c r="A74" s="60" t="s">
        <v>449</v>
      </c>
      <c r="B74" s="60">
        <v>4027</v>
      </c>
      <c r="C74" s="60" t="s">
        <v>66</v>
      </c>
      <c r="D74" s="60" t="s">
        <v>288</v>
      </c>
      <c r="E74" s="30">
        <v>42513.578645833331</v>
      </c>
      <c r="F74" s="30">
        <v>42513.579814814817</v>
      </c>
      <c r="G74" s="38">
        <v>1</v>
      </c>
      <c r="H74" s="30" t="s">
        <v>561</v>
      </c>
      <c r="I74" s="30">
        <v>42513.608472222222</v>
      </c>
      <c r="J74" s="60">
        <v>0</v>
      </c>
      <c r="K74" s="60" t="str">
        <f t="shared" si="13"/>
        <v>4027/4028</v>
      </c>
      <c r="L74" s="60" t="str">
        <f>VLOOKUP(A74,'Trips&amp;Operators'!$C$1:$E$9999,3,FALSE)</f>
        <v>LOZA</v>
      </c>
      <c r="M74" s="12">
        <f t="shared" si="14"/>
        <v>2.8657407405262347E-2</v>
      </c>
      <c r="N74" s="13">
        <f t="shared" si="15"/>
        <v>41.26666666357778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13:52:15-0600',mode:absolute,to:'2016-05-23 14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4.4200000000000003E-2</v>
      </c>
      <c r="X74" s="73">
        <f t="shared" si="26"/>
        <v>23.3339</v>
      </c>
      <c r="Y74" s="73">
        <f t="shared" si="27"/>
        <v>23.2897</v>
      </c>
      <c r="Z74" s="74" t="e">
        <f>VLOOKUP(A74,Enforcements!$C$3:$J$56,8,0)</f>
        <v>#N/A</v>
      </c>
      <c r="AA74" s="74" t="e">
        <f>VLOOKUP(A74,Enforcements!$C$3:$J$56,3,0)</f>
        <v>#N/A</v>
      </c>
    </row>
    <row r="75" spans="1:27" s="2" customFormat="1" x14ac:dyDescent="0.25">
      <c r="A75" s="60" t="s">
        <v>490</v>
      </c>
      <c r="B75" s="60">
        <v>4028</v>
      </c>
      <c r="C75" s="60" t="s">
        <v>66</v>
      </c>
      <c r="D75" s="60" t="s">
        <v>562</v>
      </c>
      <c r="E75" s="30">
        <v>42513.61513888889</v>
      </c>
      <c r="F75" s="30">
        <v>42513.616018518522</v>
      </c>
      <c r="G75" s="38">
        <v>1</v>
      </c>
      <c r="H75" s="30" t="s">
        <v>101</v>
      </c>
      <c r="I75" s="30">
        <v>42513.649837962963</v>
      </c>
      <c r="J75" s="60">
        <v>1</v>
      </c>
      <c r="K75" s="60" t="str">
        <f t="shared" si="13"/>
        <v>4027/4028</v>
      </c>
      <c r="L75" s="60" t="str">
        <f>VLOOKUP(A75,'Trips&amp;Operators'!$C$1:$E$9999,3,FALSE)</f>
        <v>LOZA</v>
      </c>
      <c r="M75" s="12">
        <f t="shared" si="14"/>
        <v>3.3819444441178348E-2</v>
      </c>
      <c r="N75" s="13">
        <f t="shared" si="15"/>
        <v>48.699999995296821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23.300899999999999</v>
      </c>
      <c r="X75" s="73">
        <f t="shared" si="26"/>
        <v>1.5800000000000002E-2</v>
      </c>
      <c r="Y75" s="73">
        <f t="shared" si="27"/>
        <v>23.2851</v>
      </c>
      <c r="Z75" s="74">
        <f>VLOOKUP(A75,Enforcements!$C$3:$J$56,8,0)</f>
        <v>30562</v>
      </c>
      <c r="AA75" s="74" t="str">
        <f>VLOOKUP(A75,Enforcements!$C$3:$J$56,3,0)</f>
        <v>PERMANENT SPEED RESTRICTION</v>
      </c>
    </row>
    <row r="76" spans="1:27" s="2" customFormat="1" x14ac:dyDescent="0.25">
      <c r="A76" s="60" t="s">
        <v>414</v>
      </c>
      <c r="B76" s="60">
        <v>4044</v>
      </c>
      <c r="C76" s="60" t="s">
        <v>66</v>
      </c>
      <c r="D76" s="60" t="s">
        <v>288</v>
      </c>
      <c r="E76" s="30">
        <v>42513.590497685182</v>
      </c>
      <c r="F76" s="30">
        <v>42513.591666666667</v>
      </c>
      <c r="G76" s="38">
        <v>1</v>
      </c>
      <c r="H76" s="30" t="s">
        <v>144</v>
      </c>
      <c r="I76" s="30">
        <v>42513.619201388887</v>
      </c>
      <c r="J76" s="60">
        <v>0</v>
      </c>
      <c r="K76" s="60" t="str">
        <f t="shared" si="13"/>
        <v>4043/4044</v>
      </c>
      <c r="L76" s="60" t="str">
        <f>VLOOKUP(A76,'Trips&amp;Operators'!$C$1:$E$9999,3,FALSE)</f>
        <v>BRANNON</v>
      </c>
      <c r="M76" s="12">
        <f t="shared" si="14"/>
        <v>2.753472221957054E-2</v>
      </c>
      <c r="N76" s="13">
        <f t="shared" si="15"/>
        <v>39.649999996181577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14:09:19-0600',mode:absolute,to:'2016-05-23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4.4200000000000003E-2</v>
      </c>
      <c r="X76" s="73">
        <f t="shared" si="26"/>
        <v>23.331399999999999</v>
      </c>
      <c r="Y76" s="73">
        <f t="shared" si="27"/>
        <v>23.287199999999999</v>
      </c>
      <c r="Z76" s="74" t="e">
        <f>VLOOKUP(A76,Enforcements!$C$3:$J$56,8,0)</f>
        <v>#N/A</v>
      </c>
      <c r="AA76" s="74" t="e">
        <f>VLOOKUP(A76,Enforcements!$C$3:$J$56,3,0)</f>
        <v>#N/A</v>
      </c>
    </row>
    <row r="77" spans="1:27" s="2" customFormat="1" x14ac:dyDescent="0.25">
      <c r="A77" s="60" t="s">
        <v>404</v>
      </c>
      <c r="B77" s="60">
        <v>4043</v>
      </c>
      <c r="C77" s="60" t="s">
        <v>66</v>
      </c>
      <c r="D77" s="60" t="s">
        <v>302</v>
      </c>
      <c r="E77" s="30">
        <v>42513.62945601852</v>
      </c>
      <c r="F77" s="30">
        <v>42513.630474537036</v>
      </c>
      <c r="G77" s="38">
        <v>1</v>
      </c>
      <c r="H77" s="30" t="s">
        <v>82</v>
      </c>
      <c r="I77" s="30">
        <v>42513.659178240741</v>
      </c>
      <c r="J77" s="60">
        <v>1</v>
      </c>
      <c r="K77" s="60" t="str">
        <f t="shared" si="13"/>
        <v>4043/4044</v>
      </c>
      <c r="L77" s="60" t="str">
        <f>VLOOKUP(A77,'Trips&amp;Operators'!$C$1:$E$9999,3,FALSE)</f>
        <v>BRANNON</v>
      </c>
      <c r="M77" s="12">
        <f t="shared" si="14"/>
        <v>2.8703703705104999E-2</v>
      </c>
      <c r="N77" s="13">
        <f t="shared" si="15"/>
        <v>41.333333335351199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23.299099999999999</v>
      </c>
      <c r="X77" s="73">
        <f t="shared" si="26"/>
        <v>1.52E-2</v>
      </c>
      <c r="Y77" s="73">
        <f t="shared" si="27"/>
        <v>23.283899999999999</v>
      </c>
      <c r="Z77" s="74">
        <f>VLOOKUP(A77,Enforcements!$C$3:$J$56,8,0)</f>
        <v>1</v>
      </c>
      <c r="AA77" s="74" t="str">
        <f>VLOOKUP(A77,Enforcements!$C$3:$J$56,3,0)</f>
        <v>TRACK WARRANT AUTHORITY</v>
      </c>
    </row>
    <row r="78" spans="1:27" s="2" customFormat="1" x14ac:dyDescent="0.25">
      <c r="A78" s="60" t="s">
        <v>451</v>
      </c>
      <c r="B78" s="60">
        <v>4038</v>
      </c>
      <c r="C78" s="60" t="s">
        <v>66</v>
      </c>
      <c r="D78" s="60" t="s">
        <v>160</v>
      </c>
      <c r="E78" s="30">
        <v>42513.601493055554</v>
      </c>
      <c r="F78" s="30">
        <v>42513.604560185187</v>
      </c>
      <c r="G78" s="38">
        <v>4</v>
      </c>
      <c r="H78" s="30" t="s">
        <v>72</v>
      </c>
      <c r="I78" s="30">
        <v>42513.630729166667</v>
      </c>
      <c r="J78" s="60">
        <v>0</v>
      </c>
      <c r="K78" s="60" t="str">
        <f t="shared" si="13"/>
        <v>4037/4038</v>
      </c>
      <c r="L78" s="60" t="str">
        <f>VLOOKUP(A78,'Trips&amp;Operators'!$C$1:$E$9999,3,FALSE)</f>
        <v>WEBSTER</v>
      </c>
      <c r="M78" s="12">
        <f t="shared" si="14"/>
        <v>2.6168981479713693E-2</v>
      </c>
      <c r="N78" s="13">
        <f t="shared" si="15"/>
        <v>37.683333330787718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14:25:09-0600',mode:absolute,to:'2016-05-23 15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4.3999999999999997E-2</v>
      </c>
      <c r="X78" s="73">
        <f t="shared" si="26"/>
        <v>23.330300000000001</v>
      </c>
      <c r="Y78" s="73">
        <f t="shared" si="27"/>
        <v>23.286300000000001</v>
      </c>
      <c r="Z78" s="74" t="e">
        <f>VLOOKUP(A78,Enforcements!$C$3:$J$56,8,0)</f>
        <v>#N/A</v>
      </c>
      <c r="AA78" s="74" t="e">
        <f>VLOOKUP(A78,Enforcements!$C$3:$J$56,3,0)</f>
        <v>#N/A</v>
      </c>
    </row>
    <row r="79" spans="1:27" s="2" customFormat="1" x14ac:dyDescent="0.25">
      <c r="A79" s="60" t="s">
        <v>478</v>
      </c>
      <c r="B79" s="60">
        <v>4037</v>
      </c>
      <c r="C79" s="60" t="s">
        <v>66</v>
      </c>
      <c r="D79" s="60" t="s">
        <v>150</v>
      </c>
      <c r="E79" s="30">
        <v>42513.63690972222</v>
      </c>
      <c r="F79" s="30">
        <v>42513.637858796297</v>
      </c>
      <c r="G79" s="38">
        <v>1</v>
      </c>
      <c r="H79" s="30" t="s">
        <v>563</v>
      </c>
      <c r="I79" s="30">
        <v>42513.660578703704</v>
      </c>
      <c r="J79" s="60">
        <v>0</v>
      </c>
      <c r="K79" s="60" t="str">
        <f t="shared" si="13"/>
        <v>4037/4038</v>
      </c>
      <c r="L79" s="60" t="str">
        <f>VLOOKUP(A79,'Trips&amp;Operators'!$C$1:$E$9999,3,FALSE)</f>
        <v>WEBSTER</v>
      </c>
      <c r="M79" s="12">
        <f t="shared" si="14"/>
        <v>2.2719907407008577E-2</v>
      </c>
      <c r="N79" s="13"/>
      <c r="O79" s="13"/>
      <c r="P79" s="13">
        <f t="shared" si="15"/>
        <v>32.716666666092351</v>
      </c>
      <c r="Q79" s="61" t="s">
        <v>339</v>
      </c>
      <c r="R79" s="61" t="s">
        <v>340</v>
      </c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15:16:09-0600',mode:absolute,to:'2016-05-23 15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9" s="73" t="str">
        <f t="shared" si="23"/>
        <v>Y</v>
      </c>
      <c r="V79" s="73">
        <f t="shared" si="24"/>
        <v>1</v>
      </c>
      <c r="W79" s="73">
        <f t="shared" si="25"/>
        <v>23.297699999999999</v>
      </c>
      <c r="X79" s="73">
        <f t="shared" si="26"/>
        <v>6.3536000000000001</v>
      </c>
      <c r="Y79" s="73">
        <f t="shared" si="27"/>
        <v>16.944099999999999</v>
      </c>
      <c r="Z79" s="74" t="e">
        <f>VLOOKUP(A79,Enforcements!$C$3:$J$56,8,0)</f>
        <v>#N/A</v>
      </c>
      <c r="AA79" s="74" t="e">
        <f>VLOOKUP(A79,Enforcements!$C$3:$J$56,3,0)</f>
        <v>#N/A</v>
      </c>
    </row>
    <row r="80" spans="1:27" s="2" customFormat="1" x14ac:dyDescent="0.25">
      <c r="A80" s="60" t="s">
        <v>397</v>
      </c>
      <c r="B80" s="60">
        <v>4014</v>
      </c>
      <c r="C80" s="60" t="s">
        <v>66</v>
      </c>
      <c r="D80" s="60" t="s">
        <v>80</v>
      </c>
      <c r="E80" s="30">
        <v>42513.610648148147</v>
      </c>
      <c r="F80" s="30">
        <v>42513.611898148149</v>
      </c>
      <c r="G80" s="38">
        <v>1</v>
      </c>
      <c r="H80" s="30" t="s">
        <v>67</v>
      </c>
      <c r="I80" s="30">
        <v>42513.639768518522</v>
      </c>
      <c r="J80" s="60">
        <v>1</v>
      </c>
      <c r="K80" s="60" t="str">
        <f t="shared" si="13"/>
        <v>4013/4014</v>
      </c>
      <c r="L80" s="60" t="str">
        <f>VLOOKUP(A80,'Trips&amp;Operators'!$C$1:$E$9999,3,FALSE)</f>
        <v>RIVERA</v>
      </c>
      <c r="M80" s="12">
        <f t="shared" si="14"/>
        <v>2.7870370373420883E-2</v>
      </c>
      <c r="N80" s="13">
        <f t="shared" si="15"/>
        <v>40.133333337726071</v>
      </c>
      <c r="O80" s="13"/>
      <c r="P80" s="13"/>
      <c r="Q80" s="61"/>
      <c r="R80" s="61"/>
      <c r="T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0" s="73" t="str">
        <f t="shared" si="23"/>
        <v>N</v>
      </c>
      <c r="V80" s="73">
        <f t="shared" si="24"/>
        <v>1</v>
      </c>
      <c r="W80" s="73">
        <f t="shared" si="25"/>
        <v>4.5100000000000001E-2</v>
      </c>
      <c r="X80" s="73">
        <f t="shared" si="26"/>
        <v>23.331</v>
      </c>
      <c r="Y80" s="73">
        <f t="shared" si="27"/>
        <v>23.285899999999998</v>
      </c>
      <c r="Z80" s="74">
        <f>VLOOKUP(A80,Enforcements!$C$3:$J$56,8,0)</f>
        <v>233491</v>
      </c>
      <c r="AA80" s="74" t="str">
        <f>VLOOKUP(A80,Enforcements!$C$3:$J$56,3,0)</f>
        <v>TRACK WARRANT AUTHORITY</v>
      </c>
    </row>
    <row r="81" spans="1:27" s="2" customFormat="1" x14ac:dyDescent="0.25">
      <c r="A81" s="60" t="s">
        <v>474</v>
      </c>
      <c r="B81" s="60">
        <v>4013</v>
      </c>
      <c r="C81" s="60" t="s">
        <v>66</v>
      </c>
      <c r="D81" s="60" t="s">
        <v>83</v>
      </c>
      <c r="E81" s="30">
        <v>42513.648333333331</v>
      </c>
      <c r="F81" s="30">
        <v>42513.649814814817</v>
      </c>
      <c r="G81" s="38">
        <v>2</v>
      </c>
      <c r="H81" s="30" t="s">
        <v>153</v>
      </c>
      <c r="I81" s="30">
        <v>42513.681354166663</v>
      </c>
      <c r="J81" s="60">
        <v>1</v>
      </c>
      <c r="K81" s="60" t="str">
        <f t="shared" si="13"/>
        <v>4013/4014</v>
      </c>
      <c r="L81" s="60" t="str">
        <f>VLOOKUP(A81,'Trips&amp;Operators'!$C$1:$E$9999,3,FALSE)</f>
        <v>RIVERA</v>
      </c>
      <c r="M81" s="12">
        <f t="shared" si="14"/>
        <v>3.1539351846731734E-2</v>
      </c>
      <c r="N81" s="13">
        <f t="shared" si="15"/>
        <v>45.416666659293696</v>
      </c>
      <c r="O81" s="13"/>
      <c r="P81" s="13"/>
      <c r="Q81" s="61"/>
      <c r="R81" s="61"/>
      <c r="T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1" s="73" t="str">
        <f t="shared" si="23"/>
        <v>N</v>
      </c>
      <c r="V81" s="73">
        <f t="shared" si="24"/>
        <v>1</v>
      </c>
      <c r="W81" s="73">
        <f t="shared" si="25"/>
        <v>23.299399999999999</v>
      </c>
      <c r="X81" s="73">
        <f t="shared" si="26"/>
        <v>1.43E-2</v>
      </c>
      <c r="Y81" s="73">
        <f t="shared" si="27"/>
        <v>23.2851</v>
      </c>
      <c r="Z81" s="74">
        <f>VLOOKUP(A81,Enforcements!$C$3:$J$56,8,0)</f>
        <v>191723</v>
      </c>
      <c r="AA81" s="74" t="str">
        <f>VLOOKUP(A81,Enforcements!$C$3:$J$56,3,0)</f>
        <v>SIGNAL</v>
      </c>
    </row>
    <row r="82" spans="1:27" s="2" customFormat="1" x14ac:dyDescent="0.25">
      <c r="A82" s="60" t="s">
        <v>375</v>
      </c>
      <c r="B82" s="60">
        <v>4007</v>
      </c>
      <c r="C82" s="60" t="s">
        <v>66</v>
      </c>
      <c r="D82" s="60" t="s">
        <v>76</v>
      </c>
      <c r="E82" s="30">
        <v>42513.621481481481</v>
      </c>
      <c r="F82" s="30">
        <v>42513.622627314813</v>
      </c>
      <c r="G82" s="38">
        <v>1</v>
      </c>
      <c r="H82" s="30" t="s">
        <v>564</v>
      </c>
      <c r="I82" s="30">
        <v>42513.650682870371</v>
      </c>
      <c r="J82" s="60">
        <v>2</v>
      </c>
      <c r="K82" s="60" t="str">
        <f t="shared" si="13"/>
        <v>4007/4008</v>
      </c>
      <c r="L82" s="60" t="str">
        <f>VLOOKUP(A82,'Trips&amp;Operators'!$C$1:$E$9999,3,FALSE)</f>
        <v>ADANE</v>
      </c>
      <c r="M82" s="12">
        <f t="shared" si="14"/>
        <v>2.8055555558239575E-2</v>
      </c>
      <c r="N82" s="13">
        <f t="shared" si="15"/>
        <v>40.400000003864989</v>
      </c>
      <c r="O82" s="13"/>
      <c r="P82" s="13"/>
      <c r="Q82" s="61"/>
      <c r="R82" s="61"/>
      <c r="T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3" t="str">
        <f t="shared" si="23"/>
        <v>N</v>
      </c>
      <c r="V82" s="73">
        <f t="shared" si="24"/>
        <v>1</v>
      </c>
      <c r="W82" s="73">
        <f t="shared" si="25"/>
        <v>4.4699999999999997E-2</v>
      </c>
      <c r="X82" s="73">
        <f t="shared" si="26"/>
        <v>23.327000000000002</v>
      </c>
      <c r="Y82" s="73">
        <f t="shared" si="27"/>
        <v>23.282300000000003</v>
      </c>
      <c r="Z82" s="74">
        <f>VLOOKUP(A82,Enforcements!$C$3:$J$56,8,0)</f>
        <v>53155</v>
      </c>
      <c r="AA82" s="74" t="str">
        <f>VLOOKUP(A82,Enforcements!$C$3:$J$56,3,0)</f>
        <v>GRADE CROSSING</v>
      </c>
    </row>
    <row r="83" spans="1:27" s="2" customFormat="1" x14ac:dyDescent="0.25">
      <c r="A83" s="60" t="s">
        <v>425</v>
      </c>
      <c r="B83" s="60">
        <v>4008</v>
      </c>
      <c r="C83" s="60" t="s">
        <v>66</v>
      </c>
      <c r="D83" s="60" t="s">
        <v>292</v>
      </c>
      <c r="E83" s="30">
        <v>42513.658564814818</v>
      </c>
      <c r="F83" s="30">
        <v>42513.659791666665</v>
      </c>
      <c r="G83" s="38">
        <v>1</v>
      </c>
      <c r="H83" s="30" t="s">
        <v>565</v>
      </c>
      <c r="I83" s="30">
        <v>42513.694374999999</v>
      </c>
      <c r="J83" s="60">
        <v>2</v>
      </c>
      <c r="K83" s="60" t="str">
        <f t="shared" si="13"/>
        <v>4007/4008</v>
      </c>
      <c r="L83" s="60" t="str">
        <f>VLOOKUP(A83,'Trips&amp;Operators'!$C$1:$E$9999,3,FALSE)</f>
        <v>ADANE</v>
      </c>
      <c r="M83" s="12">
        <f t="shared" si="14"/>
        <v>3.4583333334012423E-2</v>
      </c>
      <c r="N83" s="13">
        <f t="shared" si="15"/>
        <v>49.800000000977889</v>
      </c>
      <c r="O83" s="13"/>
      <c r="P83" s="13"/>
      <c r="Q83" s="61"/>
      <c r="R83" s="61"/>
      <c r="T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3" t="str">
        <f t="shared" si="23"/>
        <v>N</v>
      </c>
      <c r="V83" s="73">
        <f t="shared" si="24"/>
        <v>1</v>
      </c>
      <c r="W83" s="73">
        <f t="shared" si="25"/>
        <v>23.296500000000002</v>
      </c>
      <c r="X83" s="73">
        <f t="shared" si="26"/>
        <v>1.72E-2</v>
      </c>
      <c r="Y83" s="73">
        <f t="shared" si="27"/>
        <v>23.279300000000003</v>
      </c>
      <c r="Z83" s="74">
        <f>VLOOKUP(A83,Enforcements!$C$3:$J$56,8,0)</f>
        <v>1</v>
      </c>
      <c r="AA83" s="74" t="str">
        <f>VLOOKUP(A83,Enforcements!$C$3:$J$56,3,0)</f>
        <v>TRACK WARRANT AUTHORITY</v>
      </c>
    </row>
    <row r="84" spans="1:27" s="2" customFormat="1" x14ac:dyDescent="0.25">
      <c r="A84" s="60" t="s">
        <v>359</v>
      </c>
      <c r="B84" s="60">
        <v>4042</v>
      </c>
      <c r="C84" s="60" t="s">
        <v>66</v>
      </c>
      <c r="D84" s="60" t="s">
        <v>76</v>
      </c>
      <c r="E84" s="30">
        <v>42513.632951388892</v>
      </c>
      <c r="F84" s="30">
        <v>42513.63385416667</v>
      </c>
      <c r="G84" s="38">
        <v>1</v>
      </c>
      <c r="H84" s="30" t="s">
        <v>162</v>
      </c>
      <c r="I84" s="30">
        <v>42513.661516203705</v>
      </c>
      <c r="J84" s="60">
        <v>0</v>
      </c>
      <c r="K84" s="60" t="str">
        <f t="shared" si="13"/>
        <v>4041/4042</v>
      </c>
      <c r="L84" s="60" t="str">
        <f>VLOOKUP(A84,'Trips&amp;Operators'!$C$1:$E$9999,3,FALSE)</f>
        <v>LOCKLEAR</v>
      </c>
      <c r="M84" s="12">
        <f t="shared" si="14"/>
        <v>2.7662037035042886E-2</v>
      </c>
      <c r="N84" s="13">
        <f t="shared" si="15"/>
        <v>39.833333330461755</v>
      </c>
      <c r="O84" s="13"/>
      <c r="P84" s="13"/>
      <c r="Q84" s="61"/>
      <c r="R84" s="61"/>
      <c r="T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15:10:27-0600',mode:absolute,to:'2016-05-23 15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4" s="73" t="str">
        <f t="shared" si="23"/>
        <v>N</v>
      </c>
      <c r="V84" s="73">
        <f t="shared" si="24"/>
        <v>1</v>
      </c>
      <c r="W84" s="73">
        <f t="shared" si="25"/>
        <v>4.4699999999999997E-2</v>
      </c>
      <c r="X84" s="73">
        <f t="shared" si="26"/>
        <v>23.331700000000001</v>
      </c>
      <c r="Y84" s="73">
        <f t="shared" si="27"/>
        <v>23.287000000000003</v>
      </c>
      <c r="Z84" s="74" t="e">
        <f>VLOOKUP(A84,Enforcements!$C$3:$J$56,8,0)</f>
        <v>#N/A</v>
      </c>
      <c r="AA84" s="74" t="e">
        <f>VLOOKUP(A84,Enforcements!$C$3:$J$56,3,0)</f>
        <v>#N/A</v>
      </c>
    </row>
    <row r="85" spans="1:27" s="2" customFormat="1" x14ac:dyDescent="0.25">
      <c r="A85" s="60" t="s">
        <v>476</v>
      </c>
      <c r="B85" s="60">
        <v>4016</v>
      </c>
      <c r="C85" s="60" t="s">
        <v>66</v>
      </c>
      <c r="D85" s="60" t="s">
        <v>80</v>
      </c>
      <c r="E85" s="30">
        <v>42513.642048611109</v>
      </c>
      <c r="F85" s="30">
        <v>42513.64329861111</v>
      </c>
      <c r="G85" s="38">
        <v>1</v>
      </c>
      <c r="H85" s="30" t="s">
        <v>566</v>
      </c>
      <c r="I85" s="30">
        <v>42513.674212962964</v>
      </c>
      <c r="J85" s="60">
        <v>1</v>
      </c>
      <c r="K85" s="60" t="str">
        <f t="shared" si="13"/>
        <v>4015/4016</v>
      </c>
      <c r="L85" s="60" t="str">
        <f>VLOOKUP(A85,'Trips&amp;Operators'!$C$1:$E$9999,3,FALSE)</f>
        <v>COCA</v>
      </c>
      <c r="M85" s="12">
        <f t="shared" si="14"/>
        <v>3.0914351853425615E-2</v>
      </c>
      <c r="N85" s="13">
        <f t="shared" si="15"/>
        <v>44.516666668932885</v>
      </c>
      <c r="O85" s="13"/>
      <c r="P85" s="13"/>
      <c r="Q85" s="61"/>
      <c r="R85" s="61"/>
      <c r="T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3" t="str">
        <f t="shared" si="23"/>
        <v>N</v>
      </c>
      <c r="V85" s="73">
        <f t="shared" si="24"/>
        <v>2</v>
      </c>
      <c r="W85" s="73">
        <f t="shared" si="25"/>
        <v>4.5100000000000001E-2</v>
      </c>
      <c r="X85" s="73">
        <f t="shared" si="26"/>
        <v>23.320900000000002</v>
      </c>
      <c r="Y85" s="73">
        <f t="shared" si="27"/>
        <v>23.2758</v>
      </c>
      <c r="Z85" s="74">
        <f>VLOOKUP(A85,Enforcements!$C$3:$J$56,8,0)</f>
        <v>107939</v>
      </c>
      <c r="AA85" s="74" t="str">
        <f>VLOOKUP(A85,Enforcements!$C$3:$J$56,3,0)</f>
        <v>SWITCH UNKNOWN</v>
      </c>
    </row>
    <row r="86" spans="1:27" s="2" customFormat="1" x14ac:dyDescent="0.25">
      <c r="A86" s="60" t="s">
        <v>470</v>
      </c>
      <c r="B86" s="60">
        <v>4015</v>
      </c>
      <c r="C86" s="60" t="s">
        <v>66</v>
      </c>
      <c r="D86" s="60" t="s">
        <v>567</v>
      </c>
      <c r="E86" s="30">
        <v>42513.680115740739</v>
      </c>
      <c r="F86" s="30">
        <v>42513.680995370371</v>
      </c>
      <c r="G86" s="38">
        <v>1</v>
      </c>
      <c r="H86" s="30" t="s">
        <v>73</v>
      </c>
      <c r="I86" s="30">
        <v>42513.714571759258</v>
      </c>
      <c r="J86" s="60">
        <v>0</v>
      </c>
      <c r="K86" s="60" t="str">
        <f t="shared" si="13"/>
        <v>4015/4016</v>
      </c>
      <c r="L86" s="60" t="str">
        <f>VLOOKUP(A86,'Trips&amp;Operators'!$C$1:$E$9999,3,FALSE)</f>
        <v>COCA</v>
      </c>
      <c r="M86" s="12">
        <f t="shared" si="14"/>
        <v>3.3576388887013309E-2</v>
      </c>
      <c r="N86" s="13">
        <f t="shared" si="15"/>
        <v>48.349999997299165</v>
      </c>
      <c r="O86" s="13"/>
      <c r="P86" s="13"/>
      <c r="Q86" s="61"/>
      <c r="R86" s="61"/>
      <c r="T8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16:18:22-0600',mode:absolute,to:'2016-05-23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3" t="str">
        <f t="shared" si="23"/>
        <v>N</v>
      </c>
      <c r="V86" s="73">
        <f t="shared" si="24"/>
        <v>1</v>
      </c>
      <c r="W86" s="73">
        <f t="shared" si="25"/>
        <v>23.296700000000001</v>
      </c>
      <c r="X86" s="73">
        <f t="shared" si="26"/>
        <v>1.54E-2</v>
      </c>
      <c r="Y86" s="73">
        <f t="shared" si="27"/>
        <v>23.281300000000002</v>
      </c>
      <c r="Z86" s="74" t="e">
        <f>VLOOKUP(A86,Enforcements!$C$3:$J$56,8,0)</f>
        <v>#N/A</v>
      </c>
      <c r="AA86" s="74" t="e">
        <f>VLOOKUP(A86,Enforcements!$C$3:$J$56,3,0)</f>
        <v>#N/A</v>
      </c>
    </row>
    <row r="87" spans="1:27" s="2" customFormat="1" x14ac:dyDescent="0.25">
      <c r="A87" s="60" t="s">
        <v>472</v>
      </c>
      <c r="B87" s="60">
        <v>4027</v>
      </c>
      <c r="C87" s="60" t="s">
        <v>66</v>
      </c>
      <c r="D87" s="60" t="s">
        <v>124</v>
      </c>
      <c r="E87" s="30">
        <v>42513.652615740742</v>
      </c>
      <c r="F87" s="30">
        <v>42513.656585648147</v>
      </c>
      <c r="G87" s="38">
        <v>5</v>
      </c>
      <c r="H87" s="30" t="s">
        <v>67</v>
      </c>
      <c r="I87" s="30">
        <v>42513.683506944442</v>
      </c>
      <c r="J87" s="60">
        <v>0</v>
      </c>
      <c r="K87" s="60" t="str">
        <f t="shared" si="13"/>
        <v>4027/4028</v>
      </c>
      <c r="L87" s="60" t="str">
        <f>VLOOKUP(A87,'Trips&amp;Operators'!$C$1:$E$9999,3,FALSE)</f>
        <v>LOZA</v>
      </c>
      <c r="M87" s="12">
        <f t="shared" si="14"/>
        <v>2.6921296295768116E-2</v>
      </c>
      <c r="N87" s="13">
        <f t="shared" si="15"/>
        <v>38.766666665906087</v>
      </c>
      <c r="O87" s="13"/>
      <c r="P87" s="13"/>
      <c r="Q87" s="61"/>
      <c r="R87" s="61"/>
      <c r="T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15:38:46-0600',mode:absolute,to:'2016-05-23 16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7" s="73" t="str">
        <f t="shared" si="23"/>
        <v>N</v>
      </c>
      <c r="V87" s="73">
        <f t="shared" si="24"/>
        <v>1</v>
      </c>
      <c r="W87" s="73">
        <f t="shared" si="25"/>
        <v>4.5999999999999999E-2</v>
      </c>
      <c r="X87" s="73">
        <f t="shared" si="26"/>
        <v>23.331</v>
      </c>
      <c r="Y87" s="73">
        <f t="shared" si="27"/>
        <v>23.285</v>
      </c>
      <c r="Z87" s="74" t="e">
        <f>VLOOKUP(A87,Enforcements!$C$3:$J$56,8,0)</f>
        <v>#N/A</v>
      </c>
      <c r="AA87" s="74" t="e">
        <f>VLOOKUP(A87,Enforcements!$C$3:$J$56,3,0)</f>
        <v>#N/A</v>
      </c>
    </row>
    <row r="88" spans="1:27" s="2" customFormat="1" x14ac:dyDescent="0.25">
      <c r="A88" s="60" t="s">
        <v>468</v>
      </c>
      <c r="B88" s="60">
        <v>4028</v>
      </c>
      <c r="C88" s="60" t="s">
        <v>66</v>
      </c>
      <c r="D88" s="60" t="s">
        <v>309</v>
      </c>
      <c r="E88" s="30">
        <v>42513.691759259258</v>
      </c>
      <c r="F88" s="30">
        <v>42513.692870370367</v>
      </c>
      <c r="G88" s="38">
        <v>1</v>
      </c>
      <c r="H88" s="30" t="s">
        <v>77</v>
      </c>
      <c r="I88" s="30">
        <v>42513.698101851849</v>
      </c>
      <c r="J88" s="60">
        <v>1</v>
      </c>
      <c r="K88" s="60" t="str">
        <f t="shared" ref="K88:K119" si="28">IF(ISEVEN(B88),(B88-1)&amp;"/"&amp;B88,B88&amp;"/"&amp;(B88+1))</f>
        <v>4027/4028</v>
      </c>
      <c r="L88" s="60" t="str">
        <f>VLOOKUP(A88,'Trips&amp;Operators'!$C$1:$E$9999,3,FALSE)</f>
        <v>LOZA</v>
      </c>
      <c r="M88" s="12">
        <f t="shared" si="14"/>
        <v>5.2314814820419997E-3</v>
      </c>
      <c r="N88" s="13"/>
      <c r="O88" s="13"/>
      <c r="P88" s="13">
        <f t="shared" si="15"/>
        <v>7.5333333341404796</v>
      </c>
      <c r="Q88" s="61" t="s">
        <v>339</v>
      </c>
      <c r="R88" s="61" t="s">
        <v>340</v>
      </c>
      <c r="T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8" s="73" t="str">
        <f t="shared" si="23"/>
        <v>N</v>
      </c>
      <c r="V88" s="73">
        <f t="shared" si="24"/>
        <v>1</v>
      </c>
      <c r="W88" s="73">
        <f t="shared" si="25"/>
        <v>23.3</v>
      </c>
      <c r="X88" s="73">
        <f t="shared" si="26"/>
        <v>1.3599999999999999E-2</v>
      </c>
      <c r="Y88" s="73">
        <f t="shared" si="27"/>
        <v>23.2864</v>
      </c>
      <c r="Z88" s="74">
        <f>VLOOKUP(A88,Enforcements!$C$3:$J$56,8,0)</f>
        <v>68497</v>
      </c>
      <c r="AA88" s="74" t="str">
        <f>VLOOKUP(A88,Enforcements!$C$3:$J$56,3,0)</f>
        <v>EQUIPMENT RESTRICTION</v>
      </c>
    </row>
    <row r="89" spans="1:27" s="2" customFormat="1" x14ac:dyDescent="0.25">
      <c r="A89" s="60" t="s">
        <v>473</v>
      </c>
      <c r="B89" s="60">
        <v>4044</v>
      </c>
      <c r="C89" s="60" t="s">
        <v>66</v>
      </c>
      <c r="D89" s="60" t="s">
        <v>305</v>
      </c>
      <c r="E89" s="30">
        <v>42513.663275462961</v>
      </c>
      <c r="F89" s="30">
        <v>42513.6643287037</v>
      </c>
      <c r="G89" s="38">
        <v>1</v>
      </c>
      <c r="H89" s="30" t="s">
        <v>283</v>
      </c>
      <c r="I89" s="30">
        <v>42513.691886574074</v>
      </c>
      <c r="J89" s="60">
        <v>0</v>
      </c>
      <c r="K89" s="60" t="str">
        <f t="shared" si="28"/>
        <v>4043/4044</v>
      </c>
      <c r="L89" s="60" t="str">
        <f>VLOOKUP(A89,'Trips&amp;Operators'!$C$1:$E$9999,3,FALSE)</f>
        <v>BRANNON</v>
      </c>
      <c r="M89" s="12">
        <f t="shared" si="14"/>
        <v>2.7557870373129845E-2</v>
      </c>
      <c r="N89" s="13">
        <f t="shared" si="15"/>
        <v>39.683333337306976</v>
      </c>
      <c r="O89" s="13"/>
      <c r="P89" s="13"/>
      <c r="Q89" s="61"/>
      <c r="R89" s="61"/>
      <c r="T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15:54:07-0600',mode:absolute,to:'2016-05-23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3" t="str">
        <f t="shared" si="23"/>
        <v>N</v>
      </c>
      <c r="V89" s="73">
        <f t="shared" si="24"/>
        <v>1</v>
      </c>
      <c r="W89" s="73">
        <f t="shared" si="25"/>
        <v>4.7500000000000001E-2</v>
      </c>
      <c r="X89" s="73">
        <f t="shared" si="26"/>
        <v>23.328900000000001</v>
      </c>
      <c r="Y89" s="73">
        <f t="shared" si="27"/>
        <v>23.281400000000001</v>
      </c>
      <c r="Z89" s="74" t="e">
        <f>VLOOKUP(A89,Enforcements!$C$3:$J$56,8,0)</f>
        <v>#N/A</v>
      </c>
      <c r="AA89" s="74" t="e">
        <f>VLOOKUP(A89,Enforcements!$C$3:$J$56,3,0)</f>
        <v>#N/A</v>
      </c>
    </row>
    <row r="90" spans="1:27" s="2" customFormat="1" x14ac:dyDescent="0.25">
      <c r="A90" s="60" t="s">
        <v>353</v>
      </c>
      <c r="B90" s="60">
        <v>4043</v>
      </c>
      <c r="C90" s="60" t="s">
        <v>66</v>
      </c>
      <c r="D90" s="60" t="s">
        <v>568</v>
      </c>
      <c r="E90" s="30">
        <v>42513.699537037035</v>
      </c>
      <c r="F90" s="30">
        <v>42513.700868055559</v>
      </c>
      <c r="G90" s="38">
        <v>1</v>
      </c>
      <c r="H90" s="30" t="s">
        <v>287</v>
      </c>
      <c r="I90" s="30">
        <v>42513.735381944447</v>
      </c>
      <c r="J90" s="60">
        <v>0</v>
      </c>
      <c r="K90" s="60" t="str">
        <f t="shared" si="28"/>
        <v>4043/4044</v>
      </c>
      <c r="L90" s="60" t="str">
        <f>VLOOKUP(A90,'Trips&amp;Operators'!$C$1:$E$9999,3,FALSE)</f>
        <v>BRANNON</v>
      </c>
      <c r="M90" s="12">
        <f t="shared" si="14"/>
        <v>3.4513888887886424E-2</v>
      </c>
      <c r="N90" s="13">
        <f t="shared" si="15"/>
        <v>49.69999999855645</v>
      </c>
      <c r="O90" s="13"/>
      <c r="P90" s="13"/>
      <c r="Q90" s="61"/>
      <c r="R90" s="61"/>
      <c r="T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16:46:20-0600',mode:absolute,to:'2016-05-23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3" t="str">
        <f t="shared" si="23"/>
        <v>N</v>
      </c>
      <c r="V90" s="73">
        <f t="shared" si="24"/>
        <v>1</v>
      </c>
      <c r="W90" s="73">
        <f t="shared" si="25"/>
        <v>23.2971</v>
      </c>
      <c r="X90" s="73">
        <f t="shared" si="26"/>
        <v>1.6500000000000001E-2</v>
      </c>
      <c r="Y90" s="73">
        <f t="shared" si="27"/>
        <v>23.2806</v>
      </c>
      <c r="Z90" s="74" t="e">
        <f>VLOOKUP(A90,Enforcements!$C$3:$J$56,8,0)</f>
        <v>#N/A</v>
      </c>
      <c r="AA90" s="74" t="e">
        <f>VLOOKUP(A90,Enforcements!$C$3:$J$56,3,0)</f>
        <v>#N/A</v>
      </c>
    </row>
    <row r="91" spans="1:27" s="2" customFormat="1" x14ac:dyDescent="0.25">
      <c r="A91" s="60" t="s">
        <v>434</v>
      </c>
      <c r="B91" s="60">
        <v>4020</v>
      </c>
      <c r="C91" s="60" t="s">
        <v>66</v>
      </c>
      <c r="D91" s="60" t="s">
        <v>527</v>
      </c>
      <c r="E91" s="30">
        <v>42513.683171296296</v>
      </c>
      <c r="F91" s="30">
        <v>42513.68440972222</v>
      </c>
      <c r="G91" s="38">
        <v>1</v>
      </c>
      <c r="H91" s="30" t="s">
        <v>166</v>
      </c>
      <c r="I91" s="30">
        <v>42513.713425925926</v>
      </c>
      <c r="J91" s="60">
        <v>0</v>
      </c>
      <c r="K91" s="60" t="str">
        <f t="shared" si="28"/>
        <v>4019/4020</v>
      </c>
      <c r="L91" s="60" t="str">
        <f>VLOOKUP(A91,'Trips&amp;Operators'!$C$1:$E$9999,3,FALSE)</f>
        <v>WEBSTER</v>
      </c>
      <c r="M91" s="12">
        <f t="shared" si="14"/>
        <v>2.9016203705396038E-2</v>
      </c>
      <c r="N91" s="13">
        <f t="shared" si="15"/>
        <v>41.783333335770294</v>
      </c>
      <c r="O91" s="13"/>
      <c r="P91" s="13"/>
      <c r="Q91" s="61"/>
      <c r="R91" s="61"/>
      <c r="T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16:22:46-0600',mode:absolute,to:'2016-05-23 17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1" s="73" t="str">
        <f t="shared" si="23"/>
        <v>N</v>
      </c>
      <c r="V91" s="73">
        <f t="shared" si="24"/>
        <v>1</v>
      </c>
      <c r="W91" s="73">
        <f t="shared" si="25"/>
        <v>0.1158</v>
      </c>
      <c r="X91" s="73">
        <f t="shared" si="26"/>
        <v>23.328700000000001</v>
      </c>
      <c r="Y91" s="73">
        <f t="shared" si="27"/>
        <v>23.212900000000001</v>
      </c>
      <c r="Z91" s="74" t="e">
        <f>VLOOKUP(A91,Enforcements!$C$3:$J$56,8,0)</f>
        <v>#N/A</v>
      </c>
      <c r="AA91" s="74" t="e">
        <f>VLOOKUP(A91,Enforcements!$C$3:$J$56,3,0)</f>
        <v>#N/A</v>
      </c>
    </row>
    <row r="92" spans="1:27" s="2" customFormat="1" x14ac:dyDescent="0.25">
      <c r="A92" s="60" t="s">
        <v>446</v>
      </c>
      <c r="B92" s="60">
        <v>4019</v>
      </c>
      <c r="C92" s="60" t="s">
        <v>66</v>
      </c>
      <c r="D92" s="60" t="s">
        <v>569</v>
      </c>
      <c r="E92" s="30">
        <v>42513.71638888889</v>
      </c>
      <c r="F92" s="30">
        <v>42513.717349537037</v>
      </c>
      <c r="G92" s="38">
        <v>1</v>
      </c>
      <c r="H92" s="30" t="s">
        <v>71</v>
      </c>
      <c r="I92" s="30">
        <v>42513.745162037034</v>
      </c>
      <c r="J92" s="60">
        <v>0</v>
      </c>
      <c r="K92" s="60" t="str">
        <f t="shared" si="28"/>
        <v>4019/4020</v>
      </c>
      <c r="L92" s="60" t="str">
        <f>VLOOKUP(A92,'Trips&amp;Operators'!$C$1:$E$9999,3,FALSE)</f>
        <v>WEBSTER</v>
      </c>
      <c r="M92" s="12">
        <f t="shared" si="14"/>
        <v>2.7812499996798579E-2</v>
      </c>
      <c r="N92" s="13">
        <f t="shared" si="15"/>
        <v>40.049999995389953</v>
      </c>
      <c r="O92" s="13"/>
      <c r="P92" s="13"/>
      <c r="Q92" s="61"/>
      <c r="R92" s="61"/>
      <c r="T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17:10:36-0600',mode:absolute,to:'2016-05-23 17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73" t="str">
        <f t="shared" si="23"/>
        <v>N</v>
      </c>
      <c r="V92" s="73">
        <f t="shared" si="24"/>
        <v>1</v>
      </c>
      <c r="W92" s="73">
        <f t="shared" si="25"/>
        <v>23.2972</v>
      </c>
      <c r="X92" s="73">
        <f t="shared" si="26"/>
        <v>1.49E-2</v>
      </c>
      <c r="Y92" s="73">
        <f t="shared" si="27"/>
        <v>23.282299999999999</v>
      </c>
      <c r="Z92" s="74" t="e">
        <f>VLOOKUP(A92,Enforcements!$C$3:$J$56,8,0)</f>
        <v>#N/A</v>
      </c>
      <c r="AA92" s="74" t="e">
        <f>VLOOKUP(A92,Enforcements!$C$3:$J$56,3,0)</f>
        <v>#N/A</v>
      </c>
    </row>
    <row r="93" spans="1:27" s="2" customFormat="1" x14ac:dyDescent="0.25">
      <c r="A93" s="60" t="s">
        <v>418</v>
      </c>
      <c r="B93" s="60">
        <v>4014</v>
      </c>
      <c r="C93" s="60" t="s">
        <v>66</v>
      </c>
      <c r="D93" s="60" t="s">
        <v>288</v>
      </c>
      <c r="E93" s="30">
        <v>42513.68277777778</v>
      </c>
      <c r="F93" s="30">
        <v>42513.683831018519</v>
      </c>
      <c r="G93" s="38">
        <v>1</v>
      </c>
      <c r="H93" s="30" t="s">
        <v>570</v>
      </c>
      <c r="I93" s="30">
        <v>42513.715289351851</v>
      </c>
      <c r="J93" s="60">
        <v>0</v>
      </c>
      <c r="K93" s="60" t="str">
        <f t="shared" si="28"/>
        <v>4013/4014</v>
      </c>
      <c r="L93" s="60" t="str">
        <f>VLOOKUP(A93,'Trips&amp;Operators'!$C$1:$E$9999,3,FALSE)</f>
        <v>RIVERA</v>
      </c>
      <c r="M93" s="12">
        <f t="shared" si="14"/>
        <v>3.145833333110204E-2</v>
      </c>
      <c r="N93" s="13">
        <f t="shared" si="15"/>
        <v>45.299999996786937</v>
      </c>
      <c r="O93" s="13"/>
      <c r="P93" s="13"/>
      <c r="Q93" s="61"/>
      <c r="R93" s="61"/>
      <c r="T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16:22:12-0600',mode:absolute,to:'2016-05-23 17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3" s="73" t="str">
        <f t="shared" si="23"/>
        <v>N</v>
      </c>
      <c r="V93" s="73">
        <f t="shared" si="24"/>
        <v>1</v>
      </c>
      <c r="W93" s="73">
        <f t="shared" si="25"/>
        <v>4.4200000000000003E-2</v>
      </c>
      <c r="X93" s="73">
        <f t="shared" si="26"/>
        <v>23.328199999999999</v>
      </c>
      <c r="Y93" s="73">
        <f t="shared" si="27"/>
        <v>23.283999999999999</v>
      </c>
      <c r="Z93" s="74" t="e">
        <f>VLOOKUP(A93,Enforcements!$C$3:$J$56,8,0)</f>
        <v>#N/A</v>
      </c>
      <c r="AA93" s="74" t="e">
        <f>VLOOKUP(A93,Enforcements!$C$3:$J$56,3,0)</f>
        <v>#N/A</v>
      </c>
    </row>
    <row r="94" spans="1:27" s="2" customFormat="1" x14ac:dyDescent="0.25">
      <c r="A94" s="60" t="s">
        <v>452</v>
      </c>
      <c r="B94" s="60">
        <v>4013</v>
      </c>
      <c r="C94" s="60" t="s">
        <v>66</v>
      </c>
      <c r="D94" s="60" t="s">
        <v>94</v>
      </c>
      <c r="E94" s="30">
        <v>42513.720289351855</v>
      </c>
      <c r="F94" s="30">
        <v>42513.721446759257</v>
      </c>
      <c r="G94" s="38">
        <v>1</v>
      </c>
      <c r="H94" s="30" t="s">
        <v>571</v>
      </c>
      <c r="I94" s="30">
        <v>42513.755555555559</v>
      </c>
      <c r="J94" s="60">
        <v>0</v>
      </c>
      <c r="K94" s="60" t="str">
        <f t="shared" si="28"/>
        <v>4013/4014</v>
      </c>
      <c r="L94" s="60" t="str">
        <f>VLOOKUP(A94,'Trips&amp;Operators'!$C$1:$E$9999,3,FALSE)</f>
        <v>RIVERA</v>
      </c>
      <c r="M94" s="12">
        <f t="shared" si="14"/>
        <v>3.4108796302461997E-2</v>
      </c>
      <c r="N94" s="13">
        <f t="shared" si="15"/>
        <v>49.116666675545275</v>
      </c>
      <c r="O94" s="13"/>
      <c r="P94" s="13"/>
      <c r="Q94" s="61"/>
      <c r="R94" s="61"/>
      <c r="T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17:16:13-0600',mode:absolute,to:'2016-05-23 18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4" s="73" t="str">
        <f t="shared" si="23"/>
        <v>N</v>
      </c>
      <c r="V94" s="73">
        <f t="shared" si="24"/>
        <v>1</v>
      </c>
      <c r="W94" s="73">
        <f t="shared" si="25"/>
        <v>23.297499999999999</v>
      </c>
      <c r="X94" s="73">
        <f t="shared" si="26"/>
        <v>1.3899999999999999E-2</v>
      </c>
      <c r="Y94" s="73">
        <f t="shared" si="27"/>
        <v>23.2836</v>
      </c>
      <c r="Z94" s="74" t="e">
        <f>VLOOKUP(A94,Enforcements!$C$3:$J$56,8,0)</f>
        <v>#N/A</v>
      </c>
      <c r="AA94" s="74" t="e">
        <f>VLOOKUP(A94,Enforcements!$C$3:$J$56,3,0)</f>
        <v>#N/A</v>
      </c>
    </row>
    <row r="95" spans="1:27" s="2" customFormat="1" x14ac:dyDescent="0.25">
      <c r="A95" s="60" t="s">
        <v>466</v>
      </c>
      <c r="B95" s="60">
        <v>4007</v>
      </c>
      <c r="C95" s="60" t="s">
        <v>66</v>
      </c>
      <c r="D95" s="60" t="s">
        <v>572</v>
      </c>
      <c r="E95" s="30">
        <v>42513.696018518516</v>
      </c>
      <c r="F95" s="30">
        <v>42513.696967592594</v>
      </c>
      <c r="G95" s="38">
        <v>1</v>
      </c>
      <c r="H95" s="30" t="s">
        <v>317</v>
      </c>
      <c r="I95" s="30">
        <v>42513.723576388889</v>
      </c>
      <c r="J95" s="60">
        <v>0</v>
      </c>
      <c r="K95" s="60" t="str">
        <f t="shared" si="28"/>
        <v>4007/4008</v>
      </c>
      <c r="L95" s="60" t="str">
        <f>VLOOKUP(A95,'Trips&amp;Operators'!$C$1:$E$9999,3,FALSE)</f>
        <v>ADANE</v>
      </c>
      <c r="M95" s="12">
        <f t="shared" si="14"/>
        <v>2.6608796295477077E-2</v>
      </c>
      <c r="N95" s="13">
        <f t="shared" si="15"/>
        <v>38.316666665486991</v>
      </c>
      <c r="O95" s="13"/>
      <c r="P95" s="13"/>
      <c r="Q95" s="61"/>
      <c r="R95" s="61"/>
      <c r="T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16:41:16-0600',mode:absolute,to:'2016-05-23 17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5" s="73" t="str">
        <f t="shared" si="23"/>
        <v>N</v>
      </c>
      <c r="V95" s="73">
        <f t="shared" si="24"/>
        <v>1</v>
      </c>
      <c r="W95" s="73">
        <f t="shared" si="25"/>
        <v>4.8800000000000003E-2</v>
      </c>
      <c r="X95" s="73">
        <f t="shared" si="26"/>
        <v>23.331900000000001</v>
      </c>
      <c r="Y95" s="73">
        <f t="shared" si="27"/>
        <v>23.283100000000001</v>
      </c>
      <c r="Z95" s="74" t="e">
        <f>VLOOKUP(A95,Enforcements!$C$3:$J$56,8,0)</f>
        <v>#N/A</v>
      </c>
      <c r="AA95" s="74" t="e">
        <f>VLOOKUP(A95,Enforcements!$C$3:$J$56,3,0)</f>
        <v>#N/A</v>
      </c>
    </row>
    <row r="96" spans="1:27" s="2" customFormat="1" x14ac:dyDescent="0.25">
      <c r="A96" s="60" t="s">
        <v>402</v>
      </c>
      <c r="B96" s="60">
        <v>4008</v>
      </c>
      <c r="C96" s="60" t="s">
        <v>66</v>
      </c>
      <c r="D96" s="60" t="s">
        <v>122</v>
      </c>
      <c r="E96" s="30">
        <v>42513.732465277775</v>
      </c>
      <c r="F96" s="30">
        <v>42513.733506944445</v>
      </c>
      <c r="G96" s="38">
        <v>1</v>
      </c>
      <c r="H96" s="30" t="s">
        <v>70</v>
      </c>
      <c r="I96" s="30">
        <v>42513.768229166664</v>
      </c>
      <c r="J96" s="60">
        <v>1</v>
      </c>
      <c r="K96" s="60" t="str">
        <f t="shared" si="28"/>
        <v>4007/4008</v>
      </c>
      <c r="L96" s="60" t="str">
        <f>VLOOKUP(A96,'Trips&amp;Operators'!$C$1:$E$9999,3,FALSE)</f>
        <v>ADANE</v>
      </c>
      <c r="M96" s="12">
        <f t="shared" si="14"/>
        <v>3.4722222218988463E-2</v>
      </c>
      <c r="N96" s="13">
        <f t="shared" si="15"/>
        <v>49.999999995343387</v>
      </c>
      <c r="O96" s="13"/>
      <c r="P96" s="13"/>
      <c r="Q96" s="61"/>
      <c r="R96" s="61"/>
      <c r="T9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6" s="73" t="str">
        <f t="shared" si="23"/>
        <v>N</v>
      </c>
      <c r="V96" s="73">
        <f t="shared" si="24"/>
        <v>1</v>
      </c>
      <c r="W96" s="73">
        <f t="shared" si="25"/>
        <v>23.299600000000002</v>
      </c>
      <c r="X96" s="73">
        <f t="shared" si="26"/>
        <v>1.5599999999999999E-2</v>
      </c>
      <c r="Y96" s="73">
        <f t="shared" si="27"/>
        <v>23.284000000000002</v>
      </c>
      <c r="Z96" s="74">
        <f>VLOOKUP(A96,Enforcements!$C$3:$J$56,8,0)</f>
        <v>1</v>
      </c>
      <c r="AA96" s="74" t="str">
        <f>VLOOKUP(A96,Enforcements!$C$3:$J$56,3,0)</f>
        <v>TRACK WARRANT AUTHORITY</v>
      </c>
    </row>
    <row r="97" spans="1:27" s="2" customFormat="1" x14ac:dyDescent="0.25">
      <c r="A97" s="60" t="s">
        <v>387</v>
      </c>
      <c r="B97" s="60">
        <v>4042</v>
      </c>
      <c r="C97" s="60" t="s">
        <v>66</v>
      </c>
      <c r="D97" s="60" t="s">
        <v>76</v>
      </c>
      <c r="E97" s="30">
        <v>42513.704988425925</v>
      </c>
      <c r="F97" s="30">
        <v>42513.706053240741</v>
      </c>
      <c r="G97" s="38">
        <v>1</v>
      </c>
      <c r="H97" s="30" t="s">
        <v>573</v>
      </c>
      <c r="I97" s="30">
        <v>42513.734513888892</v>
      </c>
      <c r="J97" s="60">
        <v>0</v>
      </c>
      <c r="K97" s="60" t="str">
        <f t="shared" si="28"/>
        <v>4041/4042</v>
      </c>
      <c r="L97" s="60" t="str">
        <f>VLOOKUP(A97,'Trips&amp;Operators'!$C$1:$E$9999,3,FALSE)</f>
        <v>LOCKLEAR</v>
      </c>
      <c r="M97" s="12">
        <f t="shared" si="14"/>
        <v>2.846064815093996E-2</v>
      </c>
      <c r="N97" s="13">
        <f t="shared" si="15"/>
        <v>40.983333337353542</v>
      </c>
      <c r="O97" s="13"/>
      <c r="P97" s="13"/>
      <c r="Q97" s="61"/>
      <c r="R97" s="61"/>
      <c r="T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16:54:11-0600',mode:absolute,to:'2016-05-23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7" s="73" t="str">
        <f t="shared" si="23"/>
        <v>N</v>
      </c>
      <c r="V97" s="73">
        <f t="shared" si="24"/>
        <v>1</v>
      </c>
      <c r="W97" s="73">
        <f t="shared" si="25"/>
        <v>4.4699999999999997E-2</v>
      </c>
      <c r="X97" s="73">
        <f t="shared" si="26"/>
        <v>23.326599999999999</v>
      </c>
      <c r="Y97" s="73">
        <f t="shared" si="27"/>
        <v>23.2819</v>
      </c>
      <c r="Z97" s="74" t="e">
        <f>VLOOKUP(A97,Enforcements!$C$3:$J$56,8,0)</f>
        <v>#N/A</v>
      </c>
      <c r="AA97" s="74" t="e">
        <f>VLOOKUP(A97,Enforcements!$C$3:$J$56,3,0)</f>
        <v>#N/A</v>
      </c>
    </row>
    <row r="98" spans="1:27" s="2" customFormat="1" x14ac:dyDescent="0.25">
      <c r="A98" s="60" t="s">
        <v>462</v>
      </c>
      <c r="B98" s="60">
        <v>4041</v>
      </c>
      <c r="C98" s="60" t="s">
        <v>66</v>
      </c>
      <c r="D98" s="60" t="s">
        <v>574</v>
      </c>
      <c r="E98" s="30">
        <v>42513.745787037034</v>
      </c>
      <c r="F98" s="30">
        <v>42513.746377314812</v>
      </c>
      <c r="G98" s="38">
        <v>0</v>
      </c>
      <c r="H98" s="30" t="s">
        <v>101</v>
      </c>
      <c r="I98" s="30">
        <v>42513.775347222225</v>
      </c>
      <c r="J98" s="60">
        <v>0</v>
      </c>
      <c r="K98" s="60" t="str">
        <f t="shared" si="28"/>
        <v>4041/4042</v>
      </c>
      <c r="L98" s="60" t="str">
        <f>VLOOKUP(A98,'Trips&amp;Operators'!$C$1:$E$9999,3,FALSE)</f>
        <v>LOCKLEAR</v>
      </c>
      <c r="M98" s="12">
        <f t="shared" si="14"/>
        <v>2.8969907412829343E-2</v>
      </c>
      <c r="N98" s="13">
        <f t="shared" si="15"/>
        <v>41.716666674474254</v>
      </c>
      <c r="O98" s="13"/>
      <c r="P98" s="13"/>
      <c r="Q98" s="61"/>
      <c r="R98" s="61"/>
      <c r="T9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17:52:56-0600',mode:absolute,to:'2016-05-23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8" s="73" t="str">
        <f t="shared" si="23"/>
        <v>N</v>
      </c>
      <c r="V98" s="73">
        <f t="shared" si="24"/>
        <v>1</v>
      </c>
      <c r="W98" s="73">
        <f t="shared" si="25"/>
        <v>23.293800000000001</v>
      </c>
      <c r="X98" s="73">
        <f t="shared" si="26"/>
        <v>1.5800000000000002E-2</v>
      </c>
      <c r="Y98" s="73">
        <f t="shared" si="27"/>
        <v>23.278000000000002</v>
      </c>
      <c r="Z98" s="74" t="e">
        <f>VLOOKUP(A98,Enforcements!$C$3:$J$56,8,0)</f>
        <v>#N/A</v>
      </c>
      <c r="AA98" s="74" t="e">
        <f>VLOOKUP(A98,Enforcements!$C$3:$J$56,3,0)</f>
        <v>#N/A</v>
      </c>
    </row>
    <row r="99" spans="1:27" s="2" customFormat="1" x14ac:dyDescent="0.25">
      <c r="A99" s="60" t="s">
        <v>464</v>
      </c>
      <c r="B99" s="60">
        <v>4016</v>
      </c>
      <c r="C99" s="60" t="s">
        <v>66</v>
      </c>
      <c r="D99" s="60" t="s">
        <v>575</v>
      </c>
      <c r="E99" s="30">
        <v>42513.718657407408</v>
      </c>
      <c r="F99" s="30">
        <v>42513.720011574071</v>
      </c>
      <c r="G99" s="38">
        <v>1</v>
      </c>
      <c r="H99" s="30" t="s">
        <v>78</v>
      </c>
      <c r="I99" s="30">
        <v>42513.748402777775</v>
      </c>
      <c r="J99" s="60">
        <v>1</v>
      </c>
      <c r="K99" s="60" t="str">
        <f t="shared" si="28"/>
        <v>4015/4016</v>
      </c>
      <c r="L99" s="60" t="str">
        <f>VLOOKUP(A99,'Trips&amp;Operators'!$C$1:$E$9999,3,FALSE)</f>
        <v>YOUNG</v>
      </c>
      <c r="M99" s="12">
        <f t="shared" si="14"/>
        <v>2.8391203704813961E-2</v>
      </c>
      <c r="N99" s="13">
        <f t="shared" si="15"/>
        <v>40.883333334932104</v>
      </c>
      <c r="O99" s="13"/>
      <c r="P99" s="13"/>
      <c r="Q99" s="61"/>
      <c r="R99" s="61"/>
      <c r="T9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9" s="73" t="str">
        <f t="shared" si="23"/>
        <v>N</v>
      </c>
      <c r="V99" s="73">
        <f t="shared" si="24"/>
        <v>1</v>
      </c>
      <c r="W99" s="73">
        <f t="shared" si="25"/>
        <v>4.7300000000000002E-2</v>
      </c>
      <c r="X99" s="73">
        <f t="shared" si="26"/>
        <v>23.3308</v>
      </c>
      <c r="Y99" s="73">
        <f t="shared" si="27"/>
        <v>23.2835</v>
      </c>
      <c r="Z99" s="74">
        <f>VLOOKUP(A99,Enforcements!$C$3:$J$56,8,0)</f>
        <v>233491</v>
      </c>
      <c r="AA99" s="74" t="str">
        <f>VLOOKUP(A99,Enforcements!$C$3:$J$56,3,0)</f>
        <v>TRACK WARRANT AUTHORITY</v>
      </c>
    </row>
    <row r="100" spans="1:27" s="2" customFormat="1" x14ac:dyDescent="0.25">
      <c r="A100" s="60" t="s">
        <v>503</v>
      </c>
      <c r="B100" s="60">
        <v>4015</v>
      </c>
      <c r="C100" s="60" t="s">
        <v>66</v>
      </c>
      <c r="D100" s="60" t="s">
        <v>285</v>
      </c>
      <c r="E100" s="30">
        <v>42513.752118055556</v>
      </c>
      <c r="F100" s="30">
        <v>42513.753113425926</v>
      </c>
      <c r="G100" s="38">
        <v>1</v>
      </c>
      <c r="H100" s="30" t="s">
        <v>576</v>
      </c>
      <c r="I100" s="30">
        <v>42513.776875000003</v>
      </c>
      <c r="J100" s="60">
        <v>0</v>
      </c>
      <c r="K100" s="60" t="str">
        <f t="shared" si="28"/>
        <v>4015/4016</v>
      </c>
      <c r="L100" s="60" t="str">
        <f>VLOOKUP(A100,'Trips&amp;Operators'!$C$1:$E$9999,3,FALSE)</f>
        <v>YOUNG</v>
      </c>
      <c r="M100" s="12">
        <f t="shared" si="14"/>
        <v>2.3761574077070691E-2</v>
      </c>
      <c r="N100" s="13"/>
      <c r="O100" s="13"/>
      <c r="P100" s="13">
        <f t="shared" si="15"/>
        <v>34.216666670981795</v>
      </c>
      <c r="Q100" s="61" t="s">
        <v>339</v>
      </c>
      <c r="R100" s="61" t="s">
        <v>340</v>
      </c>
      <c r="T10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18:02:03-0600',mode:absolute,to:'2016-05-23 18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0" s="73" t="str">
        <f t="shared" si="23"/>
        <v>Y</v>
      </c>
      <c r="V100" s="73">
        <f t="shared" si="24"/>
        <v>1</v>
      </c>
      <c r="W100" s="73">
        <f t="shared" si="25"/>
        <v>23.298300000000001</v>
      </c>
      <c r="X100" s="73">
        <f t="shared" si="26"/>
        <v>6.3392999999999997</v>
      </c>
      <c r="Y100" s="73">
        <f t="shared" si="27"/>
        <v>16.959000000000003</v>
      </c>
      <c r="Z100" s="74" t="e">
        <f>VLOOKUP(A100,Enforcements!$C$3:$J$56,8,0)</f>
        <v>#N/A</v>
      </c>
      <c r="AA100" s="74" t="e">
        <f>VLOOKUP(A100,Enforcements!$C$3:$J$56,3,0)</f>
        <v>#N/A</v>
      </c>
    </row>
    <row r="101" spans="1:27" s="2" customFormat="1" x14ac:dyDescent="0.25">
      <c r="A101" s="60" t="s">
        <v>362</v>
      </c>
      <c r="B101" s="60">
        <v>4038</v>
      </c>
      <c r="C101" s="60" t="s">
        <v>66</v>
      </c>
      <c r="D101" s="60" t="s">
        <v>577</v>
      </c>
      <c r="E101" s="30">
        <v>42513.733229166668</v>
      </c>
      <c r="F101" s="30">
        <v>42513.734363425923</v>
      </c>
      <c r="G101" s="38">
        <v>1</v>
      </c>
      <c r="H101" s="30" t="s">
        <v>283</v>
      </c>
      <c r="I101" s="30">
        <v>42513.761157407411</v>
      </c>
      <c r="J101" s="60">
        <v>0</v>
      </c>
      <c r="K101" s="60" t="str">
        <f t="shared" si="28"/>
        <v>4037/4038</v>
      </c>
      <c r="L101" s="60" t="str">
        <f>VLOOKUP(A101,'Trips&amp;Operators'!$C$1:$E$9999,3,FALSE)</f>
        <v>LOZA</v>
      </c>
      <c r="M101" s="12">
        <f t="shared" si="14"/>
        <v>2.6793981487571727E-2</v>
      </c>
      <c r="N101" s="13">
        <f t="shared" si="15"/>
        <v>38.583333342103288</v>
      </c>
      <c r="O101" s="13"/>
      <c r="P101" s="13"/>
      <c r="Q101" s="61"/>
      <c r="R101" s="61"/>
      <c r="T10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17:34:51-0600',mode:absolute,to:'2016-05-23 18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1" s="73" t="str">
        <f t="shared" si="23"/>
        <v>N</v>
      </c>
      <c r="V101" s="73">
        <f t="shared" si="24"/>
        <v>1</v>
      </c>
      <c r="W101" s="73">
        <f t="shared" si="25"/>
        <v>0.11840000000000001</v>
      </c>
      <c r="X101" s="73">
        <f t="shared" si="26"/>
        <v>23.328900000000001</v>
      </c>
      <c r="Y101" s="73">
        <f t="shared" si="27"/>
        <v>23.2105</v>
      </c>
      <c r="Z101" s="74" t="e">
        <f>VLOOKUP(A101,Enforcements!$C$3:$J$56,8,0)</f>
        <v>#N/A</v>
      </c>
      <c r="AA101" s="74" t="e">
        <f>VLOOKUP(A101,Enforcements!$C$3:$J$56,3,0)</f>
        <v>#N/A</v>
      </c>
    </row>
    <row r="102" spans="1:27" s="2" customFormat="1" x14ac:dyDescent="0.25">
      <c r="A102" s="60" t="s">
        <v>369</v>
      </c>
      <c r="B102" s="60">
        <v>4037</v>
      </c>
      <c r="C102" s="60" t="s">
        <v>66</v>
      </c>
      <c r="D102" s="60" t="s">
        <v>159</v>
      </c>
      <c r="E102" s="30">
        <v>42513.770289351851</v>
      </c>
      <c r="F102" s="30">
        <v>42513.770798611113</v>
      </c>
      <c r="G102" s="38">
        <v>0</v>
      </c>
      <c r="H102" s="30" t="s">
        <v>97</v>
      </c>
      <c r="I102" s="30">
        <v>42513.800208333334</v>
      </c>
      <c r="J102" s="60">
        <v>0</v>
      </c>
      <c r="K102" s="60" t="str">
        <f t="shared" si="28"/>
        <v>4037/4038</v>
      </c>
      <c r="L102" s="60" t="str">
        <f>VLOOKUP(A102,'Trips&amp;Operators'!$C$1:$E$9999,3,FALSE)</f>
        <v>LOZA</v>
      </c>
      <c r="M102" s="12">
        <f t="shared" si="14"/>
        <v>2.940972222131677E-2</v>
      </c>
      <c r="N102" s="13">
        <f t="shared" si="15"/>
        <v>42.349999998696148</v>
      </c>
      <c r="O102" s="13"/>
      <c r="P102" s="13"/>
      <c r="Q102" s="61"/>
      <c r="R102" s="61"/>
      <c r="T10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18:28:13-0600',mode:absolute,to:'2016-05-23 19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2" s="73" t="str">
        <f t="shared" si="23"/>
        <v>N</v>
      </c>
      <c r="V102" s="73">
        <f t="shared" si="24"/>
        <v>1</v>
      </c>
      <c r="W102" s="73">
        <f t="shared" si="25"/>
        <v>23.296900000000001</v>
      </c>
      <c r="X102" s="73">
        <f t="shared" si="26"/>
        <v>1.47E-2</v>
      </c>
      <c r="Y102" s="73">
        <f t="shared" si="27"/>
        <v>23.2822</v>
      </c>
      <c r="Z102" s="74" t="e">
        <f>VLOOKUP(A102,Enforcements!$C$3:$J$56,8,0)</f>
        <v>#N/A</v>
      </c>
      <c r="AA102" s="74" t="e">
        <f>VLOOKUP(A102,Enforcements!$C$3:$J$56,3,0)</f>
        <v>#N/A</v>
      </c>
    </row>
    <row r="103" spans="1:27" s="2" customFormat="1" x14ac:dyDescent="0.25">
      <c r="A103" s="60" t="s">
        <v>511</v>
      </c>
      <c r="B103" s="60">
        <v>4044</v>
      </c>
      <c r="C103" s="60" t="s">
        <v>66</v>
      </c>
      <c r="D103" s="60" t="s">
        <v>76</v>
      </c>
      <c r="E103" s="30">
        <v>42513.738310185188</v>
      </c>
      <c r="F103" s="30">
        <v>42513.739386574074</v>
      </c>
      <c r="G103" s="38">
        <v>1</v>
      </c>
      <c r="H103" s="30" t="s">
        <v>291</v>
      </c>
      <c r="I103" s="30">
        <v>42513.767314814817</v>
      </c>
      <c r="J103" s="60">
        <v>0</v>
      </c>
      <c r="K103" s="60" t="str">
        <f t="shared" si="28"/>
        <v>4043/4044</v>
      </c>
      <c r="L103" s="60" t="str">
        <f>VLOOKUP(A103,'Trips&amp;Operators'!$C$1:$E$9999,3,FALSE)</f>
        <v>JACKSON</v>
      </c>
      <c r="M103" s="12">
        <f t="shared" si="14"/>
        <v>2.792824074276723E-2</v>
      </c>
      <c r="N103" s="13">
        <f t="shared" si="15"/>
        <v>40.216666669584811</v>
      </c>
      <c r="O103" s="13"/>
      <c r="P103" s="13"/>
      <c r="Q103" s="61"/>
      <c r="R103" s="61"/>
      <c r="T10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17:42:10-0600',mode:absolute,to:'2016-05-23 18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23"/>
        <v>N</v>
      </c>
      <c r="V103" s="73">
        <f t="shared" si="24"/>
        <v>1</v>
      </c>
      <c r="W103" s="73">
        <f t="shared" si="25"/>
        <v>4.4699999999999997E-2</v>
      </c>
      <c r="X103" s="73">
        <f t="shared" si="26"/>
        <v>23.329699999999999</v>
      </c>
      <c r="Y103" s="73">
        <f t="shared" si="27"/>
        <v>23.285</v>
      </c>
      <c r="Z103" s="74" t="e">
        <f>VLOOKUP(A103,Enforcements!$C$3:$J$56,8,0)</f>
        <v>#N/A</v>
      </c>
      <c r="AA103" s="74" t="e">
        <f>VLOOKUP(A103,Enforcements!$C$3:$J$56,3,0)</f>
        <v>#N/A</v>
      </c>
    </row>
    <row r="104" spans="1:27" s="2" customFormat="1" x14ac:dyDescent="0.25">
      <c r="A104" s="60" t="s">
        <v>493</v>
      </c>
      <c r="B104" s="60">
        <v>4043</v>
      </c>
      <c r="C104" s="60" t="s">
        <v>66</v>
      </c>
      <c r="D104" s="60" t="s">
        <v>74</v>
      </c>
      <c r="E104" s="30">
        <v>42513.772650462961</v>
      </c>
      <c r="F104" s="30">
        <v>42513.773761574077</v>
      </c>
      <c r="G104" s="38">
        <v>1</v>
      </c>
      <c r="H104" s="30" t="s">
        <v>70</v>
      </c>
      <c r="I104" s="30">
        <v>42513.80940972222</v>
      </c>
      <c r="J104" s="60">
        <v>0</v>
      </c>
      <c r="K104" s="60" t="str">
        <f t="shared" si="28"/>
        <v>4043/4044</v>
      </c>
      <c r="L104" s="60" t="str">
        <f>VLOOKUP(A104,'Trips&amp;Operators'!$C$1:$E$9999,3,FALSE)</f>
        <v>JACKSON</v>
      </c>
      <c r="M104" s="12">
        <f t="shared" si="14"/>
        <v>3.5648148143081926E-2</v>
      </c>
      <c r="N104" s="13">
        <f t="shared" si="15"/>
        <v>51.333333326037973</v>
      </c>
      <c r="O104" s="13"/>
      <c r="P104" s="13"/>
      <c r="Q104" s="61"/>
      <c r="R104" s="61"/>
      <c r="T10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18:31:37-0600',mode:absolute,to:'2016-05-23 19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3" t="str">
        <f t="shared" si="23"/>
        <v>N</v>
      </c>
      <c r="V104" s="73">
        <f t="shared" si="24"/>
        <v>1</v>
      </c>
      <c r="W104" s="73">
        <f t="shared" si="25"/>
        <v>23.2989</v>
      </c>
      <c r="X104" s="73">
        <f t="shared" si="26"/>
        <v>1.5599999999999999E-2</v>
      </c>
      <c r="Y104" s="73">
        <f t="shared" si="27"/>
        <v>23.283300000000001</v>
      </c>
      <c r="Z104" s="74" t="e">
        <f>VLOOKUP(A104,Enforcements!$C$3:$J$56,8,0)</f>
        <v>#N/A</v>
      </c>
      <c r="AA104" s="74" t="e">
        <f>VLOOKUP(A104,Enforcements!$C$3:$J$56,3,0)</f>
        <v>#N/A</v>
      </c>
    </row>
    <row r="105" spans="1:27" s="2" customFormat="1" x14ac:dyDescent="0.25">
      <c r="A105" s="60" t="s">
        <v>477</v>
      </c>
      <c r="B105" s="60">
        <v>4020</v>
      </c>
      <c r="C105" s="60" t="s">
        <v>66</v>
      </c>
      <c r="D105" s="60" t="s">
        <v>578</v>
      </c>
      <c r="E105" s="30">
        <v>42513.74726851852</v>
      </c>
      <c r="F105" s="30">
        <v>42513.748379629629</v>
      </c>
      <c r="G105" s="38">
        <v>1</v>
      </c>
      <c r="H105" s="30" t="s">
        <v>546</v>
      </c>
      <c r="I105" s="30">
        <v>42513.776990740742</v>
      </c>
      <c r="J105" s="60">
        <v>1</v>
      </c>
      <c r="K105" s="60" t="str">
        <f t="shared" si="28"/>
        <v>4019/4020</v>
      </c>
      <c r="L105" s="60" t="str">
        <f>VLOOKUP(A105,'Trips&amp;Operators'!$C$1:$E$9999,3,FALSE)</f>
        <v>WEBSTER</v>
      </c>
      <c r="M105" s="12">
        <f t="shared" si="14"/>
        <v>2.8611111112695653E-2</v>
      </c>
      <c r="N105" s="13">
        <f t="shared" si="15"/>
        <v>41.20000000228174</v>
      </c>
      <c r="O105" s="13"/>
      <c r="P105" s="13"/>
      <c r="Q105" s="61"/>
      <c r="R105" s="61"/>
      <c r="T10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3" t="str">
        <f t="shared" si="23"/>
        <v>N</v>
      </c>
      <c r="V105" s="73">
        <f t="shared" si="24"/>
        <v>1</v>
      </c>
      <c r="W105" s="73">
        <f t="shared" si="25"/>
        <v>4.4600000000000001E-2</v>
      </c>
      <c r="X105" s="73">
        <f t="shared" si="26"/>
        <v>23.328800000000001</v>
      </c>
      <c r="Y105" s="73">
        <f t="shared" si="27"/>
        <v>23.284200000000002</v>
      </c>
      <c r="Z105" s="74">
        <f>VLOOKUP(A105,Enforcements!$C$3:$J$56,8,0)</f>
        <v>175383</v>
      </c>
      <c r="AA105" s="74" t="str">
        <f>VLOOKUP(A105,Enforcements!$C$3:$J$56,3,0)</f>
        <v>SIGNAL</v>
      </c>
    </row>
    <row r="106" spans="1:27" s="2" customFormat="1" x14ac:dyDescent="0.25">
      <c r="A106" s="60" t="s">
        <v>479</v>
      </c>
      <c r="B106" s="60">
        <v>4019</v>
      </c>
      <c r="C106" s="60" t="s">
        <v>66</v>
      </c>
      <c r="D106" s="60" t="s">
        <v>150</v>
      </c>
      <c r="E106" s="30">
        <v>42513.78465277778</v>
      </c>
      <c r="F106" s="30">
        <v>42513.785601851851</v>
      </c>
      <c r="G106" s="38">
        <v>1</v>
      </c>
      <c r="H106" s="30" t="s">
        <v>101</v>
      </c>
      <c r="I106" s="30">
        <v>42513.818564814814</v>
      </c>
      <c r="J106" s="60">
        <v>1</v>
      </c>
      <c r="K106" s="60" t="str">
        <f t="shared" si="28"/>
        <v>4019/4020</v>
      </c>
      <c r="L106" s="60" t="str">
        <f>VLOOKUP(A106,'Trips&amp;Operators'!$C$1:$E$9999,3,FALSE)</f>
        <v>WEBSTER</v>
      </c>
      <c r="M106" s="12">
        <f t="shared" si="14"/>
        <v>3.2962962963210884E-2</v>
      </c>
      <c r="N106" s="13">
        <f t="shared" si="15"/>
        <v>47.466666667023674</v>
      </c>
      <c r="O106" s="13"/>
      <c r="P106" s="13"/>
      <c r="Q106" s="61"/>
      <c r="R106" s="61"/>
      <c r="T10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3" t="str">
        <f t="shared" si="23"/>
        <v>N</v>
      </c>
      <c r="V106" s="73">
        <f t="shared" si="24"/>
        <v>1</v>
      </c>
      <c r="W106" s="73">
        <f t="shared" si="25"/>
        <v>23.297699999999999</v>
      </c>
      <c r="X106" s="73">
        <f t="shared" si="26"/>
        <v>1.5800000000000002E-2</v>
      </c>
      <c r="Y106" s="73">
        <f t="shared" si="27"/>
        <v>23.2819</v>
      </c>
      <c r="Z106" s="74">
        <f>VLOOKUP(A106,Enforcements!$C$3:$J$56,8,0)</f>
        <v>1</v>
      </c>
      <c r="AA106" s="74" t="str">
        <f>VLOOKUP(A106,Enforcements!$C$3:$J$56,3,0)</f>
        <v>TRACK WARRANT AUTHORITY</v>
      </c>
    </row>
    <row r="107" spans="1:27" s="2" customFormat="1" x14ac:dyDescent="0.25">
      <c r="A107" s="60" t="s">
        <v>432</v>
      </c>
      <c r="B107" s="60">
        <v>4014</v>
      </c>
      <c r="C107" s="60" t="s">
        <v>66</v>
      </c>
      <c r="D107" s="60" t="s">
        <v>152</v>
      </c>
      <c r="E107" s="30">
        <v>42513.75953703704</v>
      </c>
      <c r="F107" s="30">
        <v>42513.760416666664</v>
      </c>
      <c r="G107" s="38">
        <v>1</v>
      </c>
      <c r="H107" s="30" t="s">
        <v>306</v>
      </c>
      <c r="I107" s="30">
        <v>42513.789270833331</v>
      </c>
      <c r="J107" s="60">
        <v>1</v>
      </c>
      <c r="K107" s="60" t="str">
        <f t="shared" si="28"/>
        <v>4013/4014</v>
      </c>
      <c r="L107" s="60" t="str">
        <f>VLOOKUP(A107,'Trips&amp;Operators'!$C$1:$E$9999,3,FALSE)</f>
        <v>REBOLETTI</v>
      </c>
      <c r="M107" s="12">
        <f t="shared" si="14"/>
        <v>2.8854166666860692E-2</v>
      </c>
      <c r="N107" s="13">
        <f t="shared" si="15"/>
        <v>41.550000000279397</v>
      </c>
      <c r="O107" s="13"/>
      <c r="P107" s="13"/>
      <c r="Q107" s="61"/>
      <c r="R107" s="61"/>
      <c r="T10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3" t="str">
        <f t="shared" si="23"/>
        <v>N</v>
      </c>
      <c r="V107" s="73">
        <f t="shared" si="24"/>
        <v>1</v>
      </c>
      <c r="W107" s="73">
        <f t="shared" si="25"/>
        <v>4.6600000000000003E-2</v>
      </c>
      <c r="X107" s="73">
        <f t="shared" si="26"/>
        <v>23.329799999999999</v>
      </c>
      <c r="Y107" s="73">
        <f t="shared" si="27"/>
        <v>23.283199999999997</v>
      </c>
      <c r="Z107" s="74">
        <f>VLOOKUP(A107,Enforcements!$C$3:$J$56,8,0)</f>
        <v>50746</v>
      </c>
      <c r="AA107" s="74" t="str">
        <f>VLOOKUP(A107,Enforcements!$C$3:$J$56,3,0)</f>
        <v>SIGNAL</v>
      </c>
    </row>
    <row r="108" spans="1:27" s="2" customFormat="1" x14ac:dyDescent="0.25">
      <c r="A108" s="60" t="s">
        <v>377</v>
      </c>
      <c r="B108" s="60">
        <v>4013</v>
      </c>
      <c r="C108" s="60" t="s">
        <v>66</v>
      </c>
      <c r="D108" s="60" t="s">
        <v>285</v>
      </c>
      <c r="E108" s="30">
        <v>42513.793877314813</v>
      </c>
      <c r="F108" s="30">
        <v>42513.795023148145</v>
      </c>
      <c r="G108" s="38">
        <v>1</v>
      </c>
      <c r="H108" s="30" t="s">
        <v>82</v>
      </c>
      <c r="I108" s="30">
        <v>42513.826493055552</v>
      </c>
      <c r="J108" s="60">
        <v>0</v>
      </c>
      <c r="K108" s="60" t="str">
        <f t="shared" si="28"/>
        <v>4013/4014</v>
      </c>
      <c r="L108" s="60" t="str">
        <f>VLOOKUP(A108,'Trips&amp;Operators'!$C$1:$E$9999,3,FALSE)</f>
        <v>REBOLETTI</v>
      </c>
      <c r="M108" s="12">
        <f t="shared" si="14"/>
        <v>3.1469907407881692E-2</v>
      </c>
      <c r="N108" s="13">
        <f t="shared" si="15"/>
        <v>45.316666667349637</v>
      </c>
      <c r="O108" s="13"/>
      <c r="P108" s="13"/>
      <c r="Q108" s="61"/>
      <c r="R108" s="61"/>
      <c r="T10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19:02:11-0600',mode:absolute,to:'2016-05-23 19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3" t="str">
        <f t="shared" si="23"/>
        <v>N</v>
      </c>
      <c r="V108" s="73">
        <f t="shared" si="24"/>
        <v>1</v>
      </c>
      <c r="W108" s="73">
        <f t="shared" si="25"/>
        <v>23.298300000000001</v>
      </c>
      <c r="X108" s="73">
        <f t="shared" si="26"/>
        <v>1.52E-2</v>
      </c>
      <c r="Y108" s="73">
        <f t="shared" si="27"/>
        <v>23.283100000000001</v>
      </c>
      <c r="Z108" s="74" t="e">
        <f>VLOOKUP(A108,Enforcements!$C$3:$J$56,8,0)</f>
        <v>#N/A</v>
      </c>
      <c r="AA108" s="74" t="e">
        <f>VLOOKUP(A108,Enforcements!$C$3:$J$56,3,0)</f>
        <v>#N/A</v>
      </c>
    </row>
    <row r="109" spans="1:27" s="2" customFormat="1" x14ac:dyDescent="0.25">
      <c r="A109" s="60" t="s">
        <v>443</v>
      </c>
      <c r="B109" s="60">
        <v>4007</v>
      </c>
      <c r="C109" s="60" t="s">
        <v>66</v>
      </c>
      <c r="D109" s="60" t="s">
        <v>575</v>
      </c>
      <c r="E109" s="30">
        <v>42513.770810185182</v>
      </c>
      <c r="F109" s="30">
        <v>42513.772673611114</v>
      </c>
      <c r="G109" s="38">
        <v>2</v>
      </c>
      <c r="H109" s="30" t="s">
        <v>81</v>
      </c>
      <c r="I109" s="30">
        <v>42513.799722222226</v>
      </c>
      <c r="J109" s="60">
        <v>1</v>
      </c>
      <c r="K109" s="60" t="str">
        <f t="shared" si="28"/>
        <v>4007/4008</v>
      </c>
      <c r="L109" s="60" t="str">
        <f>VLOOKUP(A109,'Trips&amp;Operators'!$C$1:$E$9999,3,FALSE)</f>
        <v>BARTLETT</v>
      </c>
      <c r="M109" s="12">
        <f t="shared" si="14"/>
        <v>2.7048611111240461E-2</v>
      </c>
      <c r="N109" s="13">
        <f t="shared" si="15"/>
        <v>38.950000000186265</v>
      </c>
      <c r="O109" s="13"/>
      <c r="P109" s="13"/>
      <c r="Q109" s="61"/>
      <c r="R109" s="61"/>
      <c r="T10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9" s="73" t="str">
        <f t="shared" si="23"/>
        <v>N</v>
      </c>
      <c r="V109" s="73">
        <f t="shared" si="24"/>
        <v>1</v>
      </c>
      <c r="W109" s="73">
        <f t="shared" si="25"/>
        <v>4.7300000000000002E-2</v>
      </c>
      <c r="X109" s="73">
        <f t="shared" si="26"/>
        <v>23.329899999999999</v>
      </c>
      <c r="Y109" s="73">
        <f t="shared" si="27"/>
        <v>23.282599999999999</v>
      </c>
      <c r="Z109" s="74">
        <f>VLOOKUP(A109,Enforcements!$C$3:$J$56,8,0)</f>
        <v>53155</v>
      </c>
      <c r="AA109" s="74" t="str">
        <f>VLOOKUP(A109,Enforcements!$C$3:$J$56,3,0)</f>
        <v>GRADE CROSSING</v>
      </c>
    </row>
    <row r="110" spans="1:27" s="2" customFormat="1" x14ac:dyDescent="0.25">
      <c r="A110" s="60" t="s">
        <v>475</v>
      </c>
      <c r="B110" s="60">
        <v>4008</v>
      </c>
      <c r="C110" s="60" t="s">
        <v>66</v>
      </c>
      <c r="D110" s="60" t="s">
        <v>567</v>
      </c>
      <c r="E110" s="30">
        <v>42513.806469907409</v>
      </c>
      <c r="F110" s="30">
        <v>42513.807905092595</v>
      </c>
      <c r="G110" s="38">
        <v>2</v>
      </c>
      <c r="H110" s="30" t="s">
        <v>73</v>
      </c>
      <c r="I110" s="30">
        <v>42513.837511574071</v>
      </c>
      <c r="J110" s="60">
        <v>0</v>
      </c>
      <c r="K110" s="60" t="str">
        <f t="shared" si="28"/>
        <v>4007/4008</v>
      </c>
      <c r="L110" s="60" t="str">
        <f>VLOOKUP(A110,'Trips&amp;Operators'!$C$1:$E$9999,3,FALSE)</f>
        <v>BARTLETT</v>
      </c>
      <c r="M110" s="12">
        <f t="shared" si="14"/>
        <v>2.9606481475639157E-2</v>
      </c>
      <c r="N110" s="13">
        <f t="shared" si="15"/>
        <v>42.633333324920386</v>
      </c>
      <c r="O110" s="13"/>
      <c r="P110" s="13"/>
      <c r="Q110" s="61"/>
      <c r="R110" s="61"/>
      <c r="T11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19:20:19-0600',mode:absolute,to:'2016-05-23 20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0" s="73" t="str">
        <f t="shared" si="23"/>
        <v>N</v>
      </c>
      <c r="V110" s="73">
        <f t="shared" si="24"/>
        <v>1</v>
      </c>
      <c r="W110" s="73">
        <f t="shared" si="25"/>
        <v>23.296700000000001</v>
      </c>
      <c r="X110" s="73">
        <f t="shared" si="26"/>
        <v>1.54E-2</v>
      </c>
      <c r="Y110" s="73">
        <f t="shared" si="27"/>
        <v>23.281300000000002</v>
      </c>
      <c r="Z110" s="74" t="e">
        <f>VLOOKUP(A110,Enforcements!$C$3:$J$56,8,0)</f>
        <v>#N/A</v>
      </c>
      <c r="AA110" s="74" t="e">
        <f>VLOOKUP(A110,Enforcements!$C$3:$J$56,3,0)</f>
        <v>#N/A</v>
      </c>
    </row>
    <row r="111" spans="1:27" s="2" customFormat="1" x14ac:dyDescent="0.25">
      <c r="A111" s="60" t="s">
        <v>367</v>
      </c>
      <c r="B111" s="60">
        <v>4016</v>
      </c>
      <c r="C111" s="60" t="s">
        <v>66</v>
      </c>
      <c r="D111" s="60" t="s">
        <v>152</v>
      </c>
      <c r="E111" s="30">
        <v>42513.797546296293</v>
      </c>
      <c r="F111" s="30">
        <v>42513.798900462964</v>
      </c>
      <c r="G111" s="38">
        <v>1</v>
      </c>
      <c r="H111" s="30" t="s">
        <v>579</v>
      </c>
      <c r="I111" s="30">
        <v>42513.827164351853</v>
      </c>
      <c r="J111" s="60">
        <v>0</v>
      </c>
      <c r="K111" s="60" t="str">
        <f t="shared" si="28"/>
        <v>4015/4016</v>
      </c>
      <c r="L111" s="60" t="str">
        <f>VLOOKUP(A111,'Trips&amp;Operators'!$C$1:$E$9999,3,FALSE)</f>
        <v>CHANDLER</v>
      </c>
      <c r="M111" s="12">
        <f t="shared" si="14"/>
        <v>2.8263888889341615E-2</v>
      </c>
      <c r="N111" s="13">
        <f t="shared" si="15"/>
        <v>40.700000000651926</v>
      </c>
      <c r="O111" s="13"/>
      <c r="P111" s="13"/>
      <c r="Q111" s="61"/>
      <c r="R111" s="61"/>
      <c r="T11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19:07:28-0600',mode:absolute,to:'2016-05-23 19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1" s="73" t="str">
        <f t="shared" si="23"/>
        <v>N</v>
      </c>
      <c r="V111" s="73">
        <f t="shared" si="24"/>
        <v>1</v>
      </c>
      <c r="W111" s="73">
        <f t="shared" si="25"/>
        <v>4.6600000000000003E-2</v>
      </c>
      <c r="X111" s="73">
        <f t="shared" si="26"/>
        <v>23.327999999999999</v>
      </c>
      <c r="Y111" s="73">
        <f t="shared" si="27"/>
        <v>23.281399999999998</v>
      </c>
      <c r="Z111" s="74" t="e">
        <f>VLOOKUP(A111,Enforcements!$C$3:$J$56,8,0)</f>
        <v>#N/A</v>
      </c>
      <c r="AA111" s="74" t="e">
        <f>VLOOKUP(A111,Enforcements!$C$3:$J$56,3,0)</f>
        <v>#N/A</v>
      </c>
    </row>
    <row r="112" spans="1:27" s="2" customFormat="1" x14ac:dyDescent="0.25">
      <c r="A112" s="60" t="s">
        <v>460</v>
      </c>
      <c r="B112" s="60">
        <v>4015</v>
      </c>
      <c r="C112" s="60" t="s">
        <v>66</v>
      </c>
      <c r="D112" s="60" t="s">
        <v>148</v>
      </c>
      <c r="E112" s="30">
        <v>42513.82885416667</v>
      </c>
      <c r="F112" s="30">
        <v>42513.83</v>
      </c>
      <c r="G112" s="38">
        <v>1</v>
      </c>
      <c r="H112" s="30" t="s">
        <v>123</v>
      </c>
      <c r="I112" s="30">
        <v>42513.862442129626</v>
      </c>
      <c r="J112" s="60">
        <v>1</v>
      </c>
      <c r="K112" s="60" t="str">
        <f t="shared" si="28"/>
        <v>4015/4016</v>
      </c>
      <c r="L112" s="60" t="str">
        <f>VLOOKUP(A112,'Trips&amp;Operators'!$C$1:$E$9999,3,FALSE)</f>
        <v>CHANDLER</v>
      </c>
      <c r="M112" s="12">
        <f t="shared" si="14"/>
        <v>3.2442129624541849E-2</v>
      </c>
      <c r="N112" s="13">
        <f t="shared" si="15"/>
        <v>46.716666659340262</v>
      </c>
      <c r="O112" s="13"/>
      <c r="P112" s="13"/>
      <c r="Q112" s="61"/>
      <c r="R112" s="61"/>
      <c r="T11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2" s="73" t="str">
        <f t="shared" si="23"/>
        <v>N</v>
      </c>
      <c r="V112" s="73">
        <f t="shared" si="24"/>
        <v>1</v>
      </c>
      <c r="W112" s="73">
        <f t="shared" si="25"/>
        <v>23.296299999999999</v>
      </c>
      <c r="X112" s="73">
        <f t="shared" si="26"/>
        <v>1.6E-2</v>
      </c>
      <c r="Y112" s="73">
        <f t="shared" si="27"/>
        <v>23.2803</v>
      </c>
      <c r="Z112" s="74">
        <f>VLOOKUP(A112,Enforcements!$C$3:$J$56,8,0)</f>
        <v>1</v>
      </c>
      <c r="AA112" s="74" t="str">
        <f>VLOOKUP(A112,Enforcements!$C$3:$J$56,3,0)</f>
        <v>TRACK WARRANT AUTHORITY</v>
      </c>
    </row>
    <row r="113" spans="1:27" s="2" customFormat="1" x14ac:dyDescent="0.25">
      <c r="A113" s="60" t="s">
        <v>440</v>
      </c>
      <c r="B113" s="60">
        <v>4044</v>
      </c>
      <c r="C113" s="60" t="s">
        <v>66</v>
      </c>
      <c r="D113" s="60" t="s">
        <v>84</v>
      </c>
      <c r="E113" s="30">
        <v>42513.81181712963</v>
      </c>
      <c r="F113" s="30">
        <v>42513.81287037037</v>
      </c>
      <c r="G113" s="38">
        <v>1</v>
      </c>
      <c r="H113" s="30" t="s">
        <v>570</v>
      </c>
      <c r="I113" s="30">
        <v>42513.839166666665</v>
      </c>
      <c r="J113" s="60">
        <v>2</v>
      </c>
      <c r="K113" s="60" t="str">
        <f t="shared" si="28"/>
        <v>4043/4044</v>
      </c>
      <c r="L113" s="60" t="str">
        <f>VLOOKUP(A113,'Trips&amp;Operators'!$C$1:$E$9999,3,FALSE)</f>
        <v>JACKSON</v>
      </c>
      <c r="M113" s="12">
        <f t="shared" si="14"/>
        <v>2.6296296295186039E-2</v>
      </c>
      <c r="N113" s="13">
        <f t="shared" si="15"/>
        <v>37.866666665067896</v>
      </c>
      <c r="O113" s="13"/>
      <c r="P113" s="13"/>
      <c r="Q113" s="61"/>
      <c r="R113" s="61"/>
      <c r="T11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3" t="str">
        <f t="shared" si="23"/>
        <v>N</v>
      </c>
      <c r="V113" s="73">
        <f t="shared" si="24"/>
        <v>1</v>
      </c>
      <c r="W113" s="73">
        <f t="shared" si="25"/>
        <v>4.6399999999999997E-2</v>
      </c>
      <c r="X113" s="73">
        <f t="shared" si="26"/>
        <v>23.328199999999999</v>
      </c>
      <c r="Y113" s="73">
        <f t="shared" si="27"/>
        <v>23.2818</v>
      </c>
      <c r="Z113" s="74">
        <f>VLOOKUP(A113,Enforcements!$C$3:$J$56,8,0)</f>
        <v>53155</v>
      </c>
      <c r="AA113" s="74" t="str">
        <f>VLOOKUP(A113,Enforcements!$C$3:$J$56,3,0)</f>
        <v>GRADE CROSSING</v>
      </c>
    </row>
    <row r="114" spans="1:27" s="2" customFormat="1" x14ac:dyDescent="0.25">
      <c r="A114" s="60" t="s">
        <v>442</v>
      </c>
      <c r="B114" s="60">
        <v>4043</v>
      </c>
      <c r="C114" s="60" t="s">
        <v>66</v>
      </c>
      <c r="D114" s="60" t="s">
        <v>159</v>
      </c>
      <c r="E114" s="30">
        <v>42513.844687500001</v>
      </c>
      <c r="F114" s="30">
        <v>42513.845821759256</v>
      </c>
      <c r="G114" s="38">
        <v>1</v>
      </c>
      <c r="H114" s="30" t="s">
        <v>153</v>
      </c>
      <c r="I114" s="30">
        <v>42513.881516203706</v>
      </c>
      <c r="J114" s="60">
        <v>0</v>
      </c>
      <c r="K114" s="60" t="str">
        <f t="shared" si="28"/>
        <v>4043/4044</v>
      </c>
      <c r="L114" s="60" t="str">
        <f>VLOOKUP(A114,'Trips&amp;Operators'!$C$1:$E$9999,3,FALSE)</f>
        <v>JACKSON</v>
      </c>
      <c r="M114" s="12">
        <f t="shared" si="14"/>
        <v>3.5694444450200535E-2</v>
      </c>
      <c r="N114" s="13">
        <f t="shared" si="15"/>
        <v>51.400000008288771</v>
      </c>
      <c r="O114" s="13"/>
      <c r="P114" s="13"/>
      <c r="Q114" s="61"/>
      <c r="R114" s="61"/>
      <c r="T11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20:15:21-0600',mode:absolute,to:'2016-05-23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3" t="str">
        <f t="shared" si="23"/>
        <v>N</v>
      </c>
      <c r="V114" s="73">
        <f t="shared" si="24"/>
        <v>1</v>
      </c>
      <c r="W114" s="73">
        <f t="shared" si="25"/>
        <v>23.296900000000001</v>
      </c>
      <c r="X114" s="73">
        <f t="shared" si="26"/>
        <v>1.43E-2</v>
      </c>
      <c r="Y114" s="73">
        <f t="shared" si="27"/>
        <v>23.282600000000002</v>
      </c>
      <c r="Z114" s="74" t="e">
        <f>VLOOKUP(A114,Enforcements!$C$3:$J$56,8,0)</f>
        <v>#N/A</v>
      </c>
      <c r="AA114" s="74" t="e">
        <f>VLOOKUP(A114,Enforcements!$C$3:$J$56,3,0)</f>
        <v>#N/A</v>
      </c>
    </row>
    <row r="115" spans="1:27" s="2" customFormat="1" x14ac:dyDescent="0.25">
      <c r="A115" s="60" t="s">
        <v>366</v>
      </c>
      <c r="B115" s="60">
        <v>4014</v>
      </c>
      <c r="C115" s="60" t="s">
        <v>66</v>
      </c>
      <c r="D115" s="60" t="s">
        <v>310</v>
      </c>
      <c r="E115" s="30">
        <v>42513.828263888892</v>
      </c>
      <c r="F115" s="30">
        <v>42513.829363425924</v>
      </c>
      <c r="G115" s="38">
        <v>1</v>
      </c>
      <c r="H115" s="30" t="s">
        <v>549</v>
      </c>
      <c r="I115" s="30">
        <v>42513.860208333332</v>
      </c>
      <c r="J115" s="60">
        <v>0</v>
      </c>
      <c r="K115" s="60" t="str">
        <f t="shared" si="28"/>
        <v>4013/4014</v>
      </c>
      <c r="L115" s="60" t="str">
        <f>VLOOKUP(A115,'Trips&amp;Operators'!$C$1:$E$9999,3,FALSE)</f>
        <v>REBOLETTI</v>
      </c>
      <c r="M115" s="12">
        <f t="shared" si="14"/>
        <v>3.0844907407299615E-2</v>
      </c>
      <c r="N115" s="13">
        <f t="shared" si="15"/>
        <v>44.416666666511446</v>
      </c>
      <c r="O115" s="13"/>
      <c r="P115" s="13"/>
      <c r="Q115" s="61"/>
      <c r="R115" s="61"/>
      <c r="T11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19:51:42-0600',mode:absolute,to:'2016-05-23 20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3" t="str">
        <f t="shared" si="23"/>
        <v>N</v>
      </c>
      <c r="V115" s="73">
        <f t="shared" si="24"/>
        <v>1</v>
      </c>
      <c r="W115" s="73">
        <f t="shared" si="25"/>
        <v>4.3799999999999999E-2</v>
      </c>
      <c r="X115" s="73">
        <f t="shared" si="26"/>
        <v>23.331099999999999</v>
      </c>
      <c r="Y115" s="73">
        <f t="shared" si="27"/>
        <v>23.287299999999998</v>
      </c>
      <c r="Z115" s="74" t="e">
        <f>VLOOKUP(A115,Enforcements!$C$3:$J$56,8,0)</f>
        <v>#N/A</v>
      </c>
      <c r="AA115" s="74" t="e">
        <f>VLOOKUP(A115,Enforcements!$C$3:$J$56,3,0)</f>
        <v>#N/A</v>
      </c>
    </row>
    <row r="116" spans="1:27" s="2" customFormat="1" x14ac:dyDescent="0.25">
      <c r="A116" s="60" t="s">
        <v>482</v>
      </c>
      <c r="B116" s="60">
        <v>4013</v>
      </c>
      <c r="C116" s="60" t="s">
        <v>66</v>
      </c>
      <c r="D116" s="60" t="s">
        <v>115</v>
      </c>
      <c r="E116" s="30">
        <v>42513.863206018519</v>
      </c>
      <c r="F116" s="30">
        <v>42513.864131944443</v>
      </c>
      <c r="G116" s="38">
        <v>1</v>
      </c>
      <c r="H116" s="30" t="s">
        <v>71</v>
      </c>
      <c r="I116" s="30">
        <v>42513.901342592595</v>
      </c>
      <c r="J116" s="60">
        <v>0</v>
      </c>
      <c r="K116" s="60" t="str">
        <f t="shared" si="28"/>
        <v>4013/4014</v>
      </c>
      <c r="L116" s="60" t="str">
        <f>VLOOKUP(A116,'Trips&amp;Operators'!$C$1:$E$9999,3,FALSE)</f>
        <v>REBOLETTI</v>
      </c>
      <c r="M116" s="12">
        <f t="shared" si="14"/>
        <v>3.7210648151813075E-2</v>
      </c>
      <c r="N116" s="13">
        <f t="shared" si="15"/>
        <v>53.583333338610828</v>
      </c>
      <c r="O116" s="13"/>
      <c r="P116" s="13"/>
      <c r="Q116" s="61"/>
      <c r="R116" s="61"/>
      <c r="T11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20:42:01-0600',mode:absolute,to:'2016-05-23 21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3" t="str">
        <f t="shared" si="23"/>
        <v>N</v>
      </c>
      <c r="V116" s="73">
        <f t="shared" si="24"/>
        <v>1</v>
      </c>
      <c r="W116" s="73">
        <f t="shared" si="25"/>
        <v>23.2973</v>
      </c>
      <c r="X116" s="73">
        <f t="shared" si="26"/>
        <v>1.49E-2</v>
      </c>
      <c r="Y116" s="73">
        <f t="shared" si="27"/>
        <v>23.282399999999999</v>
      </c>
      <c r="Z116" s="74" t="e">
        <f>VLOOKUP(A116,Enforcements!$C$3:$J$56,8,0)</f>
        <v>#N/A</v>
      </c>
      <c r="AA116" s="74" t="e">
        <f>VLOOKUP(A116,Enforcements!$C$3:$J$56,3,0)</f>
        <v>#N/A</v>
      </c>
    </row>
    <row r="117" spans="1:27" s="2" customFormat="1" x14ac:dyDescent="0.25">
      <c r="A117" s="60" t="s">
        <v>395</v>
      </c>
      <c r="B117" s="60">
        <v>4007</v>
      </c>
      <c r="C117" s="60" t="s">
        <v>66</v>
      </c>
      <c r="D117" s="60" t="s">
        <v>84</v>
      </c>
      <c r="E117" s="30">
        <v>42513.84039351852</v>
      </c>
      <c r="F117" s="30">
        <v>42513.841805555552</v>
      </c>
      <c r="G117" s="38">
        <v>2</v>
      </c>
      <c r="H117" s="30" t="s">
        <v>72</v>
      </c>
      <c r="I117" s="30">
        <v>42513.881238425929</v>
      </c>
      <c r="J117" s="60">
        <v>0</v>
      </c>
      <c r="K117" s="60" t="str">
        <f t="shared" si="28"/>
        <v>4007/4008</v>
      </c>
      <c r="L117" s="60" t="str">
        <f>VLOOKUP(A117,'Trips&amp;Operators'!$C$1:$E$9999,3,FALSE)</f>
        <v>BARTLETT</v>
      </c>
      <c r="M117" s="12">
        <f t="shared" si="14"/>
        <v>3.9432870376913343E-2</v>
      </c>
      <c r="N117" s="13">
        <f t="shared" si="15"/>
        <v>56.783333342755213</v>
      </c>
      <c r="O117" s="13"/>
      <c r="P117" s="13"/>
      <c r="Q117" s="61"/>
      <c r="R117" s="61"/>
      <c r="T11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20:09:10-0600',mode:absolute,to:'2016-05-23 21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23"/>
        <v>N</v>
      </c>
      <c r="V117" s="73">
        <f t="shared" si="24"/>
        <v>1</v>
      </c>
      <c r="W117" s="73">
        <f t="shared" si="25"/>
        <v>4.6399999999999997E-2</v>
      </c>
      <c r="X117" s="73">
        <f t="shared" si="26"/>
        <v>23.330300000000001</v>
      </c>
      <c r="Y117" s="73">
        <f t="shared" si="27"/>
        <v>23.283900000000003</v>
      </c>
      <c r="Z117" s="74" t="e">
        <f>VLOOKUP(A117,Enforcements!$C$3:$J$56,8,0)</f>
        <v>#N/A</v>
      </c>
      <c r="AA117" s="74" t="e">
        <f>VLOOKUP(A117,Enforcements!$C$3:$J$56,3,0)</f>
        <v>#N/A</v>
      </c>
    </row>
    <row r="118" spans="1:27" s="2" customFormat="1" x14ac:dyDescent="0.25">
      <c r="A118" s="60" t="s">
        <v>430</v>
      </c>
      <c r="B118" s="60">
        <v>4008</v>
      </c>
      <c r="C118" s="60" t="s">
        <v>66</v>
      </c>
      <c r="D118" s="60" t="s">
        <v>86</v>
      </c>
      <c r="E118" s="30">
        <v>42513.888692129629</v>
      </c>
      <c r="F118" s="30">
        <v>42513.889675925922</v>
      </c>
      <c r="G118" s="38">
        <v>1</v>
      </c>
      <c r="H118" s="30" t="s">
        <v>73</v>
      </c>
      <c r="I118" s="30">
        <v>42513.923182870371</v>
      </c>
      <c r="J118" s="60">
        <v>1</v>
      </c>
      <c r="K118" s="60" t="str">
        <f t="shared" si="28"/>
        <v>4007/4008</v>
      </c>
      <c r="L118" s="60" t="str">
        <f>VLOOKUP(A118,'Trips&amp;Operators'!$C$1:$E$9999,3,FALSE)</f>
        <v>BARTLETT</v>
      </c>
      <c r="M118" s="12">
        <f t="shared" si="14"/>
        <v>3.3506944448163267E-2</v>
      </c>
      <c r="N118" s="13">
        <f t="shared" si="15"/>
        <v>48.250000005355105</v>
      </c>
      <c r="O118" s="13"/>
      <c r="P118" s="13"/>
      <c r="Q118" s="61"/>
      <c r="R118" s="61"/>
      <c r="T11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23"/>
        <v>N</v>
      </c>
      <c r="V118" s="73">
        <f t="shared" si="24"/>
        <v>1</v>
      </c>
      <c r="W118" s="73">
        <f t="shared" si="25"/>
        <v>23.297999999999998</v>
      </c>
      <c r="X118" s="73">
        <f t="shared" si="26"/>
        <v>1.54E-2</v>
      </c>
      <c r="Y118" s="73">
        <f t="shared" si="27"/>
        <v>23.282599999999999</v>
      </c>
      <c r="Z118" s="74">
        <f>VLOOKUP(A118,Enforcements!$C$3:$J$56,8,0)</f>
        <v>53277</v>
      </c>
      <c r="AA118" s="74" t="str">
        <f>VLOOKUP(A118,Enforcements!$C$3:$J$56,3,0)</f>
        <v>GRADE CROSSING</v>
      </c>
    </row>
    <row r="119" spans="1:27" s="2" customFormat="1" x14ac:dyDescent="0.25">
      <c r="A119" s="60" t="s">
        <v>504</v>
      </c>
      <c r="B119" s="60">
        <v>4016</v>
      </c>
      <c r="C119" s="60" t="s">
        <v>66</v>
      </c>
      <c r="D119" s="60" t="s">
        <v>161</v>
      </c>
      <c r="E119" s="30">
        <v>42513.869317129633</v>
      </c>
      <c r="F119" s="30">
        <v>42513.870393518519</v>
      </c>
      <c r="G119" s="38">
        <v>1</v>
      </c>
      <c r="H119" s="30" t="s">
        <v>283</v>
      </c>
      <c r="I119" s="30">
        <v>42513.903148148151</v>
      </c>
      <c r="J119" s="60">
        <v>1</v>
      </c>
      <c r="K119" s="60" t="str">
        <f t="shared" si="28"/>
        <v>4015/4016</v>
      </c>
      <c r="L119" s="60" t="str">
        <f>VLOOKUP(A119,'Trips&amp;Operators'!$C$1:$E$9999,3,FALSE)</f>
        <v>CHANDLER</v>
      </c>
      <c r="M119" s="12">
        <f t="shared" si="14"/>
        <v>3.2754629632108845E-2</v>
      </c>
      <c r="N119" s="13">
        <f t="shared" si="15"/>
        <v>47.166666670236737</v>
      </c>
      <c r="O119" s="13"/>
      <c r="P119" s="13"/>
      <c r="Q119" s="61"/>
      <c r="R119" s="61"/>
      <c r="T11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3" t="str">
        <f t="shared" si="23"/>
        <v>N</v>
      </c>
      <c r="V119" s="73">
        <f t="shared" si="24"/>
        <v>1</v>
      </c>
      <c r="W119" s="73">
        <f t="shared" si="25"/>
        <v>4.6199999999999998E-2</v>
      </c>
      <c r="X119" s="73">
        <f t="shared" si="26"/>
        <v>23.328900000000001</v>
      </c>
      <c r="Y119" s="73">
        <f t="shared" si="27"/>
        <v>23.282700000000002</v>
      </c>
      <c r="Z119" s="74">
        <f>VLOOKUP(A119,Enforcements!$C$3:$J$56,8,0)</f>
        <v>53155</v>
      </c>
      <c r="AA119" s="74" t="str">
        <f>VLOOKUP(A119,Enforcements!$C$3:$J$56,3,0)</f>
        <v>GRADE CROSSING</v>
      </c>
    </row>
    <row r="120" spans="1:27" s="2" customFormat="1" x14ac:dyDescent="0.25">
      <c r="A120" s="60" t="s">
        <v>444</v>
      </c>
      <c r="B120" s="60">
        <v>4015</v>
      </c>
      <c r="C120" s="60" t="s">
        <v>66</v>
      </c>
      <c r="D120" s="60" t="s">
        <v>568</v>
      </c>
      <c r="E120" s="30">
        <v>42513.910555555558</v>
      </c>
      <c r="F120" s="30">
        <v>42513.911874999998</v>
      </c>
      <c r="G120" s="38">
        <v>1</v>
      </c>
      <c r="H120" s="30" t="s">
        <v>580</v>
      </c>
      <c r="I120" s="30">
        <v>42513.944606481484</v>
      </c>
      <c r="J120" s="60">
        <v>0</v>
      </c>
      <c r="K120" s="60" t="str">
        <f t="shared" ref="K120:K128" si="29">IF(ISEVEN(B120),(B120-1)&amp;"/"&amp;B120,B120&amp;"/"&amp;(B120+1))</f>
        <v>4015/4016</v>
      </c>
      <c r="L120" s="60" t="str">
        <f>VLOOKUP(A120,'Trips&amp;Operators'!$C$1:$E$9999,3,FALSE)</f>
        <v>CHANDLER</v>
      </c>
      <c r="M120" s="12">
        <f t="shared" si="14"/>
        <v>3.2731481485825498E-2</v>
      </c>
      <c r="N120" s="13">
        <f t="shared" si="15"/>
        <v>47.133333339588717</v>
      </c>
      <c r="O120" s="13"/>
      <c r="P120" s="13"/>
      <c r="Q120" s="61"/>
      <c r="R120" s="61"/>
      <c r="T12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21:50:12-0600',mode:absolute,to:'2016-05-23 22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3" t="str">
        <f t="shared" si="23"/>
        <v>N</v>
      </c>
      <c r="V120" s="73">
        <f t="shared" si="24"/>
        <v>1</v>
      </c>
      <c r="W120" s="73">
        <f t="shared" si="25"/>
        <v>23.2971</v>
      </c>
      <c r="X120" s="73">
        <f t="shared" si="26"/>
        <v>1.78E-2</v>
      </c>
      <c r="Y120" s="73">
        <f t="shared" si="27"/>
        <v>23.279299999999999</v>
      </c>
      <c r="Z120" s="74" t="e">
        <f>VLOOKUP(A120,Enforcements!$C$3:$J$56,8,0)</f>
        <v>#N/A</v>
      </c>
      <c r="AA120" s="74" t="e">
        <f>VLOOKUP(A120,Enforcements!$C$3:$J$56,3,0)</f>
        <v>#N/A</v>
      </c>
    </row>
    <row r="121" spans="1:27" s="2" customFormat="1" x14ac:dyDescent="0.25">
      <c r="A121" s="60" t="s">
        <v>364</v>
      </c>
      <c r="B121" s="60">
        <v>4044</v>
      </c>
      <c r="C121" s="60" t="s">
        <v>66</v>
      </c>
      <c r="D121" s="60" t="s">
        <v>79</v>
      </c>
      <c r="E121" s="30">
        <v>42513.884409722225</v>
      </c>
      <c r="F121" s="30">
        <v>42513.885520833333</v>
      </c>
      <c r="G121" s="38">
        <v>1</v>
      </c>
      <c r="H121" s="30" t="s">
        <v>146</v>
      </c>
      <c r="I121" s="30">
        <v>42513.922951388886</v>
      </c>
      <c r="J121" s="60">
        <v>0</v>
      </c>
      <c r="K121" s="60" t="str">
        <f t="shared" si="29"/>
        <v>4043/4044</v>
      </c>
      <c r="L121" s="60" t="str">
        <f>VLOOKUP(A121,'Trips&amp;Operators'!$C$1:$E$9999,3,FALSE)</f>
        <v>JACKSON</v>
      </c>
      <c r="M121" s="12">
        <f t="shared" si="14"/>
        <v>3.7430555552418809E-2</v>
      </c>
      <c r="N121" s="13">
        <f t="shared" si="15"/>
        <v>53.899999995483086</v>
      </c>
      <c r="O121" s="13"/>
      <c r="P121" s="13"/>
      <c r="Q121" s="61"/>
      <c r="R121" s="61"/>
      <c r="T12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21:12:33-0600',mode:absolute,to:'2016-05-23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3" t="str">
        <f t="shared" si="23"/>
        <v>N</v>
      </c>
      <c r="V121" s="73">
        <f t="shared" si="24"/>
        <v>1</v>
      </c>
      <c r="W121" s="73">
        <f t="shared" si="25"/>
        <v>4.5499999999999999E-2</v>
      </c>
      <c r="X121" s="73">
        <f t="shared" si="26"/>
        <v>23.3278</v>
      </c>
      <c r="Y121" s="73">
        <f t="shared" si="27"/>
        <v>23.282299999999999</v>
      </c>
      <c r="Z121" s="74" t="e">
        <f>VLOOKUP(A121,Enforcements!$C$3:$J$56,8,0)</f>
        <v>#N/A</v>
      </c>
      <c r="AA121" s="74" t="e">
        <f>VLOOKUP(A121,Enforcements!$C$3:$J$56,3,0)</f>
        <v>#N/A</v>
      </c>
    </row>
    <row r="122" spans="1:27" s="2" customFormat="1" x14ac:dyDescent="0.25">
      <c r="A122" s="60" t="s">
        <v>344</v>
      </c>
      <c r="B122" s="60">
        <v>4043</v>
      </c>
      <c r="C122" s="60" t="s">
        <v>66</v>
      </c>
      <c r="D122" s="60" t="s">
        <v>292</v>
      </c>
      <c r="E122" s="30">
        <v>42513.927384259259</v>
      </c>
      <c r="F122" s="30">
        <v>42513.928194444445</v>
      </c>
      <c r="G122" s="38">
        <v>1</v>
      </c>
      <c r="H122" s="30" t="s">
        <v>85</v>
      </c>
      <c r="I122" s="30">
        <v>42513.966238425928</v>
      </c>
      <c r="J122" s="60">
        <v>0</v>
      </c>
      <c r="K122" s="60" t="str">
        <f t="shared" si="29"/>
        <v>4043/4044</v>
      </c>
      <c r="L122" s="60" t="str">
        <f>VLOOKUP(A122,'Trips&amp;Operators'!$C$1:$E$9999,3,FALSE)</f>
        <v>JACKSON</v>
      </c>
      <c r="M122" s="12">
        <f t="shared" si="14"/>
        <v>3.8043981483497191E-2</v>
      </c>
      <c r="N122" s="13">
        <f t="shared" si="15"/>
        <v>54.783333336235955</v>
      </c>
      <c r="O122" s="13"/>
      <c r="P122" s="13"/>
      <c r="Q122" s="61"/>
      <c r="R122" s="61"/>
      <c r="T12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22:14:26-0600',mode:absolute,to:'2016-05-23 23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3" t="str">
        <f t="shared" si="23"/>
        <v>N</v>
      </c>
      <c r="V122" s="73">
        <f t="shared" si="24"/>
        <v>1</v>
      </c>
      <c r="W122" s="73">
        <f t="shared" si="25"/>
        <v>23.296500000000002</v>
      </c>
      <c r="X122" s="73">
        <f t="shared" si="26"/>
        <v>1.61E-2</v>
      </c>
      <c r="Y122" s="73">
        <f t="shared" si="27"/>
        <v>23.2804</v>
      </c>
      <c r="Z122" s="74" t="e">
        <f>VLOOKUP(A122,Enforcements!$C$3:$J$56,8,0)</f>
        <v>#N/A</v>
      </c>
      <c r="AA122" s="74" t="e">
        <f>VLOOKUP(A122,Enforcements!$C$3:$J$56,3,0)</f>
        <v>#N/A</v>
      </c>
    </row>
    <row r="123" spans="1:27" s="2" customFormat="1" x14ac:dyDescent="0.25">
      <c r="A123" s="60" t="s">
        <v>379</v>
      </c>
      <c r="B123" s="60">
        <v>4014</v>
      </c>
      <c r="C123" s="60" t="s">
        <v>66</v>
      </c>
      <c r="D123" s="60" t="s">
        <v>79</v>
      </c>
      <c r="E123" s="30">
        <v>42513.91233796296</v>
      </c>
      <c r="F123" s="30">
        <v>42513.913703703707</v>
      </c>
      <c r="G123" s="38">
        <v>1</v>
      </c>
      <c r="H123" s="30" t="s">
        <v>72</v>
      </c>
      <c r="I123" s="30">
        <v>42513.944409722222</v>
      </c>
      <c r="J123" s="60">
        <v>0</v>
      </c>
      <c r="K123" s="60" t="str">
        <f t="shared" si="29"/>
        <v>4013/4014</v>
      </c>
      <c r="L123" s="60" t="str">
        <f>VLOOKUP(A123,'Trips&amp;Operators'!$C$1:$E$9999,3,FALSE)</f>
        <v>REBOLETTI</v>
      </c>
      <c r="M123" s="12">
        <f t="shared" si="14"/>
        <v>3.0706018515047617E-2</v>
      </c>
      <c r="N123" s="13">
        <f t="shared" si="15"/>
        <v>44.216666661668569</v>
      </c>
      <c r="O123" s="13"/>
      <c r="P123" s="13"/>
      <c r="Q123" s="61"/>
      <c r="R123" s="61"/>
      <c r="T12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21:52:46-0600',mode:absolute,to:'2016-05-23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73" t="str">
        <f t="shared" si="23"/>
        <v>N</v>
      </c>
      <c r="V123" s="73">
        <f t="shared" si="24"/>
        <v>1</v>
      </c>
      <c r="W123" s="73">
        <f t="shared" si="25"/>
        <v>4.5499999999999999E-2</v>
      </c>
      <c r="X123" s="73">
        <f t="shared" si="26"/>
        <v>23.330300000000001</v>
      </c>
      <c r="Y123" s="73">
        <f t="shared" si="27"/>
        <v>23.284800000000001</v>
      </c>
      <c r="Z123" s="74" t="e">
        <f>VLOOKUP(A123,Enforcements!$C$3:$J$56,8,0)</f>
        <v>#N/A</v>
      </c>
      <c r="AA123" s="74" t="e">
        <f>VLOOKUP(A123,Enforcements!$C$3:$J$56,3,0)</f>
        <v>#N/A</v>
      </c>
    </row>
    <row r="124" spans="1:27" s="2" customFormat="1" x14ac:dyDescent="0.25">
      <c r="A124" s="60" t="s">
        <v>361</v>
      </c>
      <c r="B124" s="60">
        <v>4013</v>
      </c>
      <c r="C124" s="60" t="s">
        <v>66</v>
      </c>
      <c r="D124" s="60" t="s">
        <v>115</v>
      </c>
      <c r="E124" s="30">
        <v>42513.94840277778</v>
      </c>
      <c r="F124" s="30">
        <v>42513.949479166666</v>
      </c>
      <c r="G124" s="38">
        <v>1</v>
      </c>
      <c r="H124" s="30" t="s">
        <v>73</v>
      </c>
      <c r="I124" s="30">
        <v>42513.984618055554</v>
      </c>
      <c r="J124" s="60">
        <v>0</v>
      </c>
      <c r="K124" s="60" t="str">
        <f t="shared" si="29"/>
        <v>4013/4014</v>
      </c>
      <c r="L124" s="60" t="str">
        <f>VLOOKUP(A124,'Trips&amp;Operators'!$C$1:$E$9999,3,FALSE)</f>
        <v>REBOLETTI</v>
      </c>
      <c r="M124" s="12">
        <f t="shared" si="14"/>
        <v>3.51388888884685E-2</v>
      </c>
      <c r="N124" s="13">
        <f t="shared" si="15"/>
        <v>50.59999999939464</v>
      </c>
      <c r="O124" s="13"/>
      <c r="P124" s="13"/>
      <c r="Q124" s="61"/>
      <c r="R124" s="61"/>
      <c r="T12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22:44:42-0600',mode:absolute,to:'2016-05-23 23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73" t="str">
        <f t="shared" si="23"/>
        <v>N</v>
      </c>
      <c r="V124" s="73">
        <f t="shared" si="24"/>
        <v>1</v>
      </c>
      <c r="W124" s="73">
        <f t="shared" si="25"/>
        <v>23.2973</v>
      </c>
      <c r="X124" s="73">
        <f t="shared" si="26"/>
        <v>1.54E-2</v>
      </c>
      <c r="Y124" s="73">
        <f t="shared" si="27"/>
        <v>23.2819</v>
      </c>
      <c r="Z124" s="74" t="e">
        <f>VLOOKUP(A124,Enforcements!$C$3:$J$56,8,0)</f>
        <v>#N/A</v>
      </c>
      <c r="AA124" s="74" t="e">
        <f>VLOOKUP(A124,Enforcements!$C$3:$J$56,3,0)</f>
        <v>#N/A</v>
      </c>
    </row>
    <row r="125" spans="1:27" s="2" customFormat="1" x14ac:dyDescent="0.25">
      <c r="A125" s="60" t="s">
        <v>506</v>
      </c>
      <c r="B125" s="60">
        <v>4007</v>
      </c>
      <c r="C125" s="60" t="s">
        <v>66</v>
      </c>
      <c r="D125" s="60" t="s">
        <v>124</v>
      </c>
      <c r="E125" s="30">
        <v>42513.926157407404</v>
      </c>
      <c r="F125" s="30">
        <v>42513.927187499998</v>
      </c>
      <c r="G125" s="38">
        <v>1</v>
      </c>
      <c r="H125" s="30" t="s">
        <v>581</v>
      </c>
      <c r="I125" s="30">
        <v>42513.96398148148</v>
      </c>
      <c r="J125" s="60">
        <v>0</v>
      </c>
      <c r="K125" s="60" t="str">
        <f t="shared" si="29"/>
        <v>4007/4008</v>
      </c>
      <c r="L125" s="60" t="str">
        <f>VLOOKUP(A125,'Trips&amp;Operators'!$C$1:$E$9999,3,FALSE)</f>
        <v>BARTLETT</v>
      </c>
      <c r="M125" s="12">
        <f t="shared" si="14"/>
        <v>3.6793981482333038E-2</v>
      </c>
      <c r="N125" s="13">
        <f t="shared" si="15"/>
        <v>52.983333334559575</v>
      </c>
      <c r="O125" s="13"/>
      <c r="P125" s="13"/>
      <c r="Q125" s="61"/>
      <c r="R125" s="61"/>
      <c r="T12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22:12:40-0600',mode:absolute,to:'2016-05-23 23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23"/>
        <v>N</v>
      </c>
      <c r="V125" s="73">
        <f t="shared" si="24"/>
        <v>1</v>
      </c>
      <c r="W125" s="73">
        <f t="shared" si="25"/>
        <v>4.5999999999999999E-2</v>
      </c>
      <c r="X125" s="73">
        <f t="shared" si="26"/>
        <v>23.331199999999999</v>
      </c>
      <c r="Y125" s="73">
        <f t="shared" si="27"/>
        <v>23.2852</v>
      </c>
      <c r="Z125" s="74" t="e">
        <f>VLOOKUP(A125,Enforcements!$C$3:$J$56,8,0)</f>
        <v>#N/A</v>
      </c>
      <c r="AA125" s="74" t="e">
        <f>VLOOKUP(A125,Enforcements!$C$3:$J$56,3,0)</f>
        <v>#N/A</v>
      </c>
    </row>
    <row r="126" spans="1:27" s="2" customFormat="1" x14ac:dyDescent="0.25">
      <c r="A126" s="60" t="s">
        <v>507</v>
      </c>
      <c r="B126" s="60">
        <v>4008</v>
      </c>
      <c r="C126" s="60" t="s">
        <v>66</v>
      </c>
      <c r="D126" s="60" t="s">
        <v>536</v>
      </c>
      <c r="E126" s="30">
        <v>42513.971608796295</v>
      </c>
      <c r="F126" s="30">
        <v>42513.972731481481</v>
      </c>
      <c r="G126" s="38">
        <v>1</v>
      </c>
      <c r="H126" s="30" t="s">
        <v>565</v>
      </c>
      <c r="I126" s="30">
        <v>42514.013032407405</v>
      </c>
      <c r="J126" s="60">
        <v>0</v>
      </c>
      <c r="K126" s="60" t="str">
        <f t="shared" si="29"/>
        <v>4007/4008</v>
      </c>
      <c r="L126" s="60" t="str">
        <f>VLOOKUP(A126,'Trips&amp;Operators'!$C$1:$E$9999,3,FALSE)</f>
        <v>BARTLETT</v>
      </c>
      <c r="M126" s="12">
        <f t="shared" si="14"/>
        <v>4.0300925924384501E-2</v>
      </c>
      <c r="N126" s="13">
        <f t="shared" si="15"/>
        <v>58.033333331113681</v>
      </c>
      <c r="O126" s="13"/>
      <c r="P126" s="13"/>
      <c r="Q126" s="61"/>
      <c r="R126" s="61"/>
      <c r="T12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23:18:07-0600',mode:absolute,to:'2016-05-24 00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23"/>
        <v>N</v>
      </c>
      <c r="V126" s="73">
        <f t="shared" si="24"/>
        <v>1</v>
      </c>
      <c r="W126" s="73">
        <f t="shared" si="25"/>
        <v>23.298999999999999</v>
      </c>
      <c r="X126" s="73">
        <f t="shared" si="26"/>
        <v>1.72E-2</v>
      </c>
      <c r="Y126" s="73">
        <f t="shared" si="27"/>
        <v>23.2818</v>
      </c>
      <c r="Z126" s="74" t="e">
        <f>VLOOKUP(A126,Enforcements!$C$3:$J$56,8,0)</f>
        <v>#N/A</v>
      </c>
      <c r="AA126" s="74" t="e">
        <f>VLOOKUP(A126,Enforcements!$C$3:$J$56,3,0)</f>
        <v>#N/A</v>
      </c>
    </row>
    <row r="127" spans="1:27" s="2" customFormat="1" x14ac:dyDescent="0.25">
      <c r="A127" s="60" t="s">
        <v>355</v>
      </c>
      <c r="B127" s="60">
        <v>4016</v>
      </c>
      <c r="C127" s="60" t="s">
        <v>66</v>
      </c>
      <c r="D127" s="60" t="s">
        <v>149</v>
      </c>
      <c r="E127" s="30">
        <v>42513.954884259256</v>
      </c>
      <c r="F127" s="30">
        <v>42513.956018518518</v>
      </c>
      <c r="G127" s="38">
        <v>1</v>
      </c>
      <c r="H127" s="30" t="s">
        <v>301</v>
      </c>
      <c r="I127" s="30">
        <v>42513.984988425924</v>
      </c>
      <c r="J127" s="60">
        <v>1</v>
      </c>
      <c r="K127" s="60" t="str">
        <f t="shared" si="29"/>
        <v>4015/4016</v>
      </c>
      <c r="L127" s="60" t="str">
        <f>VLOOKUP(A127,'Trips&amp;Operators'!$C$1:$E$9999,3,FALSE)</f>
        <v>CHANDLER</v>
      </c>
      <c r="M127" s="12">
        <f t="shared" si="14"/>
        <v>2.8969907405553386E-2</v>
      </c>
      <c r="N127" s="13">
        <f t="shared" si="15"/>
        <v>41.716666663996875</v>
      </c>
      <c r="O127" s="13"/>
      <c r="P127" s="13"/>
      <c r="Q127" s="61"/>
      <c r="R127" s="61"/>
      <c r="T12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3" t="str">
        <f t="shared" si="23"/>
        <v>N</v>
      </c>
      <c r="V127" s="73">
        <f t="shared" si="24"/>
        <v>1</v>
      </c>
      <c r="W127" s="73">
        <f t="shared" si="25"/>
        <v>4.7699999999999999E-2</v>
      </c>
      <c r="X127" s="73">
        <f t="shared" si="26"/>
        <v>23.326799999999999</v>
      </c>
      <c r="Y127" s="73">
        <f t="shared" si="27"/>
        <v>23.2791</v>
      </c>
      <c r="Z127" s="74">
        <f>VLOOKUP(A127,Enforcements!$C$3:$J$56,8,0)</f>
        <v>233491</v>
      </c>
      <c r="AA127" s="74" t="str">
        <f>VLOOKUP(A127,Enforcements!$C$3:$J$56,3,0)</f>
        <v>TRACK WARRANT AUTHORITY</v>
      </c>
    </row>
    <row r="128" spans="1:27" s="2" customFormat="1" x14ac:dyDescent="0.25">
      <c r="A128" s="60" t="s">
        <v>428</v>
      </c>
      <c r="B128" s="60">
        <v>4015</v>
      </c>
      <c r="C128" s="60" t="s">
        <v>66</v>
      </c>
      <c r="D128" s="60" t="s">
        <v>292</v>
      </c>
      <c r="E128" s="30">
        <v>42513.994386574072</v>
      </c>
      <c r="F128" s="30">
        <v>42513.995358796295</v>
      </c>
      <c r="G128" s="38">
        <v>1</v>
      </c>
      <c r="H128" s="30" t="s">
        <v>541</v>
      </c>
      <c r="I128" s="30">
        <v>42514.043182870373</v>
      </c>
      <c r="J128" s="60">
        <v>1</v>
      </c>
      <c r="K128" s="60" t="str">
        <f t="shared" si="29"/>
        <v>4015/4016</v>
      </c>
      <c r="L128" s="60" t="str">
        <f>VLOOKUP(A128,'Trips&amp;Operators'!$C$1:$E$9999,3,FALSE)</f>
        <v>CHANDLER</v>
      </c>
      <c r="M128" s="12">
        <f t="shared" si="14"/>
        <v>4.7824074077652767E-2</v>
      </c>
      <c r="N128" s="13">
        <f t="shared" si="15"/>
        <v>68.866666671819985</v>
      </c>
      <c r="O128" s="13"/>
      <c r="P128" s="13"/>
      <c r="Q128" s="61"/>
      <c r="R128" s="61"/>
      <c r="T12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3" t="str">
        <f t="shared" si="23"/>
        <v>N</v>
      </c>
      <c r="V128" s="73">
        <f t="shared" si="24"/>
        <v>1</v>
      </c>
      <c r="W128" s="73">
        <f t="shared" si="25"/>
        <v>23.296500000000002</v>
      </c>
      <c r="X128" s="73">
        <f t="shared" si="26"/>
        <v>1.7399999999999999E-2</v>
      </c>
      <c r="Y128" s="73">
        <f t="shared" si="27"/>
        <v>23.279100000000003</v>
      </c>
      <c r="Z128" s="74">
        <f>VLOOKUP(A128,Enforcements!$C$3:$J$56,8,0)</f>
        <v>1</v>
      </c>
      <c r="AA128" s="74" t="str">
        <f>VLOOKUP(A128,Enforcements!$C$3:$J$56,3,0)</f>
        <v>TRACK WARRANT AUTHORITY</v>
      </c>
    </row>
    <row r="129" spans="1:27" s="2" customFormat="1" x14ac:dyDescent="0.25">
      <c r="A129" s="60" t="s">
        <v>401</v>
      </c>
      <c r="B129" s="60">
        <v>4044</v>
      </c>
      <c r="C129" s="60" t="s">
        <v>66</v>
      </c>
      <c r="D129" s="60" t="s">
        <v>582</v>
      </c>
      <c r="E129" s="30">
        <v>42514.005150462966</v>
      </c>
      <c r="F129" s="30">
        <v>42514.005983796298</v>
      </c>
      <c r="G129" s="38">
        <v>1</v>
      </c>
      <c r="H129" s="30" t="s">
        <v>583</v>
      </c>
      <c r="I129" s="30">
        <v>42514.006643518522</v>
      </c>
      <c r="J129" s="60">
        <v>0</v>
      </c>
      <c r="K129" s="60" t="str">
        <f t="shared" ref="K129:K134" si="30">IF(ISEVEN(B129),(B129-1)&amp;"/"&amp;B129,B129&amp;"/"&amp;(B129+1))</f>
        <v>4043/4044</v>
      </c>
      <c r="L129" s="60" t="str">
        <f>VLOOKUP(A129,'Trips&amp;Operators'!$C$1:$E$9999,3,FALSE)</f>
        <v>JACKSON</v>
      </c>
      <c r="M129" s="12">
        <f t="shared" si="14"/>
        <v>6.5972222364507616E-4</v>
      </c>
      <c r="N129" s="13"/>
      <c r="O129" s="13"/>
      <c r="P129" s="13">
        <f>24*60*SUM($M129:$M130)</f>
        <v>41.000000007916242</v>
      </c>
      <c r="Q129" s="61" t="s">
        <v>339</v>
      </c>
      <c r="R129" s="61" t="s">
        <v>592</v>
      </c>
      <c r="T12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3" t="str">
        <f t="shared" si="23"/>
        <v>Y</v>
      </c>
      <c r="V129" s="73">
        <f t="shared" si="24"/>
        <v>1</v>
      </c>
      <c r="W129" s="73">
        <f t="shared" si="25"/>
        <v>12.6675</v>
      </c>
      <c r="X129" s="73">
        <f t="shared" si="26"/>
        <v>12.6852</v>
      </c>
      <c r="Y129" s="73">
        <f t="shared" si="27"/>
        <v>1.7699999999999605E-2</v>
      </c>
      <c r="Z129" s="74">
        <f>VLOOKUP(A129,Enforcements!$C$3:$J$56,8,0)</f>
        <v>126585</v>
      </c>
      <c r="AA129" s="74" t="str">
        <f>VLOOKUP(A129,Enforcements!$C$3:$J$56,3,0)</f>
        <v>SIGNAL</v>
      </c>
    </row>
    <row r="130" spans="1:27" s="2" customFormat="1" x14ac:dyDescent="0.25">
      <c r="A130" s="60" t="s">
        <v>401</v>
      </c>
      <c r="B130" s="60">
        <v>4044</v>
      </c>
      <c r="C130" s="60" t="s">
        <v>66</v>
      </c>
      <c r="D130" s="60" t="s">
        <v>80</v>
      </c>
      <c r="E130" s="30">
        <v>42513.974097222221</v>
      </c>
      <c r="F130" s="30">
        <v>42513.975370370368</v>
      </c>
      <c r="G130" s="38">
        <v>1</v>
      </c>
      <c r="H130" s="30" t="s">
        <v>584</v>
      </c>
      <c r="I130" s="30">
        <v>42514.003182870372</v>
      </c>
      <c r="J130" s="60">
        <v>1</v>
      </c>
      <c r="K130" s="60" t="str">
        <f t="shared" si="30"/>
        <v>4043/4044</v>
      </c>
      <c r="L130" s="60" t="str">
        <f>VLOOKUP(A130,'Trips&amp;Operators'!$C$1:$E$9999,3,FALSE)</f>
        <v>JACKSON</v>
      </c>
      <c r="M130" s="12">
        <f t="shared" si="14"/>
        <v>2.7812500004074536E-2</v>
      </c>
      <c r="N130" s="13"/>
      <c r="O130" s="13"/>
      <c r="P130" s="13"/>
      <c r="Q130" s="61"/>
      <c r="R130" s="61"/>
      <c r="T13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23:21:42-0600',mode:absolute,to:'2016-05-24 00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0" s="73" t="str">
        <f t="shared" si="23"/>
        <v>Y</v>
      </c>
      <c r="V130" s="73">
        <f t="shared" si="24"/>
        <v>0</v>
      </c>
      <c r="W130" s="73">
        <f t="shared" si="25"/>
        <v>4.5100000000000001E-2</v>
      </c>
      <c r="X130" s="73">
        <f t="shared" si="26"/>
        <v>12.6678</v>
      </c>
      <c r="Y130" s="73">
        <f t="shared" si="27"/>
        <v>12.6227</v>
      </c>
      <c r="Z130" s="74">
        <f>VLOOKUP(A130,Enforcements!$C$3:$J$56,8,0)</f>
        <v>126585</v>
      </c>
      <c r="AA130" s="74" t="str">
        <f>VLOOKUP(A130,Enforcements!$C$3:$J$56,3,0)</f>
        <v>SIGNAL</v>
      </c>
    </row>
    <row r="131" spans="1:27" s="2" customFormat="1" x14ac:dyDescent="0.25">
      <c r="A131" s="60" t="s">
        <v>426</v>
      </c>
      <c r="B131" s="60">
        <v>4043</v>
      </c>
      <c r="C131" s="60" t="s">
        <v>66</v>
      </c>
      <c r="D131" s="60" t="s">
        <v>150</v>
      </c>
      <c r="E131" s="30">
        <v>42514.021921296298</v>
      </c>
      <c r="F131" s="30">
        <v>42514.023159722223</v>
      </c>
      <c r="G131" s="38">
        <v>1</v>
      </c>
      <c r="H131" s="30" t="s">
        <v>287</v>
      </c>
      <c r="I131" s="30">
        <v>42514.067800925928</v>
      </c>
      <c r="J131" s="60">
        <v>0</v>
      </c>
      <c r="K131" s="60" t="str">
        <f t="shared" si="30"/>
        <v>4043/4044</v>
      </c>
      <c r="L131" s="60" t="str">
        <f>VLOOKUP(A131,'Trips&amp;Operators'!$C$1:$E$9999,3,FALSE)</f>
        <v>JACKSON</v>
      </c>
      <c r="M131" s="12">
        <f t="shared" si="14"/>
        <v>4.4641203705396038E-2</v>
      </c>
      <c r="N131" s="13">
        <f t="shared" ref="N131:N135" si="31">24*60*SUM($M131:$M131)</f>
        <v>64.283333335770294</v>
      </c>
      <c r="O131" s="13"/>
      <c r="P131" s="13"/>
      <c r="Q131" s="61"/>
      <c r="R131" s="61"/>
      <c r="T13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00:30:34-0600',mode:absolute,to:'2016-05-24 01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1" s="73" t="str">
        <f t="shared" si="23"/>
        <v>N</v>
      </c>
      <c r="V131" s="73">
        <f t="shared" si="24"/>
        <v>1</v>
      </c>
      <c r="W131" s="73">
        <f t="shared" si="25"/>
        <v>23.297699999999999</v>
      </c>
      <c r="X131" s="73">
        <f t="shared" si="26"/>
        <v>1.6500000000000001E-2</v>
      </c>
      <c r="Y131" s="73">
        <f t="shared" si="27"/>
        <v>23.281199999999998</v>
      </c>
      <c r="Z131" s="74" t="e">
        <f>VLOOKUP(A131,Enforcements!$C$3:$J$56,8,0)</f>
        <v>#N/A</v>
      </c>
      <c r="AA131" s="74" t="e">
        <f>VLOOKUP(A131,Enforcements!$C$3:$J$56,3,0)</f>
        <v>#N/A</v>
      </c>
    </row>
    <row r="132" spans="1:27" s="2" customFormat="1" x14ac:dyDescent="0.25">
      <c r="A132" s="60" t="s">
        <v>453</v>
      </c>
      <c r="B132" s="60">
        <v>4014</v>
      </c>
      <c r="C132" s="60" t="s">
        <v>66</v>
      </c>
      <c r="D132" s="60" t="s">
        <v>161</v>
      </c>
      <c r="E132" s="30">
        <v>42513.994097222225</v>
      </c>
      <c r="F132" s="30">
        <v>42513.995347222219</v>
      </c>
      <c r="G132" s="38">
        <v>1</v>
      </c>
      <c r="H132" s="30" t="s">
        <v>546</v>
      </c>
      <c r="I132" s="30">
        <v>42514.038819444446</v>
      </c>
      <c r="J132" s="60">
        <v>0</v>
      </c>
      <c r="K132" s="60" t="str">
        <f t="shared" si="30"/>
        <v>4013/4014</v>
      </c>
      <c r="L132" s="60" t="str">
        <f>VLOOKUP(A132,'Trips&amp;Operators'!$C$1:$E$9999,3,FALSE)</f>
        <v>REBOLETTI</v>
      </c>
      <c r="M132" s="12">
        <f t="shared" ref="M132:M135" si="32">I132-F132</f>
        <v>4.3472222227137536E-2</v>
      </c>
      <c r="N132" s="13">
        <f t="shared" si="31"/>
        <v>62.600000007078052</v>
      </c>
      <c r="O132" s="13"/>
      <c r="P132" s="13"/>
      <c r="Q132" s="61"/>
      <c r="R132" s="61"/>
      <c r="T132" s="73" t="str">
        <f t="shared" ref="T132:T135" si="33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23:50:30-0600',mode:absolute,to:'2016-05-24 00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2" s="73" t="str">
        <f t="shared" ref="U132:U135" si="34">IF(Y132&lt;23,"Y","N")</f>
        <v>N</v>
      </c>
      <c r="V132" s="73">
        <f t="shared" ref="V132:V135" si="35">VALUE(LEFT(A132,3))-VALUE(LEFT(A131,3))</f>
        <v>1</v>
      </c>
      <c r="W132" s="73">
        <f t="shared" ref="W132:W135" si="36">RIGHT(D132,LEN(D132)-4)/10000</f>
        <v>4.6199999999999998E-2</v>
      </c>
      <c r="X132" s="73">
        <f t="shared" ref="X132:X135" si="37">RIGHT(H132,LEN(H132)-4)/10000</f>
        <v>23.328800000000001</v>
      </c>
      <c r="Y132" s="73">
        <f t="shared" ref="Y132:Y135" si="38">ABS(X132-W132)</f>
        <v>23.282600000000002</v>
      </c>
      <c r="Z132" s="74" t="e">
        <f>VLOOKUP(A132,Enforcements!$C$3:$J$56,8,0)</f>
        <v>#N/A</v>
      </c>
      <c r="AA132" s="74" t="e">
        <f>VLOOKUP(A132,Enforcements!$C$3:$J$56,3,0)</f>
        <v>#N/A</v>
      </c>
    </row>
    <row r="133" spans="1:27" s="2" customFormat="1" x14ac:dyDescent="0.25">
      <c r="A133" s="60" t="s">
        <v>400</v>
      </c>
      <c r="B133" s="60">
        <v>4013</v>
      </c>
      <c r="C133" s="60" t="s">
        <v>66</v>
      </c>
      <c r="D133" s="60" t="s">
        <v>567</v>
      </c>
      <c r="E133" s="30">
        <v>42514.041018518517</v>
      </c>
      <c r="F133" s="30">
        <v>42514.044548611113</v>
      </c>
      <c r="G133" s="38">
        <v>5</v>
      </c>
      <c r="H133" s="30" t="s">
        <v>85</v>
      </c>
      <c r="I133" s="30">
        <v>42514.076284722221</v>
      </c>
      <c r="J133" s="60">
        <v>0</v>
      </c>
      <c r="K133" s="60" t="str">
        <f t="shared" si="30"/>
        <v>4013/4014</v>
      </c>
      <c r="L133" s="60" t="str">
        <f>VLOOKUP(A133,'Trips&amp;Operators'!$C$1:$E$9999,3,FALSE)</f>
        <v>REBOLETTI</v>
      </c>
      <c r="M133" s="12">
        <f t="shared" si="32"/>
        <v>3.1736111108330078E-2</v>
      </c>
      <c r="N133" s="13">
        <f t="shared" si="31"/>
        <v>45.699999995995313</v>
      </c>
      <c r="O133" s="13"/>
      <c r="P133" s="13"/>
      <c r="Q133" s="61"/>
      <c r="R133" s="61"/>
      <c r="T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00:58:04-0600',mode:absolute,to:'2016-05-24 01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3" s="73" t="str">
        <f t="shared" si="34"/>
        <v>N</v>
      </c>
      <c r="V133" s="73">
        <f t="shared" si="35"/>
        <v>1</v>
      </c>
      <c r="W133" s="73">
        <f t="shared" si="36"/>
        <v>23.296700000000001</v>
      </c>
      <c r="X133" s="73">
        <f t="shared" si="37"/>
        <v>1.61E-2</v>
      </c>
      <c r="Y133" s="73">
        <f t="shared" si="38"/>
        <v>23.2806</v>
      </c>
      <c r="Z133" s="74" t="e">
        <f>VLOOKUP(A133,Enforcements!$C$3:$J$56,8,0)</f>
        <v>#N/A</v>
      </c>
      <c r="AA133" s="74" t="e">
        <f>VLOOKUP(A133,Enforcements!$C$3:$J$56,3,0)</f>
        <v>#N/A</v>
      </c>
    </row>
    <row r="134" spans="1:27" s="2" customFormat="1" x14ac:dyDescent="0.25">
      <c r="A134" s="60" t="s">
        <v>416</v>
      </c>
      <c r="B134" s="60">
        <v>4007</v>
      </c>
      <c r="C134" s="60" t="s">
        <v>66</v>
      </c>
      <c r="D134" s="60" t="s">
        <v>307</v>
      </c>
      <c r="E134" s="30">
        <v>42514.018125000002</v>
      </c>
      <c r="F134" s="30">
        <v>42514.019259259258</v>
      </c>
      <c r="G134" s="38">
        <v>1</v>
      </c>
      <c r="H134" s="30" t="s">
        <v>291</v>
      </c>
      <c r="I134" s="30">
        <v>42514.067962962959</v>
      </c>
      <c r="J134" s="60">
        <v>1</v>
      </c>
      <c r="K134" s="60" t="str">
        <f t="shared" si="30"/>
        <v>4007/4008</v>
      </c>
      <c r="L134" s="60" t="str">
        <f>VLOOKUP(A134,'Trips&amp;Operators'!$C$1:$E$9999,3,FALSE)</f>
        <v>BARTLETT</v>
      </c>
      <c r="M134" s="12">
        <f t="shared" si="32"/>
        <v>4.8703703701903578E-2</v>
      </c>
      <c r="N134" s="13">
        <f t="shared" si="31"/>
        <v>70.133333330741152</v>
      </c>
      <c r="O134" s="13"/>
      <c r="P134" s="13"/>
      <c r="Q134" s="61"/>
      <c r="R134" s="61"/>
      <c r="T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3" t="str">
        <f t="shared" si="34"/>
        <v>N</v>
      </c>
      <c r="V134" s="73">
        <f t="shared" si="35"/>
        <v>1</v>
      </c>
      <c r="W134" s="73">
        <f t="shared" si="36"/>
        <v>4.8000000000000001E-2</v>
      </c>
      <c r="X134" s="73">
        <f t="shared" si="37"/>
        <v>23.329699999999999</v>
      </c>
      <c r="Y134" s="73">
        <f t="shared" si="38"/>
        <v>23.281700000000001</v>
      </c>
      <c r="Z134" s="74">
        <f>VLOOKUP(A134,Enforcements!$C$3:$J$56,8,0)</f>
        <v>68497</v>
      </c>
      <c r="AA134" s="74" t="str">
        <f>VLOOKUP(A134,Enforcements!$C$3:$J$56,3,0)</f>
        <v>PERMANENT SPEED RESTRICTION</v>
      </c>
    </row>
    <row r="135" spans="1:27" s="2" customFormat="1" x14ac:dyDescent="0.25">
      <c r="A135" s="60" t="s">
        <v>396</v>
      </c>
      <c r="B135" s="60">
        <v>4008</v>
      </c>
      <c r="C135" s="60" t="s">
        <v>66</v>
      </c>
      <c r="D135" s="60" t="s">
        <v>536</v>
      </c>
      <c r="E135" s="30">
        <v>42514.069340277776</v>
      </c>
      <c r="F135" s="30">
        <v>42514.0700462963</v>
      </c>
      <c r="G135" s="38">
        <v>1</v>
      </c>
      <c r="H135" s="30" t="s">
        <v>85</v>
      </c>
      <c r="I135" s="30">
        <v>42514.098900462966</v>
      </c>
      <c r="J135" s="60">
        <v>0</v>
      </c>
      <c r="K135" s="60" t="str">
        <f>IF(ISEVEN(B135),(B135-1)&amp;"/"&amp;B135,B135&amp;"/"&amp;(B135+1))</f>
        <v>4007/4008</v>
      </c>
      <c r="L135" s="60" t="str">
        <f>VLOOKUP(A135,'Trips&amp;Operators'!$C$1:$E$9999,3,FALSE)</f>
        <v>BARTLETT</v>
      </c>
      <c r="M135" s="12">
        <f t="shared" si="32"/>
        <v>2.8854166666860692E-2</v>
      </c>
      <c r="N135" s="13">
        <f t="shared" si="31"/>
        <v>41.550000000279397</v>
      </c>
      <c r="O135" s="13"/>
      <c r="P135" s="13"/>
      <c r="Q135" s="61"/>
      <c r="R135" s="61"/>
      <c r="T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01:38:51-0600',mode:absolute,to:'2016-05-24 02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3" t="str">
        <f t="shared" si="34"/>
        <v>N</v>
      </c>
      <c r="V135" s="73">
        <f t="shared" si="35"/>
        <v>1</v>
      </c>
      <c r="W135" s="73">
        <f t="shared" si="36"/>
        <v>23.298999999999999</v>
      </c>
      <c r="X135" s="73">
        <f t="shared" si="37"/>
        <v>1.61E-2</v>
      </c>
      <c r="Y135" s="73">
        <f t="shared" si="38"/>
        <v>23.282899999999998</v>
      </c>
      <c r="Z135" s="74" t="e">
        <f>VLOOKUP(A135,Enforcements!$C$3:$J$56,8,0)</f>
        <v>#N/A</v>
      </c>
      <c r="AA135" s="74" t="e">
        <f>VLOOKUP(A135,Enforcements!$C$3:$J$56,3,0)</f>
        <v>#N/A</v>
      </c>
    </row>
    <row r="136" spans="1:27" s="2" customFormat="1" ht="15.75" thickBot="1" x14ac:dyDescent="0.3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T136" s="68"/>
      <c r="U136" s="68"/>
      <c r="V136" s="68"/>
      <c r="W136" s="68"/>
      <c r="X136" s="68"/>
      <c r="Y136" s="68"/>
      <c r="Z136" s="69"/>
      <c r="AA136" s="69"/>
    </row>
    <row r="137" spans="1:27" s="2" customFormat="1" ht="15.75" thickBot="1" x14ac:dyDescent="0.3">
      <c r="E137" s="31"/>
      <c r="F137" s="31"/>
      <c r="G137" s="39"/>
      <c r="H137" s="31"/>
      <c r="I137" s="85">
        <f>Variables!A2</f>
        <v>42513</v>
      </c>
      <c r="J137" s="86"/>
      <c r="K137" s="75"/>
      <c r="L137" s="75"/>
      <c r="M137" s="87" t="s">
        <v>8</v>
      </c>
      <c r="N137" s="88"/>
      <c r="O137" s="89"/>
      <c r="P137" s="5"/>
      <c r="T137" s="56"/>
      <c r="U137" s="56"/>
      <c r="V137" s="56"/>
      <c r="W137" s="56"/>
      <c r="X137" s="56"/>
      <c r="Y137" s="56"/>
      <c r="Z137" s="57"/>
      <c r="AA137" s="57"/>
    </row>
    <row r="138" spans="1:27" s="2" customFormat="1" ht="15.75" thickBot="1" x14ac:dyDescent="0.3">
      <c r="E138" s="31"/>
      <c r="F138" s="31"/>
      <c r="G138" s="39"/>
      <c r="H138" s="31"/>
      <c r="I138" s="90" t="s">
        <v>10</v>
      </c>
      <c r="J138" s="91"/>
      <c r="K138" s="35"/>
      <c r="L138" s="58"/>
      <c r="M138" s="9" t="s">
        <v>11</v>
      </c>
      <c r="N138" s="6" t="s">
        <v>12</v>
      </c>
      <c r="O138" s="7" t="s">
        <v>13</v>
      </c>
      <c r="P138" s="5"/>
      <c r="T138" s="56"/>
      <c r="U138" s="56"/>
      <c r="V138" s="56"/>
      <c r="W138" s="56"/>
      <c r="X138" s="56"/>
      <c r="Y138" s="56"/>
      <c r="Z138" s="57"/>
      <c r="AA138" s="57"/>
    </row>
    <row r="139" spans="1:27" s="2" customFormat="1" ht="15.75" thickBot="1" x14ac:dyDescent="0.3">
      <c r="E139" s="31"/>
      <c r="F139" s="31"/>
      <c r="G139" s="39"/>
      <c r="H139" s="31"/>
      <c r="I139" s="32" t="s">
        <v>14</v>
      </c>
      <c r="J139" s="3">
        <f>COUNT(N3:P135)</f>
        <v>132</v>
      </c>
      <c r="K139" s="3"/>
      <c r="L139" s="3"/>
      <c r="M139" s="70" t="s">
        <v>15</v>
      </c>
      <c r="N139" s="6" t="s">
        <v>15</v>
      </c>
      <c r="O139" s="7" t="s">
        <v>15</v>
      </c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32" t="s">
        <v>17</v>
      </c>
      <c r="J140" s="3">
        <f>COUNT(N3:N135)</f>
        <v>124</v>
      </c>
      <c r="K140" s="3"/>
      <c r="L140" s="3"/>
      <c r="M140" s="70">
        <f>AVERAGE(N3:N135)</f>
        <v>46.73373655918347</v>
      </c>
      <c r="N140" s="6">
        <f>MIN(N3:N135)</f>
        <v>35.516666660550982</v>
      </c>
      <c r="O140" s="7">
        <f>MAX(N3:N135)</f>
        <v>143.45000000554137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B141" s="59"/>
      <c r="C141" s="59"/>
      <c r="D141" s="59"/>
      <c r="E141" s="14"/>
      <c r="F141" s="14"/>
      <c r="G141" s="40"/>
      <c r="H141" s="14"/>
      <c r="I141" s="33" t="s">
        <v>45</v>
      </c>
      <c r="J141" s="3">
        <f>COUNT(O3:O135)</f>
        <v>0</v>
      </c>
      <c r="K141" s="3"/>
      <c r="L141" s="3"/>
      <c r="M141" s="70">
        <f>IFERROR(AVERAGE(O3:O135),0)</f>
        <v>0</v>
      </c>
      <c r="N141" s="6">
        <f>MIN(O3:O135)</f>
        <v>0</v>
      </c>
      <c r="O141" s="7">
        <f>MAX(O3:O135)</f>
        <v>0</v>
      </c>
      <c r="P141" s="4"/>
      <c r="Q141"/>
      <c r="R141"/>
      <c r="S141"/>
      <c r="T141" s="54"/>
      <c r="U141" s="54"/>
      <c r="V141" s="54"/>
      <c r="W141" s="54"/>
      <c r="X141" s="54"/>
      <c r="Y141" s="54"/>
      <c r="Z141" s="55"/>
      <c r="AA141" s="55"/>
    </row>
    <row r="142" spans="1:27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4" t="s">
        <v>9</v>
      </c>
      <c r="J142" s="3">
        <f>COUNT(P3:P135)</f>
        <v>8</v>
      </c>
      <c r="K142" s="3"/>
      <c r="L142" s="3"/>
      <c r="M142" s="70" t="s">
        <v>15</v>
      </c>
      <c r="N142" s="6" t="s">
        <v>15</v>
      </c>
      <c r="O142" s="7" t="s">
        <v>15</v>
      </c>
      <c r="P142" s="4"/>
      <c r="Q142"/>
      <c r="R142"/>
      <c r="S142"/>
      <c r="T142" s="54"/>
      <c r="U142" s="54"/>
      <c r="V142" s="54"/>
      <c r="W142" s="54"/>
      <c r="X142" s="54"/>
      <c r="Y142" s="54"/>
      <c r="Z142" s="55"/>
      <c r="AA142" s="55"/>
    </row>
    <row r="143" spans="1:27" s="2" customFormat="1" ht="30.75" thickBot="1" x14ac:dyDescent="0.3">
      <c r="E143" s="31"/>
      <c r="F143" s="31"/>
      <c r="G143" s="39"/>
      <c r="H143" s="31"/>
      <c r="I143" s="32" t="s">
        <v>16</v>
      </c>
      <c r="J143" s="3">
        <f>COUNT(N3:O135)</f>
        <v>124</v>
      </c>
      <c r="K143" s="3"/>
      <c r="L143" s="3"/>
      <c r="M143" s="70">
        <f>AVERAGE(N3:P135)</f>
        <v>45.650378787990618</v>
      </c>
      <c r="N143" s="6">
        <f>MIN(N3:O135)</f>
        <v>35.516666660550982</v>
      </c>
      <c r="O143" s="7">
        <f>MAX(N3:O135)</f>
        <v>143.45000000554137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30.75" thickBot="1" x14ac:dyDescent="0.3">
      <c r="B144" s="59"/>
      <c r="C144" s="59"/>
      <c r="D144" s="59"/>
      <c r="E144" s="14"/>
      <c r="F144" s="14"/>
      <c r="G144" s="40"/>
      <c r="H144" s="14"/>
      <c r="I144" s="32" t="s">
        <v>19</v>
      </c>
      <c r="J144" s="8">
        <f>J143/J139</f>
        <v>0.93939393939393945</v>
      </c>
      <c r="K144" s="8"/>
      <c r="L144" s="8"/>
      <c r="M144" s="1"/>
      <c r="N144" s="4"/>
      <c r="O144" s="4"/>
      <c r="P144" s="4"/>
      <c r="Q144"/>
      <c r="R144"/>
      <c r="S144"/>
      <c r="T144" s="54"/>
      <c r="U144" s="54"/>
      <c r="V144" s="54"/>
      <c r="W144" s="54"/>
      <c r="X144" s="54"/>
      <c r="Y144" s="54"/>
      <c r="Z144" s="55"/>
      <c r="AA144" s="55"/>
    </row>
    <row r="145" spans="2:27" s="2" customFormat="1" x14ac:dyDescent="0.25">
      <c r="B145" s="59"/>
      <c r="C145" s="59"/>
      <c r="D145" s="59"/>
      <c r="E145" s="14"/>
      <c r="F145" s="14"/>
      <c r="G145" s="40"/>
      <c r="H145" s="14"/>
      <c r="I145" s="14"/>
      <c r="J145" s="59"/>
      <c r="K145"/>
      <c r="L145" s="59"/>
      <c r="M145" s="1"/>
      <c r="N145" s="4"/>
      <c r="O145" s="4"/>
      <c r="P145" s="4"/>
      <c r="Q145"/>
      <c r="R145"/>
      <c r="S145"/>
      <c r="T145" s="54"/>
      <c r="U145" s="54"/>
      <c r="V145" s="54"/>
      <c r="W145" s="54"/>
      <c r="X145" s="54"/>
      <c r="Y145" s="54"/>
      <c r="Z145" s="55"/>
      <c r="AA145" s="55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59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</sheetData>
  <autoFilter ref="A2:AA135"/>
  <sortState ref="A3:Y144">
    <sortCondition ref="A3:A144"/>
  </sortState>
  <mergeCells count="4">
    <mergeCell ref="I137:J137"/>
    <mergeCell ref="M137:O137"/>
    <mergeCell ref="I138:J138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35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abSelected="1" zoomScale="85" zoomScaleNormal="85" workbookViewId="0">
      <selection activeCell="R26" sqref="R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197</v>
      </c>
    </row>
    <row r="3" spans="1:17" s="19" customFormat="1" x14ac:dyDescent="0.25">
      <c r="A3" s="23">
        <v>42513.574814814812</v>
      </c>
      <c r="B3" s="22" t="s">
        <v>360</v>
      </c>
      <c r="C3" s="22" t="s">
        <v>483</v>
      </c>
      <c r="D3" s="22" t="s">
        <v>52</v>
      </c>
      <c r="E3" s="22" t="s">
        <v>282</v>
      </c>
      <c r="F3" s="22">
        <v>790</v>
      </c>
      <c r="G3" s="22">
        <v>27</v>
      </c>
      <c r="H3" s="22">
        <v>53799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RIVERA</v>
      </c>
      <c r="M3" s="20" t="s">
        <v>141</v>
      </c>
      <c r="N3" s="21" t="s">
        <v>198</v>
      </c>
      <c r="P3" s="80" t="str">
        <f>VLOOKUP(C3,'Train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42513.693935185183</v>
      </c>
      <c r="B4" s="22" t="s">
        <v>293</v>
      </c>
      <c r="C4" s="22" t="s">
        <v>468</v>
      </c>
      <c r="D4" s="22" t="s">
        <v>52</v>
      </c>
      <c r="E4" s="22" t="s">
        <v>282</v>
      </c>
      <c r="F4" s="22">
        <v>790</v>
      </c>
      <c r="G4" s="22">
        <v>220</v>
      </c>
      <c r="H4" s="22">
        <v>31111</v>
      </c>
      <c r="I4" s="22" t="s">
        <v>61</v>
      </c>
      <c r="J4" s="22">
        <v>68497</v>
      </c>
      <c r="K4" s="21" t="s">
        <v>56</v>
      </c>
      <c r="L4" s="21" t="str">
        <f>VLOOKUP(C4,'Trips&amp;Operators'!$C$1:$E$9999,3,FALSE)</f>
        <v>LOZA</v>
      </c>
      <c r="M4" s="20" t="s">
        <v>141</v>
      </c>
      <c r="N4" s="21" t="s">
        <v>198</v>
      </c>
      <c r="P4" s="80" t="str">
        <f>VLOOKUP(C4,'Train Runs'!$A$3:$T$244,20,0)</f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9" t="str">
        <f t="shared" ref="Q4:Q56" si="0">MID(B4,13,4)</f>
        <v>4028</v>
      </c>
    </row>
    <row r="5" spans="1:17" s="19" customFormat="1" x14ac:dyDescent="0.25">
      <c r="A5" s="23">
        <v>42513.296319444446</v>
      </c>
      <c r="B5" s="22" t="s">
        <v>91</v>
      </c>
      <c r="C5" s="22" t="s">
        <v>461</v>
      </c>
      <c r="D5" s="22" t="s">
        <v>57</v>
      </c>
      <c r="E5" s="22" t="s">
        <v>134</v>
      </c>
      <c r="F5" s="22">
        <v>150</v>
      </c>
      <c r="G5" s="22">
        <v>214</v>
      </c>
      <c r="H5" s="22">
        <v>53149</v>
      </c>
      <c r="I5" s="22" t="s">
        <v>135</v>
      </c>
      <c r="J5" s="22">
        <v>53277</v>
      </c>
      <c r="K5" s="21" t="s">
        <v>56</v>
      </c>
      <c r="L5" s="21" t="str">
        <f>VLOOKUP(C5,'Trips&amp;Operators'!$C$1:$E$9999,3,FALSE)</f>
        <v>COOLAHAN</v>
      </c>
      <c r="M5" s="20" t="s">
        <v>87</v>
      </c>
      <c r="N5" s="21" t="s">
        <v>341</v>
      </c>
      <c r="P5" s="80" t="str">
        <f>VLOOKUP(C5,'Train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7" s="19" customFormat="1" x14ac:dyDescent="0.25">
      <c r="A6" s="23">
        <v>42513.54178240741</v>
      </c>
      <c r="B6" s="22" t="s">
        <v>91</v>
      </c>
      <c r="C6" s="22" t="s">
        <v>405</v>
      </c>
      <c r="D6" s="22" t="s">
        <v>52</v>
      </c>
      <c r="E6" s="22" t="s">
        <v>134</v>
      </c>
      <c r="F6" s="22">
        <v>0</v>
      </c>
      <c r="G6" s="22">
        <v>137</v>
      </c>
      <c r="H6" s="22">
        <v>53795</v>
      </c>
      <c r="I6" s="22" t="s">
        <v>135</v>
      </c>
      <c r="J6" s="22">
        <v>53277</v>
      </c>
      <c r="K6" s="21" t="s">
        <v>56</v>
      </c>
      <c r="L6" s="21" t="str">
        <f>VLOOKUP(C6,'Trips&amp;Operators'!$C$1:$E$9999,3,FALSE)</f>
        <v>ADANE</v>
      </c>
      <c r="M6" s="20" t="s">
        <v>87</v>
      </c>
      <c r="N6" s="21" t="s">
        <v>341</v>
      </c>
      <c r="P6" s="80" t="str">
        <f>VLOOKUP(C6,'Train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" s="19" t="str">
        <f t="shared" ref="Q6:Q11" si="1">MID(B6,13,4)</f>
        <v>4008</v>
      </c>
    </row>
    <row r="7" spans="1:17" s="19" customFormat="1" x14ac:dyDescent="0.25">
      <c r="A7" s="23">
        <v>42513.599502314813</v>
      </c>
      <c r="B7" s="22" t="s">
        <v>360</v>
      </c>
      <c r="C7" s="22" t="s">
        <v>483</v>
      </c>
      <c r="D7" s="22" t="s">
        <v>52</v>
      </c>
      <c r="E7" s="22" t="s">
        <v>134</v>
      </c>
      <c r="F7" s="22">
        <v>0</v>
      </c>
      <c r="G7" s="22">
        <v>148</v>
      </c>
      <c r="H7" s="22">
        <v>53717</v>
      </c>
      <c r="I7" s="22" t="s">
        <v>135</v>
      </c>
      <c r="J7" s="22">
        <v>53277</v>
      </c>
      <c r="K7" s="21" t="s">
        <v>56</v>
      </c>
      <c r="L7" s="21" t="str">
        <f>VLOOKUP(C7,'Trips&amp;Operators'!$C$1:$E$9999,3,FALSE)</f>
        <v>RIVERA</v>
      </c>
      <c r="M7" s="20" t="s">
        <v>87</v>
      </c>
      <c r="N7" s="21" t="s">
        <v>341</v>
      </c>
      <c r="P7" s="80" t="str">
        <f>VLOOKUP(C7,'Train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si="1"/>
        <v>4013</v>
      </c>
    </row>
    <row r="8" spans="1:17" s="19" customFormat="1" x14ac:dyDescent="0.25">
      <c r="A8" s="23">
        <v>42513.610185185185</v>
      </c>
      <c r="B8" s="22" t="s">
        <v>91</v>
      </c>
      <c r="C8" s="22" t="s">
        <v>481</v>
      </c>
      <c r="D8" s="22" t="s">
        <v>52</v>
      </c>
      <c r="E8" s="22" t="s">
        <v>134</v>
      </c>
      <c r="F8" s="22">
        <v>0</v>
      </c>
      <c r="G8" s="22">
        <v>269</v>
      </c>
      <c r="H8" s="22">
        <v>54820</v>
      </c>
      <c r="I8" s="22" t="s">
        <v>135</v>
      </c>
      <c r="J8" s="22">
        <v>53277</v>
      </c>
      <c r="K8" s="21" t="s">
        <v>56</v>
      </c>
      <c r="L8" s="21" t="str">
        <f>VLOOKUP(C8,'Trips&amp;Operators'!$C$1:$E$9999,3,FALSE)</f>
        <v>ADANE</v>
      </c>
      <c r="M8" s="20" t="s">
        <v>87</v>
      </c>
      <c r="N8" s="21" t="s">
        <v>341</v>
      </c>
      <c r="P8" s="80" t="str">
        <f>VLOOKUP(C8,'Train Runs'!$A$3:$T$244,20,0)</f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9" t="str">
        <f t="shared" si="1"/>
        <v>4008</v>
      </c>
    </row>
    <row r="9" spans="1:17" s="19" customFormat="1" x14ac:dyDescent="0.25">
      <c r="A9" s="23">
        <v>42513.633449074077</v>
      </c>
      <c r="B9" s="22" t="s">
        <v>92</v>
      </c>
      <c r="C9" s="22" t="s">
        <v>375</v>
      </c>
      <c r="D9" s="22" t="s">
        <v>52</v>
      </c>
      <c r="E9" s="22" t="s">
        <v>134</v>
      </c>
      <c r="F9" s="22">
        <v>0</v>
      </c>
      <c r="G9" s="22">
        <v>323</v>
      </c>
      <c r="H9" s="22">
        <v>51715</v>
      </c>
      <c r="I9" s="22" t="s">
        <v>135</v>
      </c>
      <c r="J9" s="22">
        <v>53155</v>
      </c>
      <c r="K9" s="21" t="s">
        <v>55</v>
      </c>
      <c r="L9" s="21" t="str">
        <f>VLOOKUP(C9,'Trips&amp;Operators'!$C$1:$E$9999,3,FALSE)</f>
        <v>ADANE</v>
      </c>
      <c r="M9" s="20" t="s">
        <v>87</v>
      </c>
      <c r="N9" s="21" t="s">
        <v>341</v>
      </c>
      <c r="P9" s="80" t="str">
        <f>VLOOKUP(C9,'Train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9" s="19" t="str">
        <f t="shared" si="1"/>
        <v>4007</v>
      </c>
    </row>
    <row r="10" spans="1:17" s="19" customFormat="1" x14ac:dyDescent="0.25">
      <c r="A10" s="23">
        <v>42513.781967592593</v>
      </c>
      <c r="B10" s="22" t="s">
        <v>92</v>
      </c>
      <c r="C10" s="22" t="s">
        <v>443</v>
      </c>
      <c r="D10" s="22" t="s">
        <v>52</v>
      </c>
      <c r="E10" s="22" t="s">
        <v>134</v>
      </c>
      <c r="F10" s="22">
        <v>0</v>
      </c>
      <c r="G10" s="22">
        <v>272</v>
      </c>
      <c r="H10" s="22">
        <v>52088</v>
      </c>
      <c r="I10" s="22" t="s">
        <v>135</v>
      </c>
      <c r="J10" s="22">
        <v>53155</v>
      </c>
      <c r="K10" s="21" t="s">
        <v>55</v>
      </c>
      <c r="L10" s="21" t="str">
        <f>VLOOKUP(C10,'Trips&amp;Operators'!$C$1:$E$9999,3,FALSE)</f>
        <v>BARTLETT</v>
      </c>
      <c r="M10" s="20" t="s">
        <v>87</v>
      </c>
      <c r="N10" s="21" t="s">
        <v>341</v>
      </c>
      <c r="P10" s="80" t="str">
        <f>VLOOKUP(C10,'Train Runs'!$A$3:$T$244,20,0)</f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9" t="str">
        <f t="shared" si="1"/>
        <v>4007</v>
      </c>
    </row>
    <row r="11" spans="1:17" s="19" customFormat="1" x14ac:dyDescent="0.25">
      <c r="A11" s="23">
        <v>42513.821261574078</v>
      </c>
      <c r="B11" s="22" t="s">
        <v>133</v>
      </c>
      <c r="C11" s="22" t="s">
        <v>440</v>
      </c>
      <c r="D11" s="22" t="s">
        <v>52</v>
      </c>
      <c r="E11" s="22" t="s">
        <v>134</v>
      </c>
      <c r="F11" s="22">
        <v>0</v>
      </c>
      <c r="G11" s="22">
        <v>216</v>
      </c>
      <c r="H11" s="22">
        <v>52345</v>
      </c>
      <c r="I11" s="22" t="s">
        <v>135</v>
      </c>
      <c r="J11" s="22">
        <v>53155</v>
      </c>
      <c r="K11" s="21" t="s">
        <v>55</v>
      </c>
      <c r="L11" s="21" t="str">
        <f>VLOOKUP(C11,'Trips&amp;Operators'!$C$1:$E$9999,3,FALSE)</f>
        <v>JACKSON</v>
      </c>
      <c r="M11" s="20" t="s">
        <v>87</v>
      </c>
      <c r="N11" s="21" t="s">
        <v>341</v>
      </c>
      <c r="P11" s="80" t="str">
        <f>VLOOKUP(C11,'Train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" s="19" t="str">
        <f t="shared" si="1"/>
        <v>4044</v>
      </c>
    </row>
    <row r="12" spans="1:17" s="19" customFormat="1" x14ac:dyDescent="0.25">
      <c r="A12" s="23">
        <v>42513.884826388887</v>
      </c>
      <c r="B12" s="22" t="s">
        <v>345</v>
      </c>
      <c r="C12" s="22" t="s">
        <v>504</v>
      </c>
      <c r="D12" s="22" t="s">
        <v>52</v>
      </c>
      <c r="E12" s="22" t="s">
        <v>134</v>
      </c>
      <c r="F12" s="22">
        <v>0</v>
      </c>
      <c r="G12" s="22">
        <v>26</v>
      </c>
      <c r="H12" s="22">
        <v>53092</v>
      </c>
      <c r="I12" s="22" t="s">
        <v>135</v>
      </c>
      <c r="J12" s="22">
        <v>53155</v>
      </c>
      <c r="K12" s="21" t="s">
        <v>55</v>
      </c>
      <c r="L12" s="21" t="str">
        <f>VLOOKUP(C12,'Trips&amp;Operators'!$C$1:$E$9999,3,FALSE)</f>
        <v>CHANDLER</v>
      </c>
      <c r="M12" s="20" t="s">
        <v>87</v>
      </c>
      <c r="N12" s="21" t="s">
        <v>341</v>
      </c>
      <c r="P12" s="80" t="str">
        <f>VLOOKUP(C12,'Train Runs'!$A$3:$T$244,20,0)</f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19" t="str">
        <f t="shared" si="0"/>
        <v>4016</v>
      </c>
    </row>
    <row r="13" spans="1:17" s="19" customFormat="1" x14ac:dyDescent="0.25">
      <c r="A13" s="23">
        <v>42513.9137962963</v>
      </c>
      <c r="B13" s="22" t="s">
        <v>91</v>
      </c>
      <c r="C13" s="22" t="s">
        <v>430</v>
      </c>
      <c r="D13" s="22" t="s">
        <v>52</v>
      </c>
      <c r="E13" s="22" t="s">
        <v>134</v>
      </c>
      <c r="F13" s="22">
        <v>0</v>
      </c>
      <c r="G13" s="22">
        <v>84</v>
      </c>
      <c r="H13" s="22">
        <v>53616</v>
      </c>
      <c r="I13" s="22" t="s">
        <v>135</v>
      </c>
      <c r="J13" s="22">
        <v>53277</v>
      </c>
      <c r="K13" s="21" t="s">
        <v>56</v>
      </c>
      <c r="L13" s="21" t="str">
        <f>VLOOKUP(C13,'Trips&amp;Operators'!$C$1:$E$9999,3,FALSE)</f>
        <v>BARTLETT</v>
      </c>
      <c r="M13" s="20" t="s">
        <v>87</v>
      </c>
      <c r="N13" s="21" t="s">
        <v>341</v>
      </c>
      <c r="P13" s="80" t="str">
        <f>VLOOKUP(C13,'Train Runs'!$A$3:$T$244,20,0)</f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19" t="str">
        <f t="shared" si="0"/>
        <v>4008</v>
      </c>
    </row>
    <row r="14" spans="1:17" s="19" customFormat="1" x14ac:dyDescent="0.25">
      <c r="A14" s="23">
        <v>42513.247835648152</v>
      </c>
      <c r="B14" s="22" t="s">
        <v>293</v>
      </c>
      <c r="C14" s="22" t="s">
        <v>413</v>
      </c>
      <c r="D14" s="22" t="s">
        <v>57</v>
      </c>
      <c r="E14" s="22" t="s">
        <v>60</v>
      </c>
      <c r="F14" s="22">
        <v>700</v>
      </c>
      <c r="G14" s="22">
        <v>750</v>
      </c>
      <c r="H14" s="22">
        <v>170434</v>
      </c>
      <c r="I14" s="22" t="s">
        <v>61</v>
      </c>
      <c r="J14" s="22">
        <v>183829</v>
      </c>
      <c r="K14" s="21" t="s">
        <v>56</v>
      </c>
      <c r="L14" s="21" t="str">
        <f>VLOOKUP(C14,'Trips&amp;Operators'!$C$1:$E$9999,3,FALSE)</f>
        <v>LEVIN</v>
      </c>
      <c r="M14" s="20" t="s">
        <v>87</v>
      </c>
      <c r="N14" s="21"/>
      <c r="P14" s="80" t="str">
        <f>VLOOKUP(C14,'Train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4" s="19" t="str">
        <f t="shared" si="0"/>
        <v>4028</v>
      </c>
    </row>
    <row r="15" spans="1:17" s="19" customFormat="1" x14ac:dyDescent="0.25">
      <c r="A15" s="23">
        <v>42513.395219907405</v>
      </c>
      <c r="B15" s="22" t="s">
        <v>351</v>
      </c>
      <c r="C15" s="22" t="s">
        <v>495</v>
      </c>
      <c r="D15" s="22" t="s">
        <v>57</v>
      </c>
      <c r="E15" s="22" t="s">
        <v>60</v>
      </c>
      <c r="F15" s="22">
        <v>350</v>
      </c>
      <c r="G15" s="22">
        <v>401</v>
      </c>
      <c r="H15" s="22">
        <v>225948</v>
      </c>
      <c r="I15" s="22" t="s">
        <v>61</v>
      </c>
      <c r="J15" s="22">
        <v>228668</v>
      </c>
      <c r="K15" s="21" t="s">
        <v>56</v>
      </c>
      <c r="L15" s="21" t="str">
        <f>VLOOKUP(C15,'Trips&amp;Operators'!$C$1:$E$9999,3,FALSE)</f>
        <v>DE LA ROSA</v>
      </c>
      <c r="M15" s="20" t="s">
        <v>87</v>
      </c>
      <c r="N15" s="21"/>
      <c r="P15" s="80" t="str">
        <f>VLOOKUP(C15,'Train Runs'!$A$3:$T$244,20,0)</f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5" s="19" t="str">
        <f t="shared" si="0"/>
        <v>4015</v>
      </c>
    </row>
    <row r="16" spans="1:17" s="19" customFormat="1" x14ac:dyDescent="0.25">
      <c r="A16" s="23">
        <v>42513.397002314814</v>
      </c>
      <c r="B16" s="22" t="s">
        <v>91</v>
      </c>
      <c r="C16" s="22" t="s">
        <v>439</v>
      </c>
      <c r="D16" s="22" t="s">
        <v>52</v>
      </c>
      <c r="E16" s="22" t="s">
        <v>60</v>
      </c>
      <c r="F16" s="22">
        <v>200</v>
      </c>
      <c r="G16" s="22">
        <v>317</v>
      </c>
      <c r="H16" s="22">
        <v>6477</v>
      </c>
      <c r="I16" s="22" t="s">
        <v>61</v>
      </c>
      <c r="J16" s="22">
        <v>5439</v>
      </c>
      <c r="K16" s="21" t="s">
        <v>56</v>
      </c>
      <c r="L16" s="21" t="str">
        <f>VLOOKUP(C16,'Trips&amp;Operators'!$C$1:$E$9999,3,FALSE)</f>
        <v>COOLAHAN</v>
      </c>
      <c r="M16" s="20" t="s">
        <v>87</v>
      </c>
      <c r="N16" s="21"/>
      <c r="P16" s="80" t="str">
        <f>VLOOKUP(C16,'Train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0"/>
        <v>4008</v>
      </c>
    </row>
    <row r="17" spans="1:18" s="19" customFormat="1" x14ac:dyDescent="0.25">
      <c r="A17" s="23">
        <v>42513.397546296299</v>
      </c>
      <c r="B17" s="22" t="s">
        <v>91</v>
      </c>
      <c r="C17" s="22" t="s">
        <v>439</v>
      </c>
      <c r="D17" s="22" t="s">
        <v>52</v>
      </c>
      <c r="E17" s="22" t="s">
        <v>60</v>
      </c>
      <c r="F17" s="22">
        <v>150</v>
      </c>
      <c r="G17" s="22">
        <v>141</v>
      </c>
      <c r="H17" s="22">
        <v>5670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COOLAHAN</v>
      </c>
      <c r="M17" s="20" t="s">
        <v>87</v>
      </c>
      <c r="N17" s="21"/>
      <c r="P17" s="80" t="str">
        <f>VLOOKUP(C17,'Train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0"/>
        <v>4008</v>
      </c>
    </row>
    <row r="18" spans="1:18" s="19" customFormat="1" x14ac:dyDescent="0.25">
      <c r="A18" s="23">
        <v>42513.398101851853</v>
      </c>
      <c r="B18" s="22" t="s">
        <v>91</v>
      </c>
      <c r="C18" s="22" t="s">
        <v>439</v>
      </c>
      <c r="D18" s="22" t="s">
        <v>52</v>
      </c>
      <c r="E18" s="22" t="s">
        <v>60</v>
      </c>
      <c r="F18" s="22">
        <v>150</v>
      </c>
      <c r="G18" s="22">
        <v>119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COOLAHAN</v>
      </c>
      <c r="M18" s="20" t="s">
        <v>87</v>
      </c>
      <c r="N18" s="21"/>
      <c r="P18" s="80" t="str">
        <f>VLOOKUP(C18,'Train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8" s="19" t="str">
        <f t="shared" si="0"/>
        <v>4008</v>
      </c>
    </row>
    <row r="19" spans="1:18" s="19" customFormat="1" x14ac:dyDescent="0.25">
      <c r="A19" s="23">
        <v>42513.47079861111</v>
      </c>
      <c r="B19" s="22" t="s">
        <v>351</v>
      </c>
      <c r="C19" s="22" t="s">
        <v>492</v>
      </c>
      <c r="D19" s="22" t="s">
        <v>57</v>
      </c>
      <c r="E19" s="22" t="s">
        <v>60</v>
      </c>
      <c r="F19" s="22">
        <v>700</v>
      </c>
      <c r="G19" s="22">
        <v>750</v>
      </c>
      <c r="H19" s="22">
        <v>180371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COCA</v>
      </c>
      <c r="M19" s="20" t="s">
        <v>87</v>
      </c>
      <c r="N19" s="21"/>
      <c r="P19" s="80" t="str">
        <f>VLOOKUP(C19,'Train Runs'!$A$3:$T$244,20,0)</f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9" s="19" t="str">
        <f t="shared" si="0"/>
        <v>4015</v>
      </c>
    </row>
    <row r="20" spans="1:18" s="19" customFormat="1" x14ac:dyDescent="0.25">
      <c r="A20" s="23">
        <v>42513.546736111108</v>
      </c>
      <c r="B20" s="22" t="s">
        <v>91</v>
      </c>
      <c r="C20" s="22" t="s">
        <v>405</v>
      </c>
      <c r="D20" s="22" t="s">
        <v>52</v>
      </c>
      <c r="E20" s="22" t="s">
        <v>60</v>
      </c>
      <c r="F20" s="22">
        <v>300</v>
      </c>
      <c r="G20" s="22">
        <v>366</v>
      </c>
      <c r="H20" s="22">
        <v>22899</v>
      </c>
      <c r="I20" s="22" t="s">
        <v>61</v>
      </c>
      <c r="J20" s="22">
        <v>21848</v>
      </c>
      <c r="K20" s="21" t="s">
        <v>56</v>
      </c>
      <c r="L20" s="21" t="str">
        <f>VLOOKUP(C20,'Trips&amp;Operators'!$C$1:$E$9999,3,FALSE)</f>
        <v>ADANE</v>
      </c>
      <c r="M20" s="20" t="s">
        <v>87</v>
      </c>
      <c r="N20" s="21"/>
      <c r="P20" s="80" t="str">
        <f>VLOOKUP(C20,'Train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si="0"/>
        <v>4008</v>
      </c>
    </row>
    <row r="21" spans="1:18" s="19" customFormat="1" x14ac:dyDescent="0.25">
      <c r="A21" s="23">
        <v>42513.643923611111</v>
      </c>
      <c r="B21" s="22" t="s">
        <v>293</v>
      </c>
      <c r="C21" s="22" t="s">
        <v>490</v>
      </c>
      <c r="D21" s="22" t="s">
        <v>52</v>
      </c>
      <c r="E21" s="22" t="s">
        <v>60</v>
      </c>
      <c r="F21" s="22">
        <v>200</v>
      </c>
      <c r="G21" s="22">
        <v>242</v>
      </c>
      <c r="H21" s="22">
        <v>31066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LOZA</v>
      </c>
      <c r="M21" s="20" t="s">
        <v>87</v>
      </c>
      <c r="N21" s="21"/>
      <c r="P21" s="80" t="str">
        <f>VLOOKUP(C21,'Train Runs'!$A$3:$T$244,20,0)</f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0"/>
        <v>4028</v>
      </c>
    </row>
    <row r="22" spans="1:18" s="19" customFormat="1" x14ac:dyDescent="0.25">
      <c r="A22" s="23">
        <v>42514.052106481482</v>
      </c>
      <c r="B22" s="22" t="s">
        <v>92</v>
      </c>
      <c r="C22" s="22" t="s">
        <v>416</v>
      </c>
      <c r="D22" s="22" t="s">
        <v>52</v>
      </c>
      <c r="E22" s="22" t="s">
        <v>60</v>
      </c>
      <c r="F22" s="22">
        <v>450</v>
      </c>
      <c r="G22" s="22">
        <v>468</v>
      </c>
      <c r="H22" s="22">
        <v>67319</v>
      </c>
      <c r="I22" s="22" t="s">
        <v>61</v>
      </c>
      <c r="J22" s="22">
        <v>68497</v>
      </c>
      <c r="K22" s="21" t="s">
        <v>55</v>
      </c>
      <c r="L22" s="21" t="str">
        <f>VLOOKUP(C22,'Trips&amp;Operators'!$C$1:$E$9999,3,FALSE)</f>
        <v>BARTLETT</v>
      </c>
      <c r="M22" s="20" t="s">
        <v>87</v>
      </c>
      <c r="N22" s="21"/>
      <c r="P22" s="80" t="str">
        <f>VLOOKUP(C22,'Train Runs'!$A$3:$T$244,20,0)</f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2" s="19" t="str">
        <f t="shared" si="0"/>
        <v>4007</v>
      </c>
    </row>
    <row r="23" spans="1:18" s="19" customFormat="1" x14ac:dyDescent="0.25">
      <c r="A23" s="23">
        <v>42513.454942129632</v>
      </c>
      <c r="B23" s="22" t="s">
        <v>294</v>
      </c>
      <c r="C23" s="22" t="s">
        <v>429</v>
      </c>
      <c r="D23" s="22" t="s">
        <v>52</v>
      </c>
      <c r="E23" s="22" t="s">
        <v>58</v>
      </c>
      <c r="F23" s="22">
        <v>0</v>
      </c>
      <c r="G23" s="22">
        <v>474</v>
      </c>
      <c r="H23" s="22">
        <v>130634</v>
      </c>
      <c r="I23" s="22" t="s">
        <v>59</v>
      </c>
      <c r="J23" s="22">
        <v>133155</v>
      </c>
      <c r="K23" s="21" t="s">
        <v>55</v>
      </c>
      <c r="L23" s="21" t="str">
        <f>VLOOKUP(C23,'Trips&amp;Operators'!$C$1:$E$9999,3,FALSE)</f>
        <v>DE LA ROSA</v>
      </c>
      <c r="M23" s="20" t="s">
        <v>141</v>
      </c>
      <c r="N23" s="21" t="s">
        <v>342</v>
      </c>
      <c r="P23" s="80" t="str">
        <f>VLOOKUP(C23,'Train Runs'!$A$3:$T$244,20,0)</f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3" s="19" t="str">
        <f t="shared" si="0"/>
        <v>4027</v>
      </c>
      <c r="R23" s="83" t="s">
        <v>607</v>
      </c>
    </row>
    <row r="24" spans="1:18" s="19" customFormat="1" x14ac:dyDescent="0.25">
      <c r="A24" s="23">
        <v>42513.657141203701</v>
      </c>
      <c r="B24" s="22" t="s">
        <v>360</v>
      </c>
      <c r="C24" s="22" t="s">
        <v>474</v>
      </c>
      <c r="D24" s="22" t="s">
        <v>52</v>
      </c>
      <c r="E24" s="22" t="s">
        <v>58</v>
      </c>
      <c r="F24" s="22">
        <v>0</v>
      </c>
      <c r="G24" s="22">
        <v>557</v>
      </c>
      <c r="H24" s="22">
        <v>195699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RIVERA</v>
      </c>
      <c r="M24" s="20" t="s">
        <v>87</v>
      </c>
      <c r="N24" s="21" t="s">
        <v>593</v>
      </c>
      <c r="P24" s="80" t="str">
        <f>VLOOKUP(C24,'Train Runs'!$A$3:$T$244,20,0)</f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4" s="19" t="str">
        <f t="shared" si="0"/>
        <v>4013</v>
      </c>
    </row>
    <row r="25" spans="1:18" s="19" customFormat="1" x14ac:dyDescent="0.25">
      <c r="A25" s="23">
        <v>42513.769687499997</v>
      </c>
      <c r="B25" s="22" t="s">
        <v>365</v>
      </c>
      <c r="C25" s="22" t="s">
        <v>432</v>
      </c>
      <c r="D25" s="22" t="s">
        <v>52</v>
      </c>
      <c r="E25" s="22" t="s">
        <v>58</v>
      </c>
      <c r="F25" s="22">
        <v>0</v>
      </c>
      <c r="G25" s="22">
        <v>285</v>
      </c>
      <c r="H25" s="22">
        <v>49890</v>
      </c>
      <c r="I25" s="22" t="s">
        <v>59</v>
      </c>
      <c r="J25" s="22">
        <v>50746</v>
      </c>
      <c r="K25" s="21" t="s">
        <v>55</v>
      </c>
      <c r="L25" s="21" t="str">
        <f>VLOOKUP(C25,'Trips&amp;Operators'!$C$1:$E$9999,3,FALSE)</f>
        <v>REBOLETTI</v>
      </c>
      <c r="M25" s="20" t="s">
        <v>141</v>
      </c>
      <c r="N25" s="21" t="s">
        <v>594</v>
      </c>
      <c r="P25" s="80" t="str">
        <f>VLOOKUP(C25,'Train Runs'!$A$3:$T$244,20,0)</f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9" t="str">
        <f t="shared" si="0"/>
        <v>4014</v>
      </c>
    </row>
    <row r="26" spans="1:18" s="19" customFormat="1" x14ac:dyDescent="0.25">
      <c r="A26" s="23">
        <v>42513.77138888889</v>
      </c>
      <c r="B26" s="22" t="s">
        <v>64</v>
      </c>
      <c r="C26" s="22" t="s">
        <v>477</v>
      </c>
      <c r="D26" s="22" t="s">
        <v>52</v>
      </c>
      <c r="E26" s="22" t="s">
        <v>58</v>
      </c>
      <c r="F26" s="22">
        <v>0</v>
      </c>
      <c r="G26" s="22">
        <v>693</v>
      </c>
      <c r="H26" s="22">
        <v>169933</v>
      </c>
      <c r="I26" s="22" t="s">
        <v>59</v>
      </c>
      <c r="J26" s="22">
        <v>175383</v>
      </c>
      <c r="K26" s="21" t="s">
        <v>55</v>
      </c>
      <c r="L26" s="21" t="str">
        <f>VLOOKUP(C26,'Trips&amp;Operators'!$C$1:$E$9999,3,FALSE)</f>
        <v>WEBSTER</v>
      </c>
      <c r="M26" s="20" t="s">
        <v>141</v>
      </c>
      <c r="N26" s="21" t="s">
        <v>342</v>
      </c>
      <c r="P26" s="80" t="str">
        <f>VLOOKUP(C26,'Train Runs'!$A$3:$T$244,20,0)</f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0"/>
        <v>4020</v>
      </c>
      <c r="R26" s="83" t="s">
        <v>609</v>
      </c>
    </row>
    <row r="27" spans="1:18" s="19" customFormat="1" x14ac:dyDescent="0.25">
      <c r="A27" s="23">
        <v>42513.996296296296</v>
      </c>
      <c r="B27" s="22" t="s">
        <v>133</v>
      </c>
      <c r="C27" s="22" t="s">
        <v>401</v>
      </c>
      <c r="D27" s="22" t="s">
        <v>52</v>
      </c>
      <c r="E27" s="22" t="s">
        <v>58</v>
      </c>
      <c r="F27" s="22">
        <v>0</v>
      </c>
      <c r="G27" s="22">
        <v>414</v>
      </c>
      <c r="H27" s="22">
        <v>125563</v>
      </c>
      <c r="I27" s="22" t="s">
        <v>59</v>
      </c>
      <c r="J27" s="22">
        <v>126585</v>
      </c>
      <c r="K27" s="21" t="s">
        <v>55</v>
      </c>
      <c r="L27" s="21" t="str">
        <f>VLOOKUP(C27,'Trips&amp;Operators'!$C$1:$E$9999,3,FALSE)</f>
        <v>JACKSON</v>
      </c>
      <c r="M27" s="20" t="s">
        <v>87</v>
      </c>
      <c r="N27" s="21" t="s">
        <v>592</v>
      </c>
      <c r="P27" s="80" t="str">
        <f>VLOOKUP(C27,'Train Runs'!$A$3:$T$244,20,0)</f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8" s="19" customFormat="1" x14ac:dyDescent="0.25">
      <c r="A28" s="23">
        <v>42513.661076388889</v>
      </c>
      <c r="B28" s="22" t="s">
        <v>345</v>
      </c>
      <c r="C28" s="22" t="s">
        <v>476</v>
      </c>
      <c r="D28" s="22" t="s">
        <v>57</v>
      </c>
      <c r="E28" s="22" t="s">
        <v>299</v>
      </c>
      <c r="F28" s="22">
        <v>0</v>
      </c>
      <c r="G28" s="22">
        <v>659</v>
      </c>
      <c r="H28" s="22">
        <v>108304</v>
      </c>
      <c r="I28" s="22" t="s">
        <v>300</v>
      </c>
      <c r="J28" s="22">
        <v>107939</v>
      </c>
      <c r="K28" s="21" t="s">
        <v>55</v>
      </c>
      <c r="L28" s="21" t="str">
        <f>VLOOKUP(C28,'Trips&amp;Operators'!$C$1:$E$9999,3,FALSE)</f>
        <v>COCA</v>
      </c>
      <c r="M28" s="20" t="s">
        <v>141</v>
      </c>
      <c r="N28" s="21" t="s">
        <v>342</v>
      </c>
      <c r="P28" s="80" t="str">
        <f>VLOOKUP(C28,'Train Runs'!$A$3:$T$244,20,0)</f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8" s="19" t="str">
        <f t="shared" si="0"/>
        <v>4016</v>
      </c>
      <c r="R28" s="83" t="s">
        <v>608</v>
      </c>
    </row>
    <row r="29" spans="1:18" s="19" customFormat="1" x14ac:dyDescent="0.25">
      <c r="A29" s="23">
        <v>42513.269166666665</v>
      </c>
      <c r="B29" s="22" t="s">
        <v>293</v>
      </c>
      <c r="C29" s="22" t="s">
        <v>413</v>
      </c>
      <c r="D29" s="22" t="s">
        <v>52</v>
      </c>
      <c r="E29" s="22" t="s">
        <v>53</v>
      </c>
      <c r="F29" s="22">
        <v>0</v>
      </c>
      <c r="G29" s="22">
        <v>75</v>
      </c>
      <c r="H29" s="22">
        <v>313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LEVIN</v>
      </c>
      <c r="M29" s="20" t="s">
        <v>87</v>
      </c>
      <c r="N29" s="21"/>
      <c r="P29" s="80" t="str">
        <f>VLOOKUP(C29,'Train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19" t="str">
        <f t="shared" si="0"/>
        <v>4028</v>
      </c>
    </row>
    <row r="30" spans="1:18" s="19" customFormat="1" x14ac:dyDescent="0.25">
      <c r="A30" s="23">
        <v>42513.306307870371</v>
      </c>
      <c r="B30" s="22" t="s">
        <v>91</v>
      </c>
      <c r="C30" s="22" t="s">
        <v>461</v>
      </c>
      <c r="D30" s="22" t="s">
        <v>52</v>
      </c>
      <c r="E30" s="22" t="s">
        <v>53</v>
      </c>
      <c r="F30" s="22">
        <v>0</v>
      </c>
      <c r="G30" s="22">
        <v>50</v>
      </c>
      <c r="H30" s="22">
        <v>152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COOLAHAN</v>
      </c>
      <c r="M30" s="20" t="s">
        <v>87</v>
      </c>
      <c r="N30" s="21"/>
      <c r="P30" s="80" t="str">
        <f>VLOOKUP(C30,'Train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9" t="str">
        <f t="shared" si="0"/>
        <v>4008</v>
      </c>
    </row>
    <row r="31" spans="1:18" s="19" customFormat="1" x14ac:dyDescent="0.25">
      <c r="A31" s="23">
        <v>42513.320069444446</v>
      </c>
      <c r="B31" s="22" t="s">
        <v>139</v>
      </c>
      <c r="C31" s="22" t="s">
        <v>358</v>
      </c>
      <c r="D31" s="22" t="s">
        <v>52</v>
      </c>
      <c r="E31" s="22" t="s">
        <v>53</v>
      </c>
      <c r="F31" s="22">
        <v>0</v>
      </c>
      <c r="G31" s="22">
        <v>9</v>
      </c>
      <c r="H31" s="22">
        <v>147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SPECTOR</v>
      </c>
      <c r="M31" s="20" t="s">
        <v>87</v>
      </c>
      <c r="N31" s="21"/>
      <c r="P31" s="80" t="str">
        <f>VLOOKUP(C31,'Train Runs'!$A$3:$T$244,20,0)</f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8" s="19" customFormat="1" x14ac:dyDescent="0.25">
      <c r="A32" s="23">
        <v>42513.344849537039</v>
      </c>
      <c r="B32" s="22" t="s">
        <v>157</v>
      </c>
      <c r="C32" s="22" t="s">
        <v>368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233278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STURGEON</v>
      </c>
      <c r="M32" s="20" t="s">
        <v>87</v>
      </c>
      <c r="N32" s="21"/>
      <c r="P32" s="80" t="str">
        <f>VLOOKUP(C32,'Train Runs'!$A$3:$T$244,20,0)</f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0"/>
        <v>4038</v>
      </c>
    </row>
    <row r="33" spans="1:18" s="19" customFormat="1" x14ac:dyDescent="0.25">
      <c r="A33" s="23">
        <v>42513.348437499997</v>
      </c>
      <c r="B33" s="22" t="s">
        <v>380</v>
      </c>
      <c r="C33" s="22" t="s">
        <v>381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ROCHA</v>
      </c>
      <c r="M33" s="20" t="s">
        <v>87</v>
      </c>
      <c r="N33" s="21"/>
      <c r="P33" s="80" t="str">
        <f>VLOOKUP(C33,'Train Runs'!$A$3:$T$244,20,0)</f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3" s="19" t="str">
        <f t="shared" si="0"/>
        <v>4009</v>
      </c>
    </row>
    <row r="34" spans="1:18" s="19" customFormat="1" x14ac:dyDescent="0.25">
      <c r="A34" s="23">
        <v>42513.357951388891</v>
      </c>
      <c r="B34" s="22" t="s">
        <v>92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233337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COOLAHAN</v>
      </c>
      <c r="M34" s="20" t="s">
        <v>87</v>
      </c>
      <c r="N34" s="21"/>
      <c r="P34" s="80" t="str">
        <f>VLOOKUP(C34,'Train Runs'!$A$3:$T$244,20,0)</f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4" s="19" t="str">
        <f t="shared" si="0"/>
        <v>4007</v>
      </c>
      <c r="R34" s="83"/>
    </row>
    <row r="35" spans="1:18" s="19" customFormat="1" x14ac:dyDescent="0.25">
      <c r="A35" s="23">
        <v>42513.401944444442</v>
      </c>
      <c r="B35" s="22" t="s">
        <v>133</v>
      </c>
      <c r="C35" s="22" t="s">
        <v>469</v>
      </c>
      <c r="D35" s="22" t="s">
        <v>52</v>
      </c>
      <c r="E35" s="22" t="s">
        <v>53</v>
      </c>
      <c r="F35" s="22">
        <v>0</v>
      </c>
      <c r="G35" s="22">
        <v>5</v>
      </c>
      <c r="H35" s="22">
        <v>233330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NELSON</v>
      </c>
      <c r="M35" s="20" t="s">
        <v>87</v>
      </c>
      <c r="N35" s="21"/>
      <c r="P35" s="80" t="str">
        <f>VLOOKUP(C35,'Train Runs'!$A$3:$T$244,20,0)</f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19" t="str">
        <f t="shared" si="0"/>
        <v>4044</v>
      </c>
    </row>
    <row r="36" spans="1:18" s="19" customFormat="1" x14ac:dyDescent="0.25">
      <c r="A36" s="23">
        <v>42513.421215277776</v>
      </c>
      <c r="B36" s="22" t="s">
        <v>380</v>
      </c>
      <c r="C36" s="22" t="s">
        <v>437</v>
      </c>
      <c r="D36" s="22" t="s">
        <v>52</v>
      </c>
      <c r="E36" s="22" t="s">
        <v>53</v>
      </c>
      <c r="F36" s="22">
        <v>0</v>
      </c>
      <c r="G36" s="22">
        <v>5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ROCHA</v>
      </c>
      <c r="M36" s="20" t="s">
        <v>87</v>
      </c>
      <c r="N36" s="21"/>
      <c r="P36" s="80" t="str">
        <f>VLOOKUP(C36,'Train Runs'!$A$3:$T$244,20,0)</f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9" t="str">
        <f t="shared" si="0"/>
        <v>4009</v>
      </c>
      <c r="R36" s="83"/>
    </row>
    <row r="37" spans="1:18" s="19" customFormat="1" x14ac:dyDescent="0.25">
      <c r="A37" s="23">
        <v>42513.470011574071</v>
      </c>
      <c r="B37" s="22" t="s">
        <v>383</v>
      </c>
      <c r="C37" s="22" t="s">
        <v>391</v>
      </c>
      <c r="D37" s="22" t="s">
        <v>52</v>
      </c>
      <c r="E37" s="22" t="s">
        <v>53</v>
      </c>
      <c r="F37" s="22">
        <v>0</v>
      </c>
      <c r="G37" s="22">
        <v>4</v>
      </c>
      <c r="H37" s="22">
        <v>1167</v>
      </c>
      <c r="I37" s="22" t="s">
        <v>54</v>
      </c>
      <c r="J37" s="22">
        <v>839</v>
      </c>
      <c r="K37" s="21" t="s">
        <v>56</v>
      </c>
      <c r="L37" s="21" t="str">
        <f>VLOOKUP(C37,'Trips&amp;Operators'!$C$1:$E$9999,3,FALSE)</f>
        <v>ROCHA</v>
      </c>
      <c r="M37" s="20" t="s">
        <v>87</v>
      </c>
      <c r="N37" s="21"/>
      <c r="P37" s="80" t="str">
        <f>VLOOKUP(C37,'Train Runs'!$A$3:$T$244,20,0)</f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8" s="19" customFormat="1" x14ac:dyDescent="0.25">
      <c r="A38" s="23">
        <v>42513.473587962966</v>
      </c>
      <c r="B38" s="22" t="s">
        <v>91</v>
      </c>
      <c r="C38" s="22" t="s">
        <v>370</v>
      </c>
      <c r="D38" s="22" t="s">
        <v>52</v>
      </c>
      <c r="E38" s="22" t="s">
        <v>53</v>
      </c>
      <c r="F38" s="22">
        <v>0</v>
      </c>
      <c r="G38" s="22">
        <v>39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87</v>
      </c>
      <c r="N38" s="21"/>
      <c r="P38" s="80" t="str">
        <f>VLOOKUP(C38,'Train Runs'!$A$3:$T$244,20,0)</f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8" s="19" t="str">
        <f t="shared" si="0"/>
        <v>4008</v>
      </c>
    </row>
    <row r="39" spans="1:18" s="19" customFormat="1" x14ac:dyDescent="0.25">
      <c r="A39" s="23">
        <v>42513.485324074078</v>
      </c>
      <c r="B39" s="22" t="s">
        <v>139</v>
      </c>
      <c r="C39" s="22" t="s">
        <v>509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87</v>
      </c>
      <c r="N39" s="21"/>
      <c r="P39" s="80" t="str">
        <f>VLOOKUP(C39,'Train Runs'!$A$3:$T$244,20,0)</f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42513.491377314815</v>
      </c>
      <c r="B40" s="22" t="s">
        <v>157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NELSON</v>
      </c>
      <c r="M40" s="20" t="s">
        <v>87</v>
      </c>
      <c r="N40" s="21"/>
      <c r="P40" s="80" t="str">
        <f>VLOOKUP(C40,'Train Runs'!$A$3:$T$244,20,0)</f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0" s="19" t="str">
        <f t="shared" si="0"/>
        <v>4038</v>
      </c>
    </row>
    <row r="41" spans="1:18" s="19" customFormat="1" x14ac:dyDescent="0.25">
      <c r="A41" s="23">
        <v>42513.515486111108</v>
      </c>
      <c r="B41" s="22" t="s">
        <v>136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47</v>
      </c>
      <c r="H41" s="22">
        <v>233327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87</v>
      </c>
      <c r="N41" s="21"/>
      <c r="P41" s="80" t="str">
        <f>VLOOKUP(C41,'Train Runs'!$A$3:$T$244,20,0)</f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42513.557638888888</v>
      </c>
      <c r="B42" s="22" t="s">
        <v>157</v>
      </c>
      <c r="C42" s="22" t="s">
        <v>347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87</v>
      </c>
      <c r="N42" s="21"/>
      <c r="P42" s="80" t="str">
        <f>VLOOKUP(C42,'Train Runs'!$A$3:$T$244,20,0)</f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42513.56653935185</v>
      </c>
      <c r="B43" s="22" t="s">
        <v>351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117</v>
      </c>
      <c r="H43" s="22">
        <v>446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COCA</v>
      </c>
      <c r="M43" s="20" t="s">
        <v>87</v>
      </c>
      <c r="N43" s="21"/>
      <c r="P43" s="80" t="str">
        <f>VLOOKUP(C43,'Train Runs'!$A$3:$T$244,20,0)</f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3" s="19" t="str">
        <f t="shared" si="0"/>
        <v>4015</v>
      </c>
    </row>
    <row r="44" spans="1:18" s="19" customFormat="1" x14ac:dyDescent="0.25">
      <c r="A44" s="23">
        <v>42513.58865740741</v>
      </c>
      <c r="B44" s="22" t="s">
        <v>132</v>
      </c>
      <c r="C44" s="22" t="s">
        <v>415</v>
      </c>
      <c r="D44" s="22" t="s">
        <v>52</v>
      </c>
      <c r="E44" s="22" t="s">
        <v>53</v>
      </c>
      <c r="F44" s="22">
        <v>0</v>
      </c>
      <c r="G44" s="22">
        <v>8</v>
      </c>
      <c r="H44" s="22">
        <v>116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BRANNON</v>
      </c>
      <c r="M44" s="20" t="s">
        <v>87</v>
      </c>
      <c r="N44" s="21"/>
      <c r="P44" s="80" t="str">
        <f>VLOOKUP(C44,'Train Runs'!$A$3:$T$244,20,0)</f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9" t="str">
        <f t="shared" si="0"/>
        <v>4043</v>
      </c>
    </row>
    <row r="45" spans="1:18" s="19" customFormat="1" x14ac:dyDescent="0.25">
      <c r="A45" s="23">
        <v>42513.639675925922</v>
      </c>
      <c r="B45" s="22" t="s">
        <v>365</v>
      </c>
      <c r="C45" s="22" t="s">
        <v>397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233331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RIVERA</v>
      </c>
      <c r="M45" s="20" t="s">
        <v>87</v>
      </c>
      <c r="N45" s="21"/>
      <c r="P45" s="80" t="str">
        <f>VLOOKUP(C45,'Train Runs'!$A$3:$T$244,20,0)</f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0"/>
        <v>4014</v>
      </c>
    </row>
    <row r="46" spans="1:18" s="19" customFormat="1" x14ac:dyDescent="0.25">
      <c r="A46" s="23">
        <v>42513.650567129633</v>
      </c>
      <c r="B46" s="22" t="s">
        <v>92</v>
      </c>
      <c r="C46" s="22" t="s">
        <v>375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233318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ADANE</v>
      </c>
      <c r="M46" s="20" t="s">
        <v>87</v>
      </c>
      <c r="N46" s="21"/>
      <c r="P46" s="80" t="str">
        <f>VLOOKUP(C46,'Train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9" t="str">
        <f t="shared" si="0"/>
        <v>4007</v>
      </c>
    </row>
    <row r="47" spans="1:18" s="19" customFormat="1" x14ac:dyDescent="0.25">
      <c r="A47" s="23">
        <v>42513.659074074072</v>
      </c>
      <c r="B47" s="22" t="s">
        <v>132</v>
      </c>
      <c r="C47" s="22" t="s">
        <v>404</v>
      </c>
      <c r="D47" s="22" t="s">
        <v>52</v>
      </c>
      <c r="E47" s="22" t="s">
        <v>53</v>
      </c>
      <c r="F47" s="22">
        <v>0</v>
      </c>
      <c r="G47" s="22">
        <v>8</v>
      </c>
      <c r="H47" s="22">
        <v>121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87</v>
      </c>
      <c r="N47" s="21"/>
      <c r="P47" s="80" t="str">
        <f>VLOOKUP(C47,'Train Runs'!$A$3:$T$244,20,0)</f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7" s="19" t="str">
        <f t="shared" si="0"/>
        <v>4043</v>
      </c>
    </row>
    <row r="48" spans="1:18" s="19" customFormat="1" x14ac:dyDescent="0.25">
      <c r="A48" s="23">
        <v>42513.693877314814</v>
      </c>
      <c r="B48" s="22" t="s">
        <v>91</v>
      </c>
      <c r="C48" s="22" t="s">
        <v>425</v>
      </c>
      <c r="D48" s="22" t="s">
        <v>52</v>
      </c>
      <c r="E48" s="22" t="s">
        <v>53</v>
      </c>
      <c r="F48" s="22">
        <v>0</v>
      </c>
      <c r="G48" s="22">
        <v>126</v>
      </c>
      <c r="H48" s="22">
        <v>579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ADANE</v>
      </c>
      <c r="M48" s="20" t="s">
        <v>87</v>
      </c>
      <c r="N48" s="21"/>
      <c r="P48" s="80" t="str">
        <f>VLOOKUP(C48,'Train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9" t="str">
        <f t="shared" si="0"/>
        <v>4008</v>
      </c>
    </row>
    <row r="49" spans="1:17" s="19" customFormat="1" x14ac:dyDescent="0.25">
      <c r="A49" s="23">
        <v>42513.69425925926</v>
      </c>
      <c r="B49" s="22" t="s">
        <v>91</v>
      </c>
      <c r="C49" s="22" t="s">
        <v>425</v>
      </c>
      <c r="D49" s="22" t="s">
        <v>52</v>
      </c>
      <c r="E49" s="22" t="s">
        <v>53</v>
      </c>
      <c r="F49" s="22">
        <v>0</v>
      </c>
      <c r="G49" s="22">
        <v>45</v>
      </c>
      <c r="H49" s="22">
        <v>191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ADANE</v>
      </c>
      <c r="M49" s="20" t="s">
        <v>87</v>
      </c>
      <c r="N49" s="21"/>
      <c r="P49" s="80" t="str">
        <f>VLOOKUP(C49,'Train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9" t="str">
        <f t="shared" si="0"/>
        <v>4008</v>
      </c>
    </row>
    <row r="50" spans="1:17" s="19" customFormat="1" x14ac:dyDescent="0.25">
      <c r="A50" s="23">
        <v>42513.748298611114</v>
      </c>
      <c r="B50" s="22" t="s">
        <v>345</v>
      </c>
      <c r="C50" s="22" t="s">
        <v>464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YOUNG</v>
      </c>
      <c r="M50" s="20" t="s">
        <v>87</v>
      </c>
      <c r="N50" s="21"/>
      <c r="P50" s="80" t="str">
        <f>VLOOKUP(C50,'Train Runs'!$A$3:$T$244,20,0)</f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0"/>
        <v>4016</v>
      </c>
    </row>
    <row r="51" spans="1:17" s="19" customFormat="1" x14ac:dyDescent="0.25">
      <c r="A51" s="23">
        <v>42513.768125000002</v>
      </c>
      <c r="B51" s="22" t="s">
        <v>91</v>
      </c>
      <c r="C51" s="22" t="s">
        <v>402</v>
      </c>
      <c r="D51" s="22" t="s">
        <v>52</v>
      </c>
      <c r="E51" s="22" t="s">
        <v>53</v>
      </c>
      <c r="F51" s="22">
        <v>0</v>
      </c>
      <c r="G51" s="22">
        <v>38</v>
      </c>
      <c r="H51" s="22">
        <v>149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87</v>
      </c>
      <c r="N51" s="21"/>
      <c r="P51" s="80" t="str">
        <f>VLOOKUP(C51,'Train Runs'!$A$3:$T$244,20,0)</f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9" t="str">
        <f t="shared" si="0"/>
        <v>4008</v>
      </c>
    </row>
    <row r="52" spans="1:17" s="19" customFormat="1" x14ac:dyDescent="0.25">
      <c r="A52" s="23">
        <v>42513.818356481483</v>
      </c>
      <c r="B52" s="22" t="s">
        <v>65</v>
      </c>
      <c r="C52" s="22" t="s">
        <v>479</v>
      </c>
      <c r="D52" s="22" t="s">
        <v>52</v>
      </c>
      <c r="E52" s="22" t="s">
        <v>53</v>
      </c>
      <c r="F52" s="22">
        <v>0</v>
      </c>
      <c r="G52" s="22">
        <v>4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WEBSTER</v>
      </c>
      <c r="M52" s="20" t="s">
        <v>87</v>
      </c>
      <c r="N52" s="21"/>
      <c r="P52" s="80" t="str">
        <f>VLOOKUP(C52,'Train Runs'!$A$3:$T$244,20,0)</f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2" s="19" t="str">
        <f t="shared" si="0"/>
        <v>4019</v>
      </c>
    </row>
    <row r="53" spans="1:17" s="19" customFormat="1" x14ac:dyDescent="0.25">
      <c r="A53" s="23">
        <v>42513.839085648149</v>
      </c>
      <c r="B53" s="22" t="s">
        <v>133</v>
      </c>
      <c r="C53" s="22" t="s">
        <v>440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233314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JACKSON</v>
      </c>
      <c r="M53" s="20" t="s">
        <v>87</v>
      </c>
      <c r="N53" s="21"/>
      <c r="P53" s="80" t="str">
        <f>VLOOKUP(C53,'Train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3" s="19" t="str">
        <f t="shared" si="0"/>
        <v>4044</v>
      </c>
    </row>
    <row r="54" spans="1:17" s="19" customFormat="1" x14ac:dyDescent="0.25">
      <c r="A54" s="23">
        <v>42513.862337962964</v>
      </c>
      <c r="B54" s="22" t="s">
        <v>351</v>
      </c>
      <c r="C54" s="22" t="s">
        <v>460</v>
      </c>
      <c r="D54" s="22" t="s">
        <v>52</v>
      </c>
      <c r="E54" s="22" t="s">
        <v>53</v>
      </c>
      <c r="F54" s="22">
        <v>0</v>
      </c>
      <c r="G54" s="22">
        <v>8</v>
      </c>
      <c r="H54" s="22">
        <v>134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CHANDLER</v>
      </c>
      <c r="M54" s="20" t="s">
        <v>87</v>
      </c>
      <c r="N54" s="21"/>
      <c r="P54" s="80" t="str">
        <f>VLOOKUP(C54,'Train Runs'!$A$3:$T$244,20,0)</f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4" s="19" t="str">
        <f t="shared" si="0"/>
        <v>4015</v>
      </c>
    </row>
    <row r="55" spans="1:17" s="19" customFormat="1" x14ac:dyDescent="0.25">
      <c r="A55" s="23">
        <v>42513.984872685185</v>
      </c>
      <c r="B55" s="22" t="s">
        <v>345</v>
      </c>
      <c r="C55" s="22" t="s">
        <v>355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233311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CHANDLER</v>
      </c>
      <c r="M55" s="20" t="s">
        <v>87</v>
      </c>
      <c r="N55" s="21"/>
      <c r="P55" s="80" t="str">
        <f>VLOOKUP(C55,'Train Runs'!$A$3:$T$244,20,0)</f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5" s="19" t="str">
        <f t="shared" si="0"/>
        <v>4016</v>
      </c>
    </row>
    <row r="56" spans="1:17" s="19" customFormat="1" x14ac:dyDescent="0.25">
      <c r="A56" s="23">
        <v>42514.043078703704</v>
      </c>
      <c r="B56" s="22" t="s">
        <v>351</v>
      </c>
      <c r="C56" s="22" t="s">
        <v>428</v>
      </c>
      <c r="D56" s="22" t="s">
        <v>52</v>
      </c>
      <c r="E56" s="22" t="s">
        <v>53</v>
      </c>
      <c r="F56" s="22">
        <v>0</v>
      </c>
      <c r="G56" s="22">
        <v>7</v>
      </c>
      <c r="H56" s="22">
        <v>154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CHANDLER</v>
      </c>
      <c r="M56" s="20" t="s">
        <v>87</v>
      </c>
      <c r="N56" s="21"/>
      <c r="P56" s="80" t="str">
        <f>VLOOKUP(C56,'Train Runs'!$A$3:$T$244,20,0)</f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19" t="str">
        <f t="shared" si="0"/>
        <v>4015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0"/>
    </row>
    <row r="58" spans="1:17" ht="30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18" t="s">
        <v>28</v>
      </c>
      <c r="L58" s="52"/>
      <c r="M58" s="17">
        <f>COUNTIF(M3:M56,"=Y")</f>
        <v>6</v>
      </c>
    </row>
    <row r="59" spans="1:17" ht="15.75" thickBot="1" x14ac:dyDescent="0.3">
      <c r="B59" s="59"/>
      <c r="C59" s="59"/>
      <c r="D59" s="59"/>
      <c r="E59" s="59"/>
      <c r="F59" s="59"/>
      <c r="G59" s="59"/>
      <c r="H59" s="59"/>
      <c r="I59" s="59"/>
      <c r="J59" s="59"/>
      <c r="K59" s="16" t="s">
        <v>27</v>
      </c>
      <c r="L59" s="53"/>
      <c r="M59" s="15">
        <f>COUNTA(M3:M56)-M58</f>
        <v>48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56">
    <cfRule type="expression" dxfId="0" priority="1">
      <formula>$M3="Y"</formula>
    </cfRule>
  </conditionalFormatting>
  <hyperlinks>
    <hyperlink ref="R23" r:id="rId1"/>
    <hyperlink ref="R28" r:id="rId2"/>
    <hyperlink ref="R2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2016-05-23</v>
      </c>
      <c r="B1" s="77"/>
    </row>
    <row r="2" spans="1:2" x14ac:dyDescent="0.25">
      <c r="A2" s="77" t="s">
        <v>585</v>
      </c>
      <c r="B2" s="77" t="s">
        <v>343</v>
      </c>
    </row>
    <row r="3" spans="1:2" x14ac:dyDescent="0.25">
      <c r="A3" s="77" t="s">
        <v>595</v>
      </c>
      <c r="B3" s="77" t="s">
        <v>343</v>
      </c>
    </row>
    <row r="4" spans="1:2" x14ac:dyDescent="0.25">
      <c r="A4" s="78" t="s">
        <v>596</v>
      </c>
      <c r="B4" s="77" t="s">
        <v>343</v>
      </c>
    </row>
    <row r="5" spans="1:2" x14ac:dyDescent="0.25">
      <c r="A5" s="78" t="s">
        <v>597</v>
      </c>
      <c r="B5" s="77" t="s">
        <v>343</v>
      </c>
    </row>
    <row r="6" spans="1:2" x14ac:dyDescent="0.25">
      <c r="A6" s="78" t="s">
        <v>598</v>
      </c>
      <c r="B6" s="77" t="s">
        <v>343</v>
      </c>
    </row>
    <row r="7" spans="1:2" x14ac:dyDescent="0.25">
      <c r="A7" s="78" t="s">
        <v>599</v>
      </c>
      <c r="B7" s="77" t="s">
        <v>343</v>
      </c>
    </row>
    <row r="8" spans="1:2" x14ac:dyDescent="0.25">
      <c r="A8" s="78" t="s">
        <v>600</v>
      </c>
      <c r="B8" s="77" t="s">
        <v>343</v>
      </c>
    </row>
    <row r="9" spans="1:2" x14ac:dyDescent="0.25">
      <c r="A9" s="78" t="s">
        <v>601</v>
      </c>
      <c r="B9" s="77" t="s">
        <v>343</v>
      </c>
    </row>
    <row r="10" spans="1:2" x14ac:dyDescent="0.25">
      <c r="A10" s="78" t="s">
        <v>602</v>
      </c>
      <c r="B10" s="77" t="s">
        <v>343</v>
      </c>
    </row>
    <row r="11" spans="1:2" x14ac:dyDescent="0.25">
      <c r="A11" s="78" t="s">
        <v>603</v>
      </c>
      <c r="B11" s="77" t="s">
        <v>343</v>
      </c>
    </row>
    <row r="12" spans="1:2" x14ac:dyDescent="0.25">
      <c r="A12" s="78" t="s">
        <v>604</v>
      </c>
      <c r="B12" s="77" t="s">
        <v>343</v>
      </c>
    </row>
    <row r="13" spans="1:2" x14ac:dyDescent="0.25">
      <c r="A13" s="78" t="s">
        <v>605</v>
      </c>
      <c r="B13" s="77" t="s">
        <v>343</v>
      </c>
    </row>
    <row r="14" spans="1:2" x14ac:dyDescent="0.25">
      <c r="A14" s="78" t="s">
        <v>419</v>
      </c>
      <c r="B14" s="77" t="s">
        <v>606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D15" sqref="D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42512.799016203702</v>
      </c>
      <c r="B1" t="s">
        <v>129</v>
      </c>
      <c r="C1" t="s">
        <v>295</v>
      </c>
      <c r="D1">
        <v>1540000</v>
      </c>
      <c r="E1" t="s">
        <v>336</v>
      </c>
    </row>
    <row r="2" spans="1:5" x14ac:dyDescent="0.25">
      <c r="A2" s="14">
        <v>42513.927789351852</v>
      </c>
      <c r="B2" t="s">
        <v>132</v>
      </c>
      <c r="C2" t="s">
        <v>344</v>
      </c>
      <c r="D2">
        <v>970000</v>
      </c>
      <c r="E2" t="s">
        <v>180</v>
      </c>
    </row>
    <row r="3" spans="1:5" x14ac:dyDescent="0.25">
      <c r="A3" s="14">
        <v>42512.888101851851</v>
      </c>
      <c r="B3" t="s">
        <v>118</v>
      </c>
      <c r="C3" t="s">
        <v>321</v>
      </c>
      <c r="D3">
        <v>1140000</v>
      </c>
      <c r="E3" t="s">
        <v>62</v>
      </c>
    </row>
    <row r="4" spans="1:5" x14ac:dyDescent="0.25">
      <c r="A4" s="14">
        <v>42513.276319444441</v>
      </c>
      <c r="B4" t="s">
        <v>345</v>
      </c>
      <c r="C4" t="s">
        <v>346</v>
      </c>
      <c r="D4">
        <v>1780000</v>
      </c>
      <c r="E4" t="s">
        <v>110</v>
      </c>
    </row>
    <row r="5" spans="1:5" x14ac:dyDescent="0.25">
      <c r="A5" s="14">
        <v>42513.530671296299</v>
      </c>
      <c r="B5" t="s">
        <v>157</v>
      </c>
      <c r="C5" t="s">
        <v>347</v>
      </c>
      <c r="D5">
        <v>950000</v>
      </c>
      <c r="E5" t="s">
        <v>333</v>
      </c>
    </row>
    <row r="6" spans="1:5" x14ac:dyDescent="0.25">
      <c r="A6" s="14">
        <v>42513.249664351853</v>
      </c>
      <c r="B6" t="s">
        <v>136</v>
      </c>
      <c r="C6" t="s">
        <v>348</v>
      </c>
      <c r="D6">
        <v>1090000</v>
      </c>
      <c r="E6" t="s">
        <v>179</v>
      </c>
    </row>
    <row r="7" spans="1:5" x14ac:dyDescent="0.25">
      <c r="A7" s="14">
        <v>42513.493807870371</v>
      </c>
      <c r="B7" t="s">
        <v>158</v>
      </c>
      <c r="C7" t="s">
        <v>349</v>
      </c>
      <c r="D7">
        <v>1460000</v>
      </c>
      <c r="E7" t="s">
        <v>350</v>
      </c>
    </row>
    <row r="8" spans="1:5" ht="15.75" thickBot="1" x14ac:dyDescent="0.3">
      <c r="A8" s="84">
        <v>42513.534131944441</v>
      </c>
      <c r="B8" t="s">
        <v>351</v>
      </c>
      <c r="C8" t="s">
        <v>352</v>
      </c>
      <c r="D8">
        <v>1510000</v>
      </c>
      <c r="E8" t="s">
        <v>338</v>
      </c>
    </row>
    <row r="9" spans="1:5" x14ac:dyDescent="0.25">
      <c r="A9" s="14">
        <v>42513.700289351851</v>
      </c>
      <c r="B9" t="s">
        <v>132</v>
      </c>
      <c r="C9" t="s">
        <v>353</v>
      </c>
      <c r="D9">
        <v>1190000</v>
      </c>
      <c r="E9" t="s">
        <v>354</v>
      </c>
    </row>
    <row r="10" spans="1:5" x14ac:dyDescent="0.25">
      <c r="A10" s="14">
        <v>42513.955416666664</v>
      </c>
      <c r="B10" t="s">
        <v>345</v>
      </c>
      <c r="C10" t="s">
        <v>355</v>
      </c>
      <c r="D10">
        <v>1800000</v>
      </c>
      <c r="E10" t="s">
        <v>99</v>
      </c>
    </row>
    <row r="11" spans="1:5" x14ac:dyDescent="0.25">
      <c r="A11" s="14">
        <v>42513.318784722222</v>
      </c>
      <c r="B11" t="s">
        <v>351</v>
      </c>
      <c r="C11" t="s">
        <v>356</v>
      </c>
      <c r="D11">
        <v>1780000</v>
      </c>
      <c r="E11" t="s">
        <v>110</v>
      </c>
    </row>
    <row r="12" spans="1:5" x14ac:dyDescent="0.25">
      <c r="A12" s="14">
        <v>42513.455243055556</v>
      </c>
      <c r="B12" t="s">
        <v>133</v>
      </c>
      <c r="C12" t="s">
        <v>357</v>
      </c>
      <c r="D12">
        <v>1190000</v>
      </c>
      <c r="E12" t="s">
        <v>354</v>
      </c>
    </row>
    <row r="13" spans="1:5" x14ac:dyDescent="0.25">
      <c r="A13" s="14">
        <v>42513.286053240743</v>
      </c>
      <c r="B13" t="s">
        <v>139</v>
      </c>
      <c r="C13" t="s">
        <v>358</v>
      </c>
      <c r="D13">
        <v>1090000</v>
      </c>
      <c r="E13" t="s">
        <v>179</v>
      </c>
    </row>
    <row r="14" spans="1:5" x14ac:dyDescent="0.25">
      <c r="A14" s="14">
        <v>42513.633298611108</v>
      </c>
      <c r="B14" t="s">
        <v>136</v>
      </c>
      <c r="C14" t="s">
        <v>359</v>
      </c>
      <c r="D14">
        <v>1120000</v>
      </c>
      <c r="E14" t="s">
        <v>334</v>
      </c>
    </row>
    <row r="15" spans="1:5" x14ac:dyDescent="0.25">
      <c r="A15" s="14">
        <v>42513.948981481481</v>
      </c>
      <c r="B15" t="s">
        <v>360</v>
      </c>
      <c r="C15" t="s">
        <v>361</v>
      </c>
      <c r="D15">
        <v>1750000</v>
      </c>
      <c r="E15" t="s">
        <v>103</v>
      </c>
    </row>
    <row r="16" spans="1:5" x14ac:dyDescent="0.25">
      <c r="A16" s="14">
        <v>42513.733749999999</v>
      </c>
      <c r="B16" t="s">
        <v>157</v>
      </c>
      <c r="C16" t="s">
        <v>362</v>
      </c>
      <c r="D16">
        <v>890000</v>
      </c>
      <c r="E16" t="s">
        <v>363</v>
      </c>
    </row>
    <row r="17" spans="1:5" x14ac:dyDescent="0.25">
      <c r="A17" s="14">
        <v>42512.831620370373</v>
      </c>
      <c r="B17" t="s">
        <v>130</v>
      </c>
      <c r="C17" t="s">
        <v>314</v>
      </c>
      <c r="D17">
        <v>1540000</v>
      </c>
      <c r="E17" t="s">
        <v>336</v>
      </c>
    </row>
    <row r="18" spans="1:5" x14ac:dyDescent="0.25">
      <c r="A18" s="14">
        <v>42513.884942129633</v>
      </c>
      <c r="B18" t="s">
        <v>133</v>
      </c>
      <c r="C18" t="s">
        <v>364</v>
      </c>
      <c r="D18">
        <v>970000</v>
      </c>
      <c r="E18" t="s">
        <v>180</v>
      </c>
    </row>
    <row r="19" spans="1:5" x14ac:dyDescent="0.25">
      <c r="A19" s="14">
        <v>42513.828796296293</v>
      </c>
      <c r="B19" t="s">
        <v>365</v>
      </c>
      <c r="C19" t="s">
        <v>366</v>
      </c>
      <c r="D19">
        <v>1750000</v>
      </c>
      <c r="E19" t="s">
        <v>103</v>
      </c>
    </row>
    <row r="20" spans="1:5" x14ac:dyDescent="0.25">
      <c r="A20" s="14">
        <v>42512.951643518521</v>
      </c>
      <c r="B20" t="s">
        <v>129</v>
      </c>
      <c r="C20" t="s">
        <v>296</v>
      </c>
      <c r="D20">
        <v>1540000</v>
      </c>
      <c r="E20" t="s">
        <v>336</v>
      </c>
    </row>
    <row r="21" spans="1:5" x14ac:dyDescent="0.25">
      <c r="A21" s="14">
        <v>42513.798298611109</v>
      </c>
      <c r="B21" t="s">
        <v>345</v>
      </c>
      <c r="C21" t="s">
        <v>367</v>
      </c>
      <c r="D21">
        <v>1800000</v>
      </c>
      <c r="E21" t="s">
        <v>99</v>
      </c>
    </row>
    <row r="22" spans="1:5" x14ac:dyDescent="0.25">
      <c r="A22" s="14">
        <v>42513.310891203706</v>
      </c>
      <c r="B22" t="s">
        <v>157</v>
      </c>
      <c r="C22" t="s">
        <v>368</v>
      </c>
      <c r="D22">
        <v>1480000</v>
      </c>
      <c r="E22" t="s">
        <v>131</v>
      </c>
    </row>
    <row r="23" spans="1:5" x14ac:dyDescent="0.25">
      <c r="A23" s="14">
        <v>42513.767789351848</v>
      </c>
      <c r="B23" t="s">
        <v>158</v>
      </c>
      <c r="C23" t="s">
        <v>369</v>
      </c>
      <c r="D23">
        <v>890000</v>
      </c>
      <c r="E23" t="s">
        <v>363</v>
      </c>
    </row>
    <row r="24" spans="1:5" x14ac:dyDescent="0.25">
      <c r="A24" s="14">
        <v>42513.440023148149</v>
      </c>
      <c r="B24" t="s">
        <v>91</v>
      </c>
      <c r="C24" t="s">
        <v>370</v>
      </c>
      <c r="D24">
        <v>1290000</v>
      </c>
      <c r="E24" t="s">
        <v>156</v>
      </c>
    </row>
    <row r="25" spans="1:5" x14ac:dyDescent="0.25">
      <c r="A25" s="14">
        <v>42513.570659722223</v>
      </c>
      <c r="B25" t="s">
        <v>345</v>
      </c>
      <c r="C25" t="s">
        <v>371</v>
      </c>
      <c r="D25">
        <v>1510000</v>
      </c>
      <c r="E25" t="s">
        <v>338</v>
      </c>
    </row>
    <row r="26" spans="1:5" x14ac:dyDescent="0.25">
      <c r="A26" s="14">
        <v>42513.467928240738</v>
      </c>
      <c r="B26" t="s">
        <v>365</v>
      </c>
      <c r="C26" t="s">
        <v>372</v>
      </c>
      <c r="D26">
        <v>1470000</v>
      </c>
      <c r="E26" t="s">
        <v>373</v>
      </c>
    </row>
    <row r="27" spans="1:5" x14ac:dyDescent="0.25">
      <c r="A27" s="14">
        <v>42513.546238425923</v>
      </c>
      <c r="B27" t="s">
        <v>293</v>
      </c>
      <c r="C27" t="s">
        <v>374</v>
      </c>
      <c r="D27">
        <v>890000</v>
      </c>
      <c r="E27" t="s">
        <v>363</v>
      </c>
    </row>
    <row r="28" spans="1:5" x14ac:dyDescent="0.25">
      <c r="A28" s="14">
        <v>42513.622048611112</v>
      </c>
      <c r="B28" t="s">
        <v>92</v>
      </c>
      <c r="C28" t="s">
        <v>375</v>
      </c>
      <c r="D28">
        <v>1820000</v>
      </c>
      <c r="E28" t="s">
        <v>138</v>
      </c>
    </row>
    <row r="29" spans="1:5" x14ac:dyDescent="0.25">
      <c r="A29" s="14">
        <v>42513.361087962963</v>
      </c>
      <c r="B29" t="s">
        <v>294</v>
      </c>
      <c r="C29" t="s">
        <v>376</v>
      </c>
      <c r="D29">
        <v>1300000</v>
      </c>
      <c r="E29" t="s">
        <v>111</v>
      </c>
    </row>
    <row r="30" spans="1:5" x14ac:dyDescent="0.25">
      <c r="A30" s="14">
        <v>42513.794652777775</v>
      </c>
      <c r="B30" t="s">
        <v>360</v>
      </c>
      <c r="C30" t="s">
        <v>377</v>
      </c>
      <c r="D30">
        <v>1750000</v>
      </c>
      <c r="E30" t="s">
        <v>103</v>
      </c>
    </row>
    <row r="31" spans="1:5" x14ac:dyDescent="0.25">
      <c r="A31" s="14">
        <v>42513.262175925927</v>
      </c>
      <c r="B31" t="s">
        <v>365</v>
      </c>
      <c r="C31" t="s">
        <v>378</v>
      </c>
      <c r="D31">
        <v>1200000</v>
      </c>
      <c r="E31" t="s">
        <v>183</v>
      </c>
    </row>
    <row r="32" spans="1:5" x14ac:dyDescent="0.25">
      <c r="A32" s="14">
        <v>42513.913055555553</v>
      </c>
      <c r="B32" t="s">
        <v>365</v>
      </c>
      <c r="C32" t="s">
        <v>379</v>
      </c>
      <c r="D32">
        <v>1750000</v>
      </c>
      <c r="E32" t="s">
        <v>103</v>
      </c>
    </row>
    <row r="33" spans="1:5" x14ac:dyDescent="0.25">
      <c r="A33" s="14">
        <v>42512.978460648148</v>
      </c>
      <c r="B33" t="s">
        <v>118</v>
      </c>
      <c r="C33" t="s">
        <v>328</v>
      </c>
      <c r="D33">
        <v>1140000</v>
      </c>
      <c r="E33" t="s">
        <v>62</v>
      </c>
    </row>
    <row r="34" spans="1:5" x14ac:dyDescent="0.25">
      <c r="A34" s="14">
        <v>42513.315625000003</v>
      </c>
      <c r="B34" t="s">
        <v>380</v>
      </c>
      <c r="C34" t="s">
        <v>381</v>
      </c>
      <c r="D34">
        <v>900000</v>
      </c>
      <c r="E34" t="s">
        <v>382</v>
      </c>
    </row>
    <row r="35" spans="1:5" x14ac:dyDescent="0.25">
      <c r="A35" s="14">
        <v>42512.824317129627</v>
      </c>
      <c r="B35" t="s">
        <v>91</v>
      </c>
      <c r="C35" t="s">
        <v>337</v>
      </c>
      <c r="D35">
        <v>970000</v>
      </c>
      <c r="E35" t="s">
        <v>180</v>
      </c>
    </row>
    <row r="36" spans="1:5" x14ac:dyDescent="0.25">
      <c r="A36" s="14">
        <v>42513.362210648149</v>
      </c>
      <c r="B36" t="s">
        <v>383</v>
      </c>
      <c r="C36" t="s">
        <v>384</v>
      </c>
      <c r="D36">
        <v>900000</v>
      </c>
      <c r="E36" t="s">
        <v>382</v>
      </c>
    </row>
    <row r="37" spans="1:5" x14ac:dyDescent="0.25">
      <c r="A37" s="14">
        <v>42514.170381944445</v>
      </c>
      <c r="B37" t="s">
        <v>139</v>
      </c>
      <c r="C37" t="s">
        <v>385</v>
      </c>
      <c r="D37">
        <v>1480000</v>
      </c>
      <c r="E37" t="s">
        <v>131</v>
      </c>
    </row>
    <row r="38" spans="1:5" x14ac:dyDescent="0.25">
      <c r="A38" s="14">
        <v>42513.50949074074</v>
      </c>
      <c r="B38" t="s">
        <v>294</v>
      </c>
      <c r="C38" t="s">
        <v>386</v>
      </c>
      <c r="D38">
        <v>890000</v>
      </c>
      <c r="E38" t="s">
        <v>363</v>
      </c>
    </row>
    <row r="39" spans="1:5" x14ac:dyDescent="0.25">
      <c r="A39" s="14">
        <v>42513.705324074072</v>
      </c>
      <c r="B39" t="s">
        <v>136</v>
      </c>
      <c r="C39" t="s">
        <v>387</v>
      </c>
      <c r="D39">
        <v>1120000</v>
      </c>
      <c r="E39" t="s">
        <v>334</v>
      </c>
    </row>
    <row r="40" spans="1:5" x14ac:dyDescent="0.25">
      <c r="A40" s="14">
        <v>42514.171388888892</v>
      </c>
      <c r="B40" t="s">
        <v>130</v>
      </c>
      <c r="C40" t="s">
        <v>388</v>
      </c>
      <c r="D40">
        <v>900000</v>
      </c>
      <c r="E40" t="s">
        <v>382</v>
      </c>
    </row>
    <row r="41" spans="1:5" x14ac:dyDescent="0.25">
      <c r="A41" s="14">
        <v>42513.501840277779</v>
      </c>
      <c r="B41" t="s">
        <v>360</v>
      </c>
      <c r="C41" t="s">
        <v>389</v>
      </c>
      <c r="D41">
        <v>1470000</v>
      </c>
      <c r="E41" t="s">
        <v>373</v>
      </c>
    </row>
    <row r="42" spans="1:5" x14ac:dyDescent="0.25">
      <c r="A42" s="14">
        <v>42514.267511574071</v>
      </c>
      <c r="B42" t="s">
        <v>133</v>
      </c>
      <c r="C42" t="s">
        <v>390</v>
      </c>
      <c r="D42">
        <v>1260000</v>
      </c>
      <c r="E42" t="s">
        <v>335</v>
      </c>
    </row>
    <row r="43" spans="1:5" x14ac:dyDescent="0.25">
      <c r="A43" s="14">
        <v>42513.434803240743</v>
      </c>
      <c r="B43" t="s">
        <v>383</v>
      </c>
      <c r="C43" t="s">
        <v>391</v>
      </c>
      <c r="D43">
        <v>900000</v>
      </c>
      <c r="E43" t="s">
        <v>382</v>
      </c>
    </row>
    <row r="44" spans="1:5" x14ac:dyDescent="0.25">
      <c r="A44" s="14">
        <v>42514.244942129626</v>
      </c>
      <c r="B44" t="s">
        <v>383</v>
      </c>
      <c r="C44" t="s">
        <v>392</v>
      </c>
      <c r="D44">
        <v>1780000</v>
      </c>
      <c r="E44" t="s">
        <v>110</v>
      </c>
    </row>
    <row r="45" spans="1:5" x14ac:dyDescent="0.25">
      <c r="A45" s="14">
        <v>42514.277673611112</v>
      </c>
      <c r="B45" t="s">
        <v>158</v>
      </c>
      <c r="C45" t="s">
        <v>393</v>
      </c>
      <c r="D45">
        <v>1290000</v>
      </c>
      <c r="E45" t="s">
        <v>156</v>
      </c>
    </row>
    <row r="46" spans="1:5" x14ac:dyDescent="0.25">
      <c r="A46" s="14">
        <v>42514.132627314815</v>
      </c>
      <c r="B46" t="s">
        <v>380</v>
      </c>
      <c r="C46" t="s">
        <v>394</v>
      </c>
      <c r="D46">
        <v>1480000</v>
      </c>
      <c r="E46" t="s">
        <v>131</v>
      </c>
    </row>
    <row r="47" spans="1:5" x14ac:dyDescent="0.25">
      <c r="A47" s="14">
        <v>42513.840937499997</v>
      </c>
      <c r="B47" t="s">
        <v>92</v>
      </c>
      <c r="C47" t="s">
        <v>395</v>
      </c>
      <c r="D47">
        <v>1280000</v>
      </c>
      <c r="E47" t="s">
        <v>63</v>
      </c>
    </row>
    <row r="48" spans="1:5" x14ac:dyDescent="0.25">
      <c r="A48" s="14">
        <v>42514.069710648146</v>
      </c>
      <c r="B48" t="s">
        <v>91</v>
      </c>
      <c r="C48" t="s">
        <v>396</v>
      </c>
      <c r="D48">
        <v>1280000</v>
      </c>
      <c r="E48" t="s">
        <v>63</v>
      </c>
    </row>
    <row r="49" spans="1:5" x14ac:dyDescent="0.25">
      <c r="A49" s="14">
        <v>42513.611435185187</v>
      </c>
      <c r="B49" t="s">
        <v>365</v>
      </c>
      <c r="C49" t="s">
        <v>397</v>
      </c>
      <c r="D49">
        <v>1470000</v>
      </c>
      <c r="E49" t="s">
        <v>373</v>
      </c>
    </row>
    <row r="50" spans="1:5" x14ac:dyDescent="0.25">
      <c r="A50" s="14">
        <v>42514.190752314818</v>
      </c>
      <c r="B50" t="s">
        <v>133</v>
      </c>
      <c r="C50" t="s">
        <v>398</v>
      </c>
      <c r="D50">
        <v>1260000</v>
      </c>
      <c r="E50" t="s">
        <v>335</v>
      </c>
    </row>
    <row r="51" spans="1:5" x14ac:dyDescent="0.25">
      <c r="A51" s="14">
        <v>42513.296319444446</v>
      </c>
      <c r="B51" t="s">
        <v>133</v>
      </c>
      <c r="C51" t="s">
        <v>399</v>
      </c>
      <c r="D51">
        <v>1460000</v>
      </c>
      <c r="E51" t="s">
        <v>350</v>
      </c>
    </row>
    <row r="52" spans="1:5" x14ac:dyDescent="0.25">
      <c r="A52" s="14">
        <v>42512.952627314815</v>
      </c>
      <c r="B52" t="s">
        <v>92</v>
      </c>
      <c r="C52" t="s">
        <v>326</v>
      </c>
      <c r="D52">
        <v>970000</v>
      </c>
      <c r="E52" t="s">
        <v>180</v>
      </c>
    </row>
    <row r="53" spans="1:5" x14ac:dyDescent="0.25">
      <c r="A53" s="14">
        <v>42514.042881944442</v>
      </c>
      <c r="B53" t="s">
        <v>360</v>
      </c>
      <c r="C53" t="s">
        <v>400</v>
      </c>
      <c r="D53">
        <v>1750000</v>
      </c>
      <c r="E53" t="s">
        <v>103</v>
      </c>
    </row>
    <row r="54" spans="1:5" x14ac:dyDescent="0.25">
      <c r="A54" s="14">
        <v>42513.032951388886</v>
      </c>
      <c r="B54" t="s">
        <v>129</v>
      </c>
      <c r="C54" t="s">
        <v>298</v>
      </c>
      <c r="D54">
        <v>1540000</v>
      </c>
      <c r="E54" t="s">
        <v>336</v>
      </c>
    </row>
    <row r="55" spans="1:5" x14ac:dyDescent="0.25">
      <c r="A55" s="14">
        <v>42513.974791666667</v>
      </c>
      <c r="B55" t="s">
        <v>133</v>
      </c>
      <c r="C55" t="s">
        <v>401</v>
      </c>
      <c r="D55">
        <v>970000</v>
      </c>
      <c r="E55" t="s">
        <v>180</v>
      </c>
    </row>
    <row r="56" spans="1:5" x14ac:dyDescent="0.25">
      <c r="A56" s="14">
        <v>42513.034085648149</v>
      </c>
      <c r="B56" t="s">
        <v>129</v>
      </c>
      <c r="C56" t="s">
        <v>298</v>
      </c>
      <c r="D56">
        <v>1540000</v>
      </c>
      <c r="E56" t="s">
        <v>336</v>
      </c>
    </row>
    <row r="57" spans="1:5" x14ac:dyDescent="0.25">
      <c r="A57" s="14">
        <v>42513.732997685183</v>
      </c>
      <c r="B57" t="s">
        <v>91</v>
      </c>
      <c r="C57" t="s">
        <v>402</v>
      </c>
      <c r="D57">
        <v>1820000</v>
      </c>
      <c r="E57" t="s">
        <v>138</v>
      </c>
    </row>
    <row r="58" spans="1:5" x14ac:dyDescent="0.25">
      <c r="A58" s="14">
        <v>42513.337199074071</v>
      </c>
      <c r="B58" t="s">
        <v>136</v>
      </c>
      <c r="C58" t="s">
        <v>403</v>
      </c>
      <c r="D58">
        <v>1090000</v>
      </c>
      <c r="E58" t="s">
        <v>179</v>
      </c>
    </row>
    <row r="59" spans="1:5" x14ac:dyDescent="0.25">
      <c r="A59" s="14">
        <v>42513.629907407405</v>
      </c>
      <c r="B59" t="s">
        <v>132</v>
      </c>
      <c r="C59" t="s">
        <v>404</v>
      </c>
      <c r="D59">
        <v>1190000</v>
      </c>
      <c r="E59" t="s">
        <v>354</v>
      </c>
    </row>
    <row r="60" spans="1:5" x14ac:dyDescent="0.25">
      <c r="A60" s="14">
        <v>42512.928969907407</v>
      </c>
      <c r="B60" t="s">
        <v>128</v>
      </c>
      <c r="C60" t="s">
        <v>322</v>
      </c>
      <c r="D60">
        <v>1140000</v>
      </c>
      <c r="E60" t="s">
        <v>62</v>
      </c>
    </row>
    <row r="61" spans="1:5" x14ac:dyDescent="0.25">
      <c r="A61" s="14">
        <v>42513.511446759258</v>
      </c>
      <c r="B61" t="s">
        <v>91</v>
      </c>
      <c r="C61" t="s">
        <v>405</v>
      </c>
      <c r="D61">
        <v>1820000</v>
      </c>
      <c r="E61" t="s">
        <v>138</v>
      </c>
    </row>
    <row r="62" spans="1:5" x14ac:dyDescent="0.25">
      <c r="A62" s="14">
        <v>42513.178715277776</v>
      </c>
      <c r="B62" t="s">
        <v>380</v>
      </c>
      <c r="C62" t="s">
        <v>406</v>
      </c>
      <c r="D62">
        <v>900000</v>
      </c>
      <c r="E62" t="s">
        <v>382</v>
      </c>
    </row>
    <row r="63" spans="1:5" x14ac:dyDescent="0.25">
      <c r="A63" s="14">
        <v>42513.456354166665</v>
      </c>
      <c r="B63" t="s">
        <v>157</v>
      </c>
      <c r="C63" t="s">
        <v>407</v>
      </c>
      <c r="D63">
        <v>1460000</v>
      </c>
      <c r="E63" t="s">
        <v>350</v>
      </c>
    </row>
    <row r="64" spans="1:5" x14ac:dyDescent="0.25">
      <c r="A64" s="14">
        <v>42513.265370370369</v>
      </c>
      <c r="B64" t="s">
        <v>65</v>
      </c>
      <c r="C64" t="s">
        <v>408</v>
      </c>
      <c r="D64">
        <v>900000</v>
      </c>
      <c r="E64" t="s">
        <v>382</v>
      </c>
    </row>
    <row r="65" spans="1:5" x14ac:dyDescent="0.25">
      <c r="A65" s="14">
        <v>42513.396192129629</v>
      </c>
      <c r="B65" t="s">
        <v>293</v>
      </c>
      <c r="C65" t="s">
        <v>409</v>
      </c>
      <c r="D65">
        <v>1300000</v>
      </c>
      <c r="E65" t="s">
        <v>111</v>
      </c>
    </row>
    <row r="66" spans="1:5" x14ac:dyDescent="0.25">
      <c r="A66" s="14">
        <v>42512.927048611113</v>
      </c>
      <c r="B66" t="s">
        <v>116</v>
      </c>
      <c r="C66" t="s">
        <v>324</v>
      </c>
      <c r="D66">
        <v>1280000</v>
      </c>
      <c r="E66" t="s">
        <v>63</v>
      </c>
    </row>
    <row r="67" spans="1:5" x14ac:dyDescent="0.25">
      <c r="A67" s="14">
        <v>42514.212916666664</v>
      </c>
      <c r="B67" t="s">
        <v>136</v>
      </c>
      <c r="C67" t="s">
        <v>410</v>
      </c>
      <c r="D67">
        <v>1480000</v>
      </c>
      <c r="E67" t="s">
        <v>131</v>
      </c>
    </row>
    <row r="68" spans="1:5" x14ac:dyDescent="0.25">
      <c r="A68" s="14">
        <v>42512.911689814813</v>
      </c>
      <c r="B68" t="s">
        <v>91</v>
      </c>
      <c r="C68" t="s">
        <v>320</v>
      </c>
      <c r="D68">
        <v>970000</v>
      </c>
      <c r="E68" t="s">
        <v>180</v>
      </c>
    </row>
    <row r="69" spans="1:5" x14ac:dyDescent="0.25">
      <c r="A69" s="14">
        <v>42514.192916666667</v>
      </c>
      <c r="B69" t="s">
        <v>158</v>
      </c>
      <c r="C69" t="s">
        <v>411</v>
      </c>
      <c r="D69">
        <v>1290000</v>
      </c>
      <c r="E69" t="s">
        <v>156</v>
      </c>
    </row>
    <row r="70" spans="1:5" x14ac:dyDescent="0.25">
      <c r="A70" s="14">
        <v>42512.913611111115</v>
      </c>
      <c r="B70" t="s">
        <v>91</v>
      </c>
      <c r="C70" t="s">
        <v>320</v>
      </c>
      <c r="D70">
        <v>970000</v>
      </c>
      <c r="E70" t="s">
        <v>180</v>
      </c>
    </row>
    <row r="71" spans="1:5" x14ac:dyDescent="0.25">
      <c r="A71" s="14">
        <v>42513.606087962966</v>
      </c>
      <c r="B71" t="s">
        <v>351</v>
      </c>
      <c r="C71" t="s">
        <v>412</v>
      </c>
      <c r="D71">
        <v>1510000</v>
      </c>
      <c r="E71" t="s">
        <v>338</v>
      </c>
    </row>
    <row r="72" spans="1:5" x14ac:dyDescent="0.25">
      <c r="A72" s="14">
        <v>42513.236388888887</v>
      </c>
      <c r="B72" t="s">
        <v>293</v>
      </c>
      <c r="C72" t="s">
        <v>413</v>
      </c>
      <c r="D72">
        <v>1300000</v>
      </c>
      <c r="E72" t="s">
        <v>111</v>
      </c>
    </row>
    <row r="73" spans="1:5" x14ac:dyDescent="0.25">
      <c r="A73" s="14">
        <v>42513.590995370374</v>
      </c>
      <c r="B73" t="s">
        <v>133</v>
      </c>
      <c r="C73" t="s">
        <v>414</v>
      </c>
      <c r="D73">
        <v>1190000</v>
      </c>
      <c r="E73" t="s">
        <v>354</v>
      </c>
    </row>
    <row r="74" spans="1:5" x14ac:dyDescent="0.25">
      <c r="A74" s="14">
        <v>42513.036817129629</v>
      </c>
      <c r="B74" t="s">
        <v>92</v>
      </c>
      <c r="C74" t="s">
        <v>332</v>
      </c>
      <c r="D74">
        <v>970000</v>
      </c>
      <c r="E74" t="s">
        <v>180</v>
      </c>
    </row>
    <row r="75" spans="1:5" x14ac:dyDescent="0.25">
      <c r="A75" s="14">
        <v>42513.557083333333</v>
      </c>
      <c r="B75" t="s">
        <v>132</v>
      </c>
      <c r="C75" t="s">
        <v>415</v>
      </c>
      <c r="D75">
        <v>1190000</v>
      </c>
      <c r="E75" t="s">
        <v>354</v>
      </c>
    </row>
    <row r="76" spans="1:5" x14ac:dyDescent="0.25">
      <c r="A76" s="14">
        <v>42512.849351851852</v>
      </c>
      <c r="B76" t="s">
        <v>128</v>
      </c>
      <c r="C76" t="s">
        <v>313</v>
      </c>
      <c r="D76">
        <v>1140000</v>
      </c>
      <c r="E76" t="s">
        <v>62</v>
      </c>
    </row>
    <row r="77" spans="1:5" x14ac:dyDescent="0.25">
      <c r="A77" s="14">
        <v>42513.360694444447</v>
      </c>
      <c r="B77" t="s">
        <v>383</v>
      </c>
      <c r="C77" t="s">
        <v>384</v>
      </c>
      <c r="D77">
        <v>900000</v>
      </c>
      <c r="E77" t="s">
        <v>382</v>
      </c>
    </row>
    <row r="78" spans="1:5" x14ac:dyDescent="0.25">
      <c r="A78" s="14">
        <v>42513.037847222222</v>
      </c>
      <c r="B78" t="s">
        <v>92</v>
      </c>
      <c r="C78" t="s">
        <v>332</v>
      </c>
      <c r="D78">
        <v>970000</v>
      </c>
      <c r="E78" t="s">
        <v>180</v>
      </c>
    </row>
    <row r="79" spans="1:5" x14ac:dyDescent="0.25">
      <c r="A79" s="14">
        <v>42514.018692129626</v>
      </c>
      <c r="B79" t="s">
        <v>92</v>
      </c>
      <c r="C79" t="s">
        <v>416</v>
      </c>
      <c r="D79">
        <v>1280000</v>
      </c>
      <c r="E79" t="s">
        <v>63</v>
      </c>
    </row>
    <row r="80" spans="1:5" x14ac:dyDescent="0.25">
      <c r="A80" s="14">
        <v>42513.350162037037</v>
      </c>
      <c r="B80" t="s">
        <v>158</v>
      </c>
      <c r="C80" t="s">
        <v>417</v>
      </c>
      <c r="D80">
        <v>1480000</v>
      </c>
      <c r="E80" t="s">
        <v>131</v>
      </c>
    </row>
    <row r="81" spans="1:5" x14ac:dyDescent="0.25">
      <c r="A81" s="14">
        <v>42513.683217592596</v>
      </c>
      <c r="B81" t="s">
        <v>365</v>
      </c>
      <c r="C81" t="s">
        <v>418</v>
      </c>
      <c r="D81">
        <v>1470000</v>
      </c>
      <c r="E81" t="s">
        <v>373</v>
      </c>
    </row>
    <row r="82" spans="1:5" x14ac:dyDescent="0.25">
      <c r="A82" s="14">
        <v>42513.671412037038</v>
      </c>
      <c r="B82" t="s">
        <v>139</v>
      </c>
      <c r="C82" t="s">
        <v>419</v>
      </c>
      <c r="D82">
        <v>1120000</v>
      </c>
      <c r="E82" t="s">
        <v>334</v>
      </c>
    </row>
    <row r="83" spans="1:5" x14ac:dyDescent="0.25">
      <c r="A83" s="14">
        <v>42513.565462962964</v>
      </c>
      <c r="B83" t="s">
        <v>158</v>
      </c>
      <c r="C83" t="s">
        <v>420</v>
      </c>
      <c r="D83">
        <v>950000</v>
      </c>
      <c r="E83" t="s">
        <v>333</v>
      </c>
    </row>
    <row r="84" spans="1:5" x14ac:dyDescent="0.25">
      <c r="A84" s="14">
        <v>42514.232465277775</v>
      </c>
      <c r="B84" t="s">
        <v>132</v>
      </c>
      <c r="C84" t="s">
        <v>421</v>
      </c>
      <c r="D84">
        <v>1260000</v>
      </c>
      <c r="E84" t="s">
        <v>335</v>
      </c>
    </row>
    <row r="85" spans="1:5" x14ac:dyDescent="0.25">
      <c r="A85" s="14">
        <v>42513.031967592593</v>
      </c>
      <c r="B85" t="s">
        <v>129</v>
      </c>
      <c r="C85" t="s">
        <v>298</v>
      </c>
      <c r="D85">
        <v>1540000</v>
      </c>
      <c r="E85" t="s">
        <v>336</v>
      </c>
    </row>
    <row r="86" spans="1:5" x14ac:dyDescent="0.25">
      <c r="A86" s="14">
        <v>42514.257523148146</v>
      </c>
      <c r="B86" t="s">
        <v>294</v>
      </c>
      <c r="C86" t="s">
        <v>422</v>
      </c>
      <c r="D86">
        <v>1100000</v>
      </c>
      <c r="E86" t="s">
        <v>126</v>
      </c>
    </row>
    <row r="87" spans="1:5" x14ac:dyDescent="0.25">
      <c r="A87" s="14">
        <v>42513.018784722219</v>
      </c>
      <c r="B87" t="s">
        <v>116</v>
      </c>
      <c r="C87" t="s">
        <v>330</v>
      </c>
      <c r="D87">
        <v>1280000</v>
      </c>
      <c r="E87" t="s">
        <v>63</v>
      </c>
    </row>
    <row r="88" spans="1:5" x14ac:dyDescent="0.25">
      <c r="A88" s="14">
        <v>42513.51699074074</v>
      </c>
      <c r="B88" t="s">
        <v>133</v>
      </c>
      <c r="C88" t="s">
        <v>423</v>
      </c>
      <c r="D88">
        <v>1190000</v>
      </c>
      <c r="E88" t="s">
        <v>354</v>
      </c>
    </row>
    <row r="89" spans="1:5" x14ac:dyDescent="0.25">
      <c r="A89" s="14">
        <v>42514.296087962961</v>
      </c>
      <c r="B89" t="s">
        <v>293</v>
      </c>
      <c r="C89" t="s">
        <v>424</v>
      </c>
      <c r="D89">
        <v>1100000</v>
      </c>
      <c r="E89" t="s">
        <v>126</v>
      </c>
    </row>
    <row r="90" spans="1:5" x14ac:dyDescent="0.25">
      <c r="A90" s="14">
        <v>42513.659143518518</v>
      </c>
      <c r="B90" t="s">
        <v>91</v>
      </c>
      <c r="C90" t="s">
        <v>425</v>
      </c>
      <c r="D90">
        <v>1820000</v>
      </c>
      <c r="E90" t="s">
        <v>138</v>
      </c>
    </row>
    <row r="91" spans="1:5" x14ac:dyDescent="0.25">
      <c r="A91" s="14">
        <v>42514.02244212963</v>
      </c>
      <c r="B91" t="s">
        <v>132</v>
      </c>
      <c r="C91" t="s">
        <v>426</v>
      </c>
      <c r="D91">
        <v>970000</v>
      </c>
      <c r="E91" t="s">
        <v>180</v>
      </c>
    </row>
    <row r="92" spans="1:5" x14ac:dyDescent="0.25">
      <c r="A92" s="14">
        <v>42513.382476851853</v>
      </c>
      <c r="B92" t="s">
        <v>157</v>
      </c>
      <c r="C92" t="s">
        <v>427</v>
      </c>
      <c r="D92">
        <v>1480000</v>
      </c>
      <c r="E92" t="s">
        <v>131</v>
      </c>
    </row>
    <row r="93" spans="1:5" x14ac:dyDescent="0.25">
      <c r="A93" s="14">
        <v>42513.994803240741</v>
      </c>
      <c r="B93" t="s">
        <v>351</v>
      </c>
      <c r="C93" t="s">
        <v>428</v>
      </c>
      <c r="D93">
        <v>1800000</v>
      </c>
      <c r="E93" t="s">
        <v>99</v>
      </c>
    </row>
    <row r="94" spans="1:5" x14ac:dyDescent="0.25">
      <c r="A94" s="14">
        <v>42513.43644675926</v>
      </c>
      <c r="B94" t="s">
        <v>294</v>
      </c>
      <c r="C94" t="s">
        <v>429</v>
      </c>
      <c r="D94">
        <v>1780000</v>
      </c>
      <c r="E94" t="s">
        <v>110</v>
      </c>
    </row>
    <row r="95" spans="1:5" x14ac:dyDescent="0.25">
      <c r="A95" s="14">
        <v>42513.88925925926</v>
      </c>
      <c r="B95" t="s">
        <v>91</v>
      </c>
      <c r="C95" t="s">
        <v>430</v>
      </c>
      <c r="D95">
        <v>1280000</v>
      </c>
      <c r="E95" t="s">
        <v>63</v>
      </c>
    </row>
    <row r="96" spans="1:5" x14ac:dyDescent="0.25">
      <c r="A96" s="14">
        <v>42513.53765046296</v>
      </c>
      <c r="B96" t="s">
        <v>365</v>
      </c>
      <c r="C96" t="s">
        <v>431</v>
      </c>
      <c r="D96">
        <v>1470000</v>
      </c>
      <c r="E96" t="s">
        <v>373</v>
      </c>
    </row>
    <row r="97" spans="1:5" x14ac:dyDescent="0.25">
      <c r="A97" s="14">
        <v>42513.760104166664</v>
      </c>
      <c r="B97" t="s">
        <v>365</v>
      </c>
      <c r="C97" t="s">
        <v>432</v>
      </c>
      <c r="D97">
        <v>1750000</v>
      </c>
      <c r="E97" t="s">
        <v>103</v>
      </c>
    </row>
    <row r="98" spans="1:5" x14ac:dyDescent="0.25">
      <c r="A98" s="14">
        <v>42513.402951388889</v>
      </c>
      <c r="B98" t="s">
        <v>92</v>
      </c>
      <c r="C98" t="s">
        <v>433</v>
      </c>
      <c r="D98">
        <v>1290000</v>
      </c>
      <c r="E98" t="s">
        <v>156</v>
      </c>
    </row>
    <row r="99" spans="1:5" x14ac:dyDescent="0.25">
      <c r="A99" s="14">
        <v>42513.683993055558</v>
      </c>
      <c r="B99" t="s">
        <v>64</v>
      </c>
      <c r="C99" t="s">
        <v>434</v>
      </c>
      <c r="D99">
        <v>950000</v>
      </c>
      <c r="E99" t="s">
        <v>333</v>
      </c>
    </row>
    <row r="100" spans="1:5" x14ac:dyDescent="0.25">
      <c r="A100" s="14">
        <v>42514.265289351853</v>
      </c>
      <c r="B100" t="s">
        <v>128</v>
      </c>
      <c r="C100" t="s">
        <v>435</v>
      </c>
      <c r="D100">
        <v>1090000</v>
      </c>
      <c r="E100" t="s">
        <v>179</v>
      </c>
    </row>
    <row r="101" spans="1:5" x14ac:dyDescent="0.25">
      <c r="A101" s="14">
        <v>42513.538958333331</v>
      </c>
      <c r="B101" t="s">
        <v>365</v>
      </c>
      <c r="C101" t="s">
        <v>431</v>
      </c>
      <c r="D101">
        <v>1470000</v>
      </c>
      <c r="E101" t="s">
        <v>373</v>
      </c>
    </row>
    <row r="102" spans="1:5" x14ac:dyDescent="0.25">
      <c r="A102" s="14">
        <v>42513.378634259258</v>
      </c>
      <c r="B102" t="s">
        <v>139</v>
      </c>
      <c r="C102" t="s">
        <v>436</v>
      </c>
      <c r="D102">
        <v>1090000</v>
      </c>
      <c r="E102" t="s">
        <v>179</v>
      </c>
    </row>
    <row r="103" spans="1:5" x14ac:dyDescent="0.25">
      <c r="A103" s="14">
        <v>42513.39435185185</v>
      </c>
      <c r="B103" t="s">
        <v>380</v>
      </c>
      <c r="C103" t="s">
        <v>437</v>
      </c>
      <c r="D103">
        <v>900000</v>
      </c>
      <c r="E103" t="s">
        <v>382</v>
      </c>
    </row>
    <row r="104" spans="1:5" x14ac:dyDescent="0.25">
      <c r="A104" s="14">
        <v>42513.496678240743</v>
      </c>
      <c r="B104" t="s">
        <v>345</v>
      </c>
      <c r="C104" t="s">
        <v>438</v>
      </c>
      <c r="D104">
        <v>1510000</v>
      </c>
      <c r="E104" t="s">
        <v>338</v>
      </c>
    </row>
    <row r="105" spans="1:5" x14ac:dyDescent="0.25">
      <c r="A105" s="14">
        <v>42513.368981481479</v>
      </c>
      <c r="B105" t="s">
        <v>91</v>
      </c>
      <c r="C105" t="s">
        <v>439</v>
      </c>
      <c r="D105">
        <v>1290000</v>
      </c>
      <c r="E105" t="s">
        <v>156</v>
      </c>
    </row>
    <row r="106" spans="1:5" x14ac:dyDescent="0.25">
      <c r="A106" s="14">
        <v>42513.812268518515</v>
      </c>
      <c r="B106" t="s">
        <v>133</v>
      </c>
      <c r="C106" t="s">
        <v>440</v>
      </c>
      <c r="D106">
        <v>970000</v>
      </c>
      <c r="E106" t="s">
        <v>180</v>
      </c>
    </row>
    <row r="107" spans="1:5" x14ac:dyDescent="0.25">
      <c r="A107" s="14">
        <v>42513.234861111108</v>
      </c>
      <c r="B107" t="s">
        <v>92</v>
      </c>
      <c r="C107" t="s">
        <v>441</v>
      </c>
      <c r="D107">
        <v>1290000</v>
      </c>
      <c r="E107" t="s">
        <v>156</v>
      </c>
    </row>
    <row r="108" spans="1:5" x14ac:dyDescent="0.25">
      <c r="A108" s="14">
        <v>42513.845358796294</v>
      </c>
      <c r="B108" t="s">
        <v>132</v>
      </c>
      <c r="C108" t="s">
        <v>442</v>
      </c>
      <c r="D108">
        <v>970000</v>
      </c>
      <c r="E108" t="s">
        <v>180</v>
      </c>
    </row>
    <row r="109" spans="1:5" x14ac:dyDescent="0.25">
      <c r="A109" s="14">
        <v>42513.772118055553</v>
      </c>
      <c r="B109" t="s">
        <v>92</v>
      </c>
      <c r="C109" t="s">
        <v>443</v>
      </c>
      <c r="D109">
        <v>1280000</v>
      </c>
      <c r="E109" t="s">
        <v>63</v>
      </c>
    </row>
    <row r="110" spans="1:5" x14ac:dyDescent="0.25">
      <c r="A110" s="14">
        <v>42513.911504629628</v>
      </c>
      <c r="B110" t="s">
        <v>351</v>
      </c>
      <c r="C110" t="s">
        <v>444</v>
      </c>
      <c r="D110">
        <v>1800000</v>
      </c>
      <c r="E110" t="s">
        <v>99</v>
      </c>
    </row>
    <row r="111" spans="1:5" x14ac:dyDescent="0.25">
      <c r="A111" s="14">
        <v>42513.768750000003</v>
      </c>
      <c r="B111" t="s">
        <v>158</v>
      </c>
      <c r="C111" t="s">
        <v>369</v>
      </c>
      <c r="D111">
        <v>890000</v>
      </c>
      <c r="E111" t="s">
        <v>363</v>
      </c>
    </row>
    <row r="112" spans="1:5" x14ac:dyDescent="0.25">
      <c r="A112" s="14">
        <v>42514.214618055557</v>
      </c>
      <c r="B112" t="s">
        <v>65</v>
      </c>
      <c r="C112" t="s">
        <v>445</v>
      </c>
      <c r="D112">
        <v>900000</v>
      </c>
      <c r="E112" t="s">
        <v>382</v>
      </c>
    </row>
    <row r="113" spans="1:5" x14ac:dyDescent="0.25">
      <c r="A113" s="14">
        <v>42513.71675925926</v>
      </c>
      <c r="B113" t="s">
        <v>65</v>
      </c>
      <c r="C113" t="s">
        <v>446</v>
      </c>
      <c r="D113">
        <v>950000</v>
      </c>
      <c r="E113" t="s">
        <v>333</v>
      </c>
    </row>
    <row r="114" spans="1:5" x14ac:dyDescent="0.25">
      <c r="A114" s="14">
        <v>42514.289861111109</v>
      </c>
      <c r="B114" t="s">
        <v>136</v>
      </c>
      <c r="C114" t="s">
        <v>447</v>
      </c>
      <c r="D114">
        <v>1480000</v>
      </c>
      <c r="E114" t="s">
        <v>131</v>
      </c>
    </row>
    <row r="115" spans="1:5" x14ac:dyDescent="0.25">
      <c r="A115" s="14">
        <v>42513.4140625</v>
      </c>
      <c r="B115" t="s">
        <v>136</v>
      </c>
      <c r="C115" t="s">
        <v>448</v>
      </c>
      <c r="D115">
        <v>1090000</v>
      </c>
      <c r="E115" t="s">
        <v>179</v>
      </c>
    </row>
    <row r="116" spans="1:5" x14ac:dyDescent="0.25">
      <c r="A116" s="14">
        <v>42513.579062500001</v>
      </c>
      <c r="B116" t="s">
        <v>294</v>
      </c>
      <c r="C116" t="s">
        <v>449</v>
      </c>
      <c r="D116">
        <v>890000</v>
      </c>
      <c r="E116" t="s">
        <v>363</v>
      </c>
    </row>
    <row r="117" spans="1:5" x14ac:dyDescent="0.25">
      <c r="A117" s="14">
        <v>42513.256631944445</v>
      </c>
      <c r="B117" t="s">
        <v>158</v>
      </c>
      <c r="C117" t="s">
        <v>450</v>
      </c>
      <c r="D117">
        <v>1480000</v>
      </c>
      <c r="E117" t="s">
        <v>131</v>
      </c>
    </row>
    <row r="118" spans="1:5" x14ac:dyDescent="0.25">
      <c r="A118" s="14">
        <v>42513.602106481485</v>
      </c>
      <c r="B118" t="s">
        <v>157</v>
      </c>
      <c r="C118" t="s">
        <v>451</v>
      </c>
      <c r="D118">
        <v>950000</v>
      </c>
      <c r="E118" t="s">
        <v>333</v>
      </c>
    </row>
    <row r="119" spans="1:5" x14ac:dyDescent="0.25">
      <c r="A119" s="14">
        <v>42512.871493055558</v>
      </c>
      <c r="B119" t="s">
        <v>92</v>
      </c>
      <c r="C119" t="s">
        <v>319</v>
      </c>
      <c r="D119">
        <v>970000</v>
      </c>
      <c r="E119" t="s">
        <v>180</v>
      </c>
    </row>
    <row r="120" spans="1:5" x14ac:dyDescent="0.25">
      <c r="A120" s="14">
        <v>42513.720879629633</v>
      </c>
      <c r="B120" t="s">
        <v>360</v>
      </c>
      <c r="C120" t="s">
        <v>452</v>
      </c>
      <c r="D120">
        <v>1470000</v>
      </c>
      <c r="E120" t="s">
        <v>373</v>
      </c>
    </row>
    <row r="121" spans="1:5" x14ac:dyDescent="0.25">
      <c r="A121" s="14">
        <v>42512.802881944444</v>
      </c>
      <c r="B121" t="s">
        <v>139</v>
      </c>
      <c r="C121" t="s">
        <v>311</v>
      </c>
      <c r="D121">
        <v>1280000</v>
      </c>
      <c r="E121" t="s">
        <v>63</v>
      </c>
    </row>
    <row r="122" spans="1:5" x14ac:dyDescent="0.25">
      <c r="A122" s="14">
        <v>42513.994629629633</v>
      </c>
      <c r="B122" t="s">
        <v>365</v>
      </c>
      <c r="C122" t="s">
        <v>453</v>
      </c>
      <c r="D122">
        <v>1750000</v>
      </c>
      <c r="E122" t="s">
        <v>103</v>
      </c>
    </row>
    <row r="123" spans="1:5" x14ac:dyDescent="0.25">
      <c r="A123" s="14">
        <v>42512.972071759257</v>
      </c>
      <c r="B123" t="s">
        <v>117</v>
      </c>
      <c r="C123" t="s">
        <v>325</v>
      </c>
      <c r="D123">
        <v>1280000</v>
      </c>
      <c r="E123" t="s">
        <v>63</v>
      </c>
    </row>
    <row r="124" spans="1:5" x14ac:dyDescent="0.25">
      <c r="A124" s="14">
        <v>42514.224363425928</v>
      </c>
      <c r="B124" t="s">
        <v>293</v>
      </c>
      <c r="C124" t="s">
        <v>454</v>
      </c>
      <c r="D124">
        <v>1100000</v>
      </c>
      <c r="E124" t="s">
        <v>126</v>
      </c>
    </row>
    <row r="125" spans="1:5" x14ac:dyDescent="0.25">
      <c r="A125" s="14">
        <v>42512.842048611114</v>
      </c>
      <c r="B125" t="s">
        <v>116</v>
      </c>
      <c r="C125" t="s">
        <v>316</v>
      </c>
      <c r="D125">
        <v>1280000</v>
      </c>
      <c r="E125" t="s">
        <v>63</v>
      </c>
    </row>
    <row r="126" spans="1:5" x14ac:dyDescent="0.25">
      <c r="A126" s="14">
        <v>42512.800474537034</v>
      </c>
      <c r="B126" t="s">
        <v>129</v>
      </c>
      <c r="C126" t="s">
        <v>295</v>
      </c>
      <c r="D126">
        <v>1540000</v>
      </c>
      <c r="E126" t="s">
        <v>336</v>
      </c>
    </row>
    <row r="127" spans="1:5" x14ac:dyDescent="0.25">
      <c r="A127" s="14">
        <v>42512.980208333334</v>
      </c>
      <c r="B127" t="s">
        <v>118</v>
      </c>
      <c r="C127" t="s">
        <v>328</v>
      </c>
      <c r="D127">
        <v>1140000</v>
      </c>
      <c r="E127" t="s">
        <v>62</v>
      </c>
    </row>
    <row r="128" spans="1:5" x14ac:dyDescent="0.25">
      <c r="A128" s="14">
        <v>42512.80064814815</v>
      </c>
      <c r="B128" t="s">
        <v>118</v>
      </c>
      <c r="C128" t="s">
        <v>312</v>
      </c>
      <c r="D128">
        <v>1140000</v>
      </c>
      <c r="E128" t="s">
        <v>62</v>
      </c>
    </row>
    <row r="129" spans="1:5" x14ac:dyDescent="0.25">
      <c r="A129" s="14">
        <v>42512.844965277778</v>
      </c>
      <c r="B129" t="s">
        <v>116</v>
      </c>
      <c r="C129" t="s">
        <v>316</v>
      </c>
      <c r="D129">
        <v>1280000</v>
      </c>
      <c r="E129" t="s">
        <v>63</v>
      </c>
    </row>
    <row r="130" spans="1:5" x14ac:dyDescent="0.25">
      <c r="A130" s="14">
        <v>42512.867488425924</v>
      </c>
      <c r="B130" t="s">
        <v>129</v>
      </c>
      <c r="C130" t="s">
        <v>315</v>
      </c>
      <c r="D130">
        <v>1540000</v>
      </c>
      <c r="E130" t="s">
        <v>336</v>
      </c>
    </row>
    <row r="131" spans="1:5" x14ac:dyDescent="0.25">
      <c r="A131" s="14">
        <v>42512.80395833333</v>
      </c>
      <c r="B131" t="s">
        <v>139</v>
      </c>
      <c r="C131" t="s">
        <v>311</v>
      </c>
      <c r="D131">
        <v>1280000</v>
      </c>
      <c r="E131" t="s">
        <v>63</v>
      </c>
    </row>
    <row r="132" spans="1:5" x14ac:dyDescent="0.25">
      <c r="A132" s="14">
        <v>42512.889699074076</v>
      </c>
      <c r="B132" t="s">
        <v>118</v>
      </c>
      <c r="C132" t="s">
        <v>321</v>
      </c>
      <c r="D132">
        <v>1140000</v>
      </c>
      <c r="E132" t="s">
        <v>62</v>
      </c>
    </row>
    <row r="133" spans="1:5" x14ac:dyDescent="0.25">
      <c r="A133" s="14">
        <v>42514.159513888888</v>
      </c>
      <c r="B133" t="s">
        <v>118</v>
      </c>
      <c r="C133" t="s">
        <v>455</v>
      </c>
      <c r="D133">
        <v>1290000</v>
      </c>
      <c r="E133" t="s">
        <v>156</v>
      </c>
    </row>
    <row r="134" spans="1:5" x14ac:dyDescent="0.25">
      <c r="A134" s="14">
        <v>42512.8905787037</v>
      </c>
      <c r="B134" t="s">
        <v>117</v>
      </c>
      <c r="C134" t="s">
        <v>318</v>
      </c>
      <c r="D134">
        <v>1280000</v>
      </c>
      <c r="E134" t="s">
        <v>63</v>
      </c>
    </row>
    <row r="135" spans="1:5" x14ac:dyDescent="0.25">
      <c r="A135" s="14">
        <v>42514.287662037037</v>
      </c>
      <c r="B135" t="s">
        <v>129</v>
      </c>
      <c r="C135" t="s">
        <v>456</v>
      </c>
      <c r="D135">
        <v>900000</v>
      </c>
      <c r="E135" t="s">
        <v>382</v>
      </c>
    </row>
    <row r="136" spans="1:5" x14ac:dyDescent="0.25">
      <c r="A136" s="14">
        <v>42512.950173611112</v>
      </c>
      <c r="B136" t="s">
        <v>91</v>
      </c>
      <c r="C136" t="s">
        <v>320</v>
      </c>
      <c r="D136">
        <v>970000</v>
      </c>
      <c r="E136" t="s">
        <v>180</v>
      </c>
    </row>
    <row r="137" spans="1:5" x14ac:dyDescent="0.25">
      <c r="A137" s="14">
        <v>42514.254270833335</v>
      </c>
      <c r="B137" t="s">
        <v>139</v>
      </c>
      <c r="C137" t="s">
        <v>457</v>
      </c>
      <c r="D137">
        <v>1480000</v>
      </c>
      <c r="E137" t="s">
        <v>131</v>
      </c>
    </row>
    <row r="138" spans="1:5" x14ac:dyDescent="0.25">
      <c r="A138" s="14">
        <v>42512.996898148151</v>
      </c>
      <c r="B138" t="s">
        <v>91</v>
      </c>
      <c r="C138" t="s">
        <v>327</v>
      </c>
      <c r="D138">
        <v>970000</v>
      </c>
      <c r="E138" t="s">
        <v>180</v>
      </c>
    </row>
    <row r="139" spans="1:5" x14ac:dyDescent="0.25">
      <c r="A139" s="14">
        <v>42514.232951388891</v>
      </c>
      <c r="B139" t="s">
        <v>157</v>
      </c>
      <c r="C139" t="s">
        <v>458</v>
      </c>
      <c r="D139">
        <v>1290000</v>
      </c>
      <c r="E139" t="s">
        <v>156</v>
      </c>
    </row>
    <row r="140" spans="1:5" x14ac:dyDescent="0.25">
      <c r="A140" s="14">
        <v>42513.055937500001</v>
      </c>
      <c r="B140" t="s">
        <v>117</v>
      </c>
      <c r="C140" t="s">
        <v>331</v>
      </c>
      <c r="D140">
        <v>1280000</v>
      </c>
      <c r="E140" t="s">
        <v>63</v>
      </c>
    </row>
    <row r="141" spans="1:5" x14ac:dyDescent="0.25">
      <c r="A141" s="14">
        <v>42514.005486111113</v>
      </c>
      <c r="B141" t="s">
        <v>133</v>
      </c>
      <c r="C141" t="s">
        <v>401</v>
      </c>
      <c r="D141">
        <v>970000</v>
      </c>
      <c r="E141" t="s">
        <v>180</v>
      </c>
    </row>
    <row r="142" spans="1:5" x14ac:dyDescent="0.25">
      <c r="A142" s="14">
        <v>42513.150937500002</v>
      </c>
      <c r="B142" t="s">
        <v>133</v>
      </c>
      <c r="C142" t="s">
        <v>459</v>
      </c>
      <c r="D142">
        <v>1480000</v>
      </c>
      <c r="E142" t="s">
        <v>131</v>
      </c>
    </row>
    <row r="143" spans="1:5" x14ac:dyDescent="0.25">
      <c r="A143" s="14">
        <v>42513.82949074074</v>
      </c>
      <c r="B143" t="s">
        <v>351</v>
      </c>
      <c r="C143" t="s">
        <v>460</v>
      </c>
      <c r="D143">
        <v>1800000</v>
      </c>
      <c r="E143" t="s">
        <v>99</v>
      </c>
    </row>
    <row r="144" spans="1:5" x14ac:dyDescent="0.25">
      <c r="A144" s="14">
        <v>42513.237175925926</v>
      </c>
      <c r="B144" t="s">
        <v>293</v>
      </c>
      <c r="C144" t="s">
        <v>413</v>
      </c>
      <c r="D144">
        <v>1300000</v>
      </c>
      <c r="E144" t="s">
        <v>111</v>
      </c>
    </row>
    <row r="145" spans="1:5" x14ac:dyDescent="0.25">
      <c r="A145" s="14">
        <v>42513.770451388889</v>
      </c>
      <c r="B145" t="s">
        <v>158</v>
      </c>
      <c r="C145" t="s">
        <v>369</v>
      </c>
      <c r="D145">
        <v>890000</v>
      </c>
      <c r="E145" t="s">
        <v>363</v>
      </c>
    </row>
    <row r="146" spans="1:5" x14ac:dyDescent="0.25">
      <c r="A146" s="14">
        <v>42513.274675925924</v>
      </c>
      <c r="B146" t="s">
        <v>91</v>
      </c>
      <c r="C146" t="s">
        <v>461</v>
      </c>
      <c r="D146">
        <v>1290000</v>
      </c>
      <c r="E146" t="s">
        <v>156</v>
      </c>
    </row>
    <row r="147" spans="1:5" x14ac:dyDescent="0.25">
      <c r="A147" s="14">
        <v>42513.746087962965</v>
      </c>
      <c r="B147" t="s">
        <v>139</v>
      </c>
      <c r="C147" t="s">
        <v>462</v>
      </c>
      <c r="D147">
        <v>1120000</v>
      </c>
      <c r="E147" t="s">
        <v>334</v>
      </c>
    </row>
    <row r="148" spans="1:5" x14ac:dyDescent="0.25">
      <c r="A148" s="14">
        <v>42513.298449074071</v>
      </c>
      <c r="B148" t="s">
        <v>360</v>
      </c>
      <c r="C148" t="s">
        <v>378</v>
      </c>
      <c r="D148">
        <v>1200000</v>
      </c>
      <c r="E148" t="s">
        <v>183</v>
      </c>
    </row>
    <row r="149" spans="1:5" x14ac:dyDescent="0.25">
      <c r="A149" s="14">
        <v>42513.744571759256</v>
      </c>
      <c r="B149" t="s">
        <v>139</v>
      </c>
      <c r="C149" t="s">
        <v>462</v>
      </c>
      <c r="D149">
        <v>1120000</v>
      </c>
      <c r="E149" t="s">
        <v>334</v>
      </c>
    </row>
    <row r="150" spans="1:5" x14ac:dyDescent="0.25">
      <c r="A150" s="14">
        <v>42513.300081018519</v>
      </c>
      <c r="B150" t="s">
        <v>360</v>
      </c>
      <c r="C150" t="s">
        <v>463</v>
      </c>
      <c r="D150">
        <v>1200000</v>
      </c>
      <c r="E150" t="s">
        <v>183</v>
      </c>
    </row>
    <row r="151" spans="1:5" x14ac:dyDescent="0.25">
      <c r="A151" s="14">
        <v>42513.719421296293</v>
      </c>
      <c r="B151" t="s">
        <v>345</v>
      </c>
      <c r="C151" t="s">
        <v>464</v>
      </c>
      <c r="D151">
        <v>1140000</v>
      </c>
      <c r="E151" t="s">
        <v>62</v>
      </c>
    </row>
    <row r="152" spans="1:5" x14ac:dyDescent="0.25">
      <c r="A152" s="14">
        <v>42513.327013888891</v>
      </c>
      <c r="B152" t="s">
        <v>92</v>
      </c>
      <c r="C152" t="s">
        <v>465</v>
      </c>
      <c r="D152">
        <v>1290000</v>
      </c>
      <c r="E152" t="s">
        <v>156</v>
      </c>
    </row>
    <row r="153" spans="1:5" x14ac:dyDescent="0.25">
      <c r="A153" s="14">
        <v>42513.696400462963</v>
      </c>
      <c r="B153" t="s">
        <v>92</v>
      </c>
      <c r="C153" t="s">
        <v>466</v>
      </c>
      <c r="D153">
        <v>1820000</v>
      </c>
      <c r="E153" t="s">
        <v>138</v>
      </c>
    </row>
    <row r="154" spans="1:5" x14ac:dyDescent="0.25">
      <c r="A154" s="14">
        <v>42513.353587962964</v>
      </c>
      <c r="B154" t="s">
        <v>345</v>
      </c>
      <c r="C154" t="s">
        <v>467</v>
      </c>
      <c r="D154">
        <v>1780000</v>
      </c>
      <c r="E154" t="s">
        <v>110</v>
      </c>
    </row>
    <row r="155" spans="1:5" x14ac:dyDescent="0.25">
      <c r="A155" s="14">
        <v>42513.692175925928</v>
      </c>
      <c r="B155" t="s">
        <v>293</v>
      </c>
      <c r="C155" t="s">
        <v>468</v>
      </c>
      <c r="D155">
        <v>890000</v>
      </c>
      <c r="E155" t="s">
        <v>363</v>
      </c>
    </row>
    <row r="156" spans="1:5" x14ac:dyDescent="0.25">
      <c r="A156" s="14">
        <v>42513.372812499998</v>
      </c>
      <c r="B156" t="s">
        <v>133</v>
      </c>
      <c r="C156" t="s">
        <v>469</v>
      </c>
      <c r="D156">
        <v>1460000</v>
      </c>
      <c r="E156" t="s">
        <v>350</v>
      </c>
    </row>
    <row r="157" spans="1:5" x14ac:dyDescent="0.25">
      <c r="A157" s="14">
        <v>42513.680532407408</v>
      </c>
      <c r="B157" t="s">
        <v>351</v>
      </c>
      <c r="C157" t="s">
        <v>470</v>
      </c>
      <c r="D157">
        <v>1510000</v>
      </c>
      <c r="E157" t="s">
        <v>338</v>
      </c>
    </row>
    <row r="158" spans="1:5" x14ac:dyDescent="0.25">
      <c r="A158" s="14">
        <v>42513.489131944443</v>
      </c>
      <c r="B158" t="s">
        <v>136</v>
      </c>
      <c r="C158" t="s">
        <v>471</v>
      </c>
      <c r="D158">
        <v>1120000</v>
      </c>
      <c r="E158" t="s">
        <v>334</v>
      </c>
    </row>
    <row r="159" spans="1:5" x14ac:dyDescent="0.25">
      <c r="A159" s="14">
        <v>42513.653217592589</v>
      </c>
      <c r="B159" t="s">
        <v>294</v>
      </c>
      <c r="C159" t="s">
        <v>472</v>
      </c>
      <c r="D159">
        <v>890000</v>
      </c>
      <c r="E159" t="s">
        <v>363</v>
      </c>
    </row>
    <row r="160" spans="1:5" x14ac:dyDescent="0.25">
      <c r="A160" s="14">
        <v>42513.663668981484</v>
      </c>
      <c r="B160" t="s">
        <v>133</v>
      </c>
      <c r="C160" t="s">
        <v>473</v>
      </c>
      <c r="D160">
        <v>1190000</v>
      </c>
      <c r="E160" t="s">
        <v>354</v>
      </c>
    </row>
    <row r="161" spans="1:5" x14ac:dyDescent="0.25">
      <c r="A161" s="14">
        <v>42513.649224537039</v>
      </c>
      <c r="B161" t="s">
        <v>360</v>
      </c>
      <c r="C161" t="s">
        <v>474</v>
      </c>
      <c r="D161">
        <v>1470000</v>
      </c>
      <c r="E161" t="s">
        <v>373</v>
      </c>
    </row>
    <row r="162" spans="1:5" x14ac:dyDescent="0.25">
      <c r="A162" s="14">
        <v>42513.807187500002</v>
      </c>
      <c r="B162" t="s">
        <v>91</v>
      </c>
      <c r="C162" t="s">
        <v>475</v>
      </c>
      <c r="D162">
        <v>1280000</v>
      </c>
      <c r="E162" t="s">
        <v>63</v>
      </c>
    </row>
    <row r="163" spans="1:5" x14ac:dyDescent="0.25">
      <c r="A163" s="14">
        <v>42513.642638888887</v>
      </c>
      <c r="B163" t="s">
        <v>345</v>
      </c>
      <c r="C163" t="s">
        <v>476</v>
      </c>
      <c r="D163">
        <v>1510000</v>
      </c>
      <c r="E163" t="s">
        <v>338</v>
      </c>
    </row>
    <row r="164" spans="1:5" x14ac:dyDescent="0.25">
      <c r="A164" s="14">
        <v>42513.747662037036</v>
      </c>
      <c r="B164" t="s">
        <v>64</v>
      </c>
      <c r="C164" t="s">
        <v>477</v>
      </c>
      <c r="D164">
        <v>950000</v>
      </c>
      <c r="E164" t="s">
        <v>333</v>
      </c>
    </row>
    <row r="165" spans="1:5" x14ac:dyDescent="0.25">
      <c r="A165" s="14">
        <v>42513.637523148151</v>
      </c>
      <c r="B165" t="s">
        <v>158</v>
      </c>
      <c r="C165" t="s">
        <v>478</v>
      </c>
      <c r="D165">
        <v>950000</v>
      </c>
      <c r="E165" t="s">
        <v>333</v>
      </c>
    </row>
    <row r="166" spans="1:5" x14ac:dyDescent="0.25">
      <c r="A166" s="14">
        <v>42513.78502314815</v>
      </c>
      <c r="B166" t="s">
        <v>65</v>
      </c>
      <c r="C166" t="s">
        <v>479</v>
      </c>
      <c r="D166">
        <v>950000</v>
      </c>
      <c r="E166" t="s">
        <v>333</v>
      </c>
    </row>
    <row r="167" spans="1:5" x14ac:dyDescent="0.25">
      <c r="A167" s="14">
        <v>42513.599652777775</v>
      </c>
      <c r="B167" t="s">
        <v>139</v>
      </c>
      <c r="C167" t="s">
        <v>480</v>
      </c>
      <c r="D167">
        <v>1120000</v>
      </c>
      <c r="E167" t="s">
        <v>334</v>
      </c>
    </row>
    <row r="168" spans="1:5" x14ac:dyDescent="0.25">
      <c r="A168" s="14">
        <v>42513.448101851849</v>
      </c>
      <c r="B168" t="s">
        <v>133</v>
      </c>
      <c r="C168" t="s">
        <v>357</v>
      </c>
      <c r="D168">
        <v>1190000</v>
      </c>
      <c r="E168" t="s">
        <v>354</v>
      </c>
    </row>
    <row r="169" spans="1:5" x14ac:dyDescent="0.25">
      <c r="A169" s="14">
        <v>42513.586921296293</v>
      </c>
      <c r="B169" t="s">
        <v>91</v>
      </c>
      <c r="C169" t="s">
        <v>481</v>
      </c>
      <c r="D169">
        <v>1820000</v>
      </c>
      <c r="E169" t="s">
        <v>138</v>
      </c>
    </row>
    <row r="170" spans="1:5" x14ac:dyDescent="0.25">
      <c r="A170" s="14">
        <v>42513.863599537035</v>
      </c>
      <c r="B170" t="s">
        <v>360</v>
      </c>
      <c r="C170" t="s">
        <v>482</v>
      </c>
      <c r="D170">
        <v>1750000</v>
      </c>
      <c r="E170" t="s">
        <v>103</v>
      </c>
    </row>
    <row r="171" spans="1:5" x14ac:dyDescent="0.25">
      <c r="A171" s="14">
        <v>42513.580763888887</v>
      </c>
      <c r="B171" t="s">
        <v>360</v>
      </c>
      <c r="C171" t="s">
        <v>483</v>
      </c>
      <c r="D171">
        <v>1470000</v>
      </c>
      <c r="E171" t="s">
        <v>373</v>
      </c>
    </row>
    <row r="172" spans="1:5" x14ac:dyDescent="0.25">
      <c r="A172" s="14">
        <v>42513.408796296295</v>
      </c>
      <c r="B172" t="s">
        <v>132</v>
      </c>
      <c r="C172" t="s">
        <v>484</v>
      </c>
      <c r="D172">
        <v>1460000</v>
      </c>
      <c r="E172" t="s">
        <v>350</v>
      </c>
    </row>
    <row r="173" spans="1:5" x14ac:dyDescent="0.25">
      <c r="A173" s="14">
        <v>42513.579687500001</v>
      </c>
      <c r="B173" t="s">
        <v>360</v>
      </c>
      <c r="C173" t="s">
        <v>483</v>
      </c>
      <c r="D173">
        <v>1470000</v>
      </c>
      <c r="E173" t="s">
        <v>373</v>
      </c>
    </row>
    <row r="174" spans="1:5" x14ac:dyDescent="0.25">
      <c r="A174" s="14">
        <v>42513.485289351855</v>
      </c>
      <c r="B174" t="s">
        <v>132</v>
      </c>
      <c r="C174" t="s">
        <v>485</v>
      </c>
      <c r="D174">
        <v>1190000</v>
      </c>
      <c r="E174" t="s">
        <v>354</v>
      </c>
    </row>
    <row r="175" spans="1:5" x14ac:dyDescent="0.25">
      <c r="A175" s="14">
        <v>42513.573194444441</v>
      </c>
      <c r="B175" t="s">
        <v>360</v>
      </c>
      <c r="C175" t="s">
        <v>483</v>
      </c>
      <c r="D175">
        <v>1470000</v>
      </c>
      <c r="E175" t="s">
        <v>373</v>
      </c>
    </row>
    <row r="176" spans="1:5" x14ac:dyDescent="0.25">
      <c r="A176" s="14">
        <v>42513.527025462965</v>
      </c>
      <c r="B176" t="s">
        <v>139</v>
      </c>
      <c r="C176" t="s">
        <v>486</v>
      </c>
      <c r="D176">
        <v>1120000</v>
      </c>
      <c r="E176" t="s">
        <v>334</v>
      </c>
    </row>
    <row r="177" spans="1:5" x14ac:dyDescent="0.25">
      <c r="A177" s="14">
        <v>42513.560219907406</v>
      </c>
      <c r="B177" t="s">
        <v>136</v>
      </c>
      <c r="C177" t="s">
        <v>487</v>
      </c>
      <c r="D177">
        <v>1120000</v>
      </c>
      <c r="E177" t="s">
        <v>334</v>
      </c>
    </row>
    <row r="178" spans="1:5" x14ac:dyDescent="0.25">
      <c r="A178" s="14">
        <v>42513.553252314814</v>
      </c>
      <c r="B178" t="s">
        <v>92</v>
      </c>
      <c r="C178" t="s">
        <v>488</v>
      </c>
      <c r="D178">
        <v>1820000</v>
      </c>
      <c r="E178" t="s">
        <v>138</v>
      </c>
    </row>
    <row r="179" spans="1:5" x14ac:dyDescent="0.25">
      <c r="A179" s="14">
        <v>42513.477303240739</v>
      </c>
      <c r="B179" t="s">
        <v>92</v>
      </c>
      <c r="C179" t="s">
        <v>489</v>
      </c>
      <c r="D179">
        <v>1820000</v>
      </c>
      <c r="E179" t="s">
        <v>138</v>
      </c>
    </row>
    <row r="180" spans="1:5" x14ac:dyDescent="0.25">
      <c r="A180" s="14">
        <v>42513.615520833337</v>
      </c>
      <c r="B180" t="s">
        <v>293</v>
      </c>
      <c r="C180" t="s">
        <v>490</v>
      </c>
      <c r="D180">
        <v>890000</v>
      </c>
      <c r="E180" t="s">
        <v>363</v>
      </c>
    </row>
    <row r="181" spans="1:5" x14ac:dyDescent="0.25">
      <c r="A181" s="14">
        <v>42513.472638888888</v>
      </c>
      <c r="B181" t="s">
        <v>293</v>
      </c>
      <c r="C181" t="s">
        <v>491</v>
      </c>
      <c r="D181">
        <v>1780000</v>
      </c>
      <c r="E181" t="s">
        <v>110</v>
      </c>
    </row>
    <row r="182" spans="1:5" x14ac:dyDescent="0.25">
      <c r="A182" s="14">
        <v>42513.715567129628</v>
      </c>
      <c r="B182" t="s">
        <v>65</v>
      </c>
      <c r="C182" t="s">
        <v>446</v>
      </c>
      <c r="D182">
        <v>950000</v>
      </c>
      <c r="E182" t="s">
        <v>333</v>
      </c>
    </row>
    <row r="183" spans="1:5" x14ac:dyDescent="0.25">
      <c r="A183" s="14">
        <v>42513.4609837963</v>
      </c>
      <c r="B183" t="s">
        <v>351</v>
      </c>
      <c r="C183" t="s">
        <v>492</v>
      </c>
      <c r="D183">
        <v>1510000</v>
      </c>
      <c r="E183" t="s">
        <v>338</v>
      </c>
    </row>
    <row r="184" spans="1:5" x14ac:dyDescent="0.25">
      <c r="A184" s="14">
        <v>42513.773275462961</v>
      </c>
      <c r="B184" t="s">
        <v>132</v>
      </c>
      <c r="C184" t="s">
        <v>493</v>
      </c>
      <c r="D184">
        <v>970000</v>
      </c>
      <c r="E184" t="s">
        <v>180</v>
      </c>
    </row>
    <row r="185" spans="1:5" x14ac:dyDescent="0.25">
      <c r="A185" s="14">
        <v>42513.425428240742</v>
      </c>
      <c r="B185" t="s">
        <v>345</v>
      </c>
      <c r="C185" t="s">
        <v>494</v>
      </c>
      <c r="D185">
        <v>1510000</v>
      </c>
      <c r="E185" t="s">
        <v>338</v>
      </c>
    </row>
    <row r="186" spans="1:5" x14ac:dyDescent="0.25">
      <c r="A186" s="14">
        <v>42514.152673611112</v>
      </c>
      <c r="B186" t="s">
        <v>118</v>
      </c>
      <c r="C186" t="s">
        <v>455</v>
      </c>
      <c r="D186">
        <v>1290000</v>
      </c>
      <c r="E186" t="s">
        <v>156</v>
      </c>
    </row>
    <row r="187" spans="1:5" x14ac:dyDescent="0.25">
      <c r="A187" s="14">
        <v>42513.387303240743</v>
      </c>
      <c r="B187" t="s">
        <v>351</v>
      </c>
      <c r="C187" t="s">
        <v>495</v>
      </c>
      <c r="D187">
        <v>1780000</v>
      </c>
      <c r="E187" t="s">
        <v>110</v>
      </c>
    </row>
    <row r="188" spans="1:5" x14ac:dyDescent="0.25">
      <c r="A188" s="14">
        <v>42514.248437499999</v>
      </c>
      <c r="B188" t="s">
        <v>130</v>
      </c>
      <c r="C188" t="s">
        <v>496</v>
      </c>
      <c r="D188">
        <v>900000</v>
      </c>
      <c r="E188" t="s">
        <v>382</v>
      </c>
    </row>
    <row r="189" spans="1:5" x14ac:dyDescent="0.25">
      <c r="A189" s="14">
        <v>42513.340879629628</v>
      </c>
      <c r="B189" t="s">
        <v>132</v>
      </c>
      <c r="C189" t="s">
        <v>497</v>
      </c>
      <c r="D189">
        <v>1460000</v>
      </c>
      <c r="E189" t="s">
        <v>350</v>
      </c>
    </row>
    <row r="190" spans="1:5" x14ac:dyDescent="0.25">
      <c r="A190" s="14">
        <v>42514.181273148148</v>
      </c>
      <c r="B190" t="s">
        <v>294</v>
      </c>
      <c r="C190" t="s">
        <v>498</v>
      </c>
      <c r="D190">
        <v>1100000</v>
      </c>
      <c r="E190" t="s">
        <v>126</v>
      </c>
    </row>
    <row r="191" spans="1:5" x14ac:dyDescent="0.25">
      <c r="A191" s="14">
        <v>42513.284016203703</v>
      </c>
      <c r="B191" t="s">
        <v>294</v>
      </c>
      <c r="C191" t="s">
        <v>499</v>
      </c>
      <c r="D191">
        <v>1300000</v>
      </c>
      <c r="E191" t="s">
        <v>111</v>
      </c>
    </row>
    <row r="192" spans="1:5" x14ac:dyDescent="0.25">
      <c r="A192" s="14">
        <v>42514.208101851851</v>
      </c>
      <c r="B192" t="s">
        <v>380</v>
      </c>
      <c r="C192" t="s">
        <v>500</v>
      </c>
      <c r="D192">
        <v>1780000</v>
      </c>
      <c r="E192" t="s">
        <v>110</v>
      </c>
    </row>
    <row r="193" spans="1:5" x14ac:dyDescent="0.25">
      <c r="A193" s="14">
        <v>42513.22960648148</v>
      </c>
      <c r="B193" t="s">
        <v>380</v>
      </c>
      <c r="C193" t="s">
        <v>501</v>
      </c>
      <c r="D193">
        <v>900000</v>
      </c>
      <c r="E193" t="s">
        <v>382</v>
      </c>
    </row>
    <row r="194" spans="1:5" x14ac:dyDescent="0.25">
      <c r="A194" s="14">
        <v>42514.278194444443</v>
      </c>
      <c r="B194" t="s">
        <v>380</v>
      </c>
      <c r="C194" t="s">
        <v>502</v>
      </c>
      <c r="D194">
        <v>1780000</v>
      </c>
      <c r="E194" t="s">
        <v>110</v>
      </c>
    </row>
    <row r="195" spans="1:5" x14ac:dyDescent="0.25">
      <c r="A195" s="14">
        <v>42513.230613425927</v>
      </c>
      <c r="B195" t="s">
        <v>380</v>
      </c>
      <c r="C195" t="s">
        <v>501</v>
      </c>
      <c r="D195">
        <v>900000</v>
      </c>
      <c r="E195" t="s">
        <v>382</v>
      </c>
    </row>
    <row r="196" spans="1:5" x14ac:dyDescent="0.25">
      <c r="A196" s="14">
        <v>42513.75271990741</v>
      </c>
      <c r="B196" t="s">
        <v>351</v>
      </c>
      <c r="C196" t="s">
        <v>503</v>
      </c>
      <c r="D196">
        <v>1140000</v>
      </c>
      <c r="E196" t="s">
        <v>62</v>
      </c>
    </row>
    <row r="197" spans="1:5" x14ac:dyDescent="0.25">
      <c r="A197" s="14">
        <v>42513.15425925926</v>
      </c>
      <c r="B197" t="s">
        <v>133</v>
      </c>
      <c r="C197" t="s">
        <v>459</v>
      </c>
      <c r="D197">
        <v>1480000</v>
      </c>
      <c r="E197" t="s">
        <v>131</v>
      </c>
    </row>
    <row r="198" spans="1:5" x14ac:dyDescent="0.25">
      <c r="A198" s="14">
        <v>42513.870011574072</v>
      </c>
      <c r="B198" t="s">
        <v>345</v>
      </c>
      <c r="C198" t="s">
        <v>504</v>
      </c>
      <c r="D198">
        <v>1800000</v>
      </c>
      <c r="E198" t="s">
        <v>99</v>
      </c>
    </row>
    <row r="199" spans="1:5" x14ac:dyDescent="0.25">
      <c r="A199" s="14">
        <v>42513.127615740741</v>
      </c>
      <c r="B199" t="s">
        <v>345</v>
      </c>
      <c r="C199" t="s">
        <v>505</v>
      </c>
      <c r="D199">
        <v>1300000</v>
      </c>
      <c r="E199" t="s">
        <v>111</v>
      </c>
    </row>
    <row r="200" spans="1:5" x14ac:dyDescent="0.25">
      <c r="A200" s="14">
        <v>42513.926736111112</v>
      </c>
      <c r="B200" t="s">
        <v>92</v>
      </c>
      <c r="C200" t="s">
        <v>506</v>
      </c>
      <c r="D200">
        <v>1280000</v>
      </c>
      <c r="E200" t="s">
        <v>63</v>
      </c>
    </row>
    <row r="201" spans="1:5" x14ac:dyDescent="0.25">
      <c r="A201" s="14">
        <v>42513.016192129631</v>
      </c>
      <c r="B201" t="s">
        <v>128</v>
      </c>
      <c r="C201" t="s">
        <v>329</v>
      </c>
      <c r="D201">
        <v>1140000</v>
      </c>
      <c r="E201" t="s">
        <v>62</v>
      </c>
    </row>
    <row r="202" spans="1:5" x14ac:dyDescent="0.25">
      <c r="A202" s="14">
        <v>42513.972141203703</v>
      </c>
      <c r="B202" t="s">
        <v>91</v>
      </c>
      <c r="C202" t="s">
        <v>507</v>
      </c>
      <c r="D202">
        <v>1280000</v>
      </c>
      <c r="E202" t="s">
        <v>63</v>
      </c>
    </row>
    <row r="203" spans="1:5" x14ac:dyDescent="0.25">
      <c r="A203" s="14">
        <v>42512.995775462965</v>
      </c>
      <c r="B203" t="s">
        <v>130</v>
      </c>
      <c r="C203" t="s">
        <v>297</v>
      </c>
      <c r="D203">
        <v>1540000</v>
      </c>
      <c r="E203" t="s">
        <v>336</v>
      </c>
    </row>
    <row r="204" spans="1:5" x14ac:dyDescent="0.25">
      <c r="A204" s="14">
        <v>42513.416481481479</v>
      </c>
      <c r="B204" t="s">
        <v>158</v>
      </c>
      <c r="C204" t="s">
        <v>508</v>
      </c>
      <c r="D204">
        <v>1480000</v>
      </c>
      <c r="E204" t="s">
        <v>131</v>
      </c>
    </row>
    <row r="205" spans="1:5" x14ac:dyDescent="0.25">
      <c r="A205" s="14">
        <v>42512.911261574074</v>
      </c>
      <c r="B205" t="s">
        <v>130</v>
      </c>
      <c r="C205" t="s">
        <v>323</v>
      </c>
      <c r="D205">
        <v>1540000</v>
      </c>
      <c r="E205" t="s">
        <v>336</v>
      </c>
    </row>
    <row r="206" spans="1:5" x14ac:dyDescent="0.25">
      <c r="A206" s="14">
        <v>42513.433923611112</v>
      </c>
      <c r="B206" t="s">
        <v>383</v>
      </c>
      <c r="C206" t="s">
        <v>391</v>
      </c>
      <c r="D206">
        <v>900000</v>
      </c>
      <c r="E206" t="s">
        <v>382</v>
      </c>
    </row>
    <row r="207" spans="1:5" x14ac:dyDescent="0.25">
      <c r="A207" s="14">
        <v>42512.868819444448</v>
      </c>
      <c r="B207" t="s">
        <v>129</v>
      </c>
      <c r="C207" t="s">
        <v>315</v>
      </c>
      <c r="D207">
        <v>1540000</v>
      </c>
      <c r="E207" t="s">
        <v>336</v>
      </c>
    </row>
    <row r="208" spans="1:5" x14ac:dyDescent="0.25">
      <c r="A208" s="14">
        <v>42513.451574074075</v>
      </c>
      <c r="B208" t="s">
        <v>139</v>
      </c>
      <c r="C208" t="s">
        <v>509</v>
      </c>
      <c r="D208">
        <v>1090000</v>
      </c>
      <c r="E208" t="s">
        <v>179</v>
      </c>
    </row>
    <row r="209" spans="1:5" x14ac:dyDescent="0.25">
      <c r="A209" s="14">
        <v>42512.847777777781</v>
      </c>
      <c r="B209" t="s">
        <v>128</v>
      </c>
      <c r="C209" t="s">
        <v>313</v>
      </c>
      <c r="D209">
        <v>1140000</v>
      </c>
      <c r="E209" t="s">
        <v>62</v>
      </c>
    </row>
    <row r="210" spans="1:5" x14ac:dyDescent="0.25">
      <c r="A210" s="14">
        <v>42514.228912037041</v>
      </c>
      <c r="B210" t="s">
        <v>118</v>
      </c>
      <c r="C210" t="s">
        <v>510</v>
      </c>
      <c r="D210">
        <v>1090000</v>
      </c>
      <c r="E210" t="s">
        <v>179</v>
      </c>
    </row>
    <row r="211" spans="1:5" x14ac:dyDescent="0.25">
      <c r="A211" s="14">
        <v>42513.738912037035</v>
      </c>
      <c r="B211" t="s">
        <v>133</v>
      </c>
      <c r="C211" t="s">
        <v>511</v>
      </c>
      <c r="D211">
        <v>970000</v>
      </c>
      <c r="E211" t="s">
        <v>180</v>
      </c>
    </row>
    <row r="213" spans="1:5" x14ac:dyDescent="0.25">
      <c r="A213" s="14">
        <v>42509.423877314817</v>
      </c>
      <c r="B213" t="s">
        <v>119</v>
      </c>
      <c r="C213" t="s">
        <v>216</v>
      </c>
      <c r="D213">
        <v>1110000</v>
      </c>
      <c r="E213" t="s">
        <v>125</v>
      </c>
    </row>
    <row r="214" spans="1:5" x14ac:dyDescent="0.25">
      <c r="A214" s="14">
        <v>42509.74628472222</v>
      </c>
      <c r="B214" t="s">
        <v>118</v>
      </c>
      <c r="C214" t="s">
        <v>217</v>
      </c>
      <c r="D214">
        <v>1770000</v>
      </c>
      <c r="E214" t="s">
        <v>98</v>
      </c>
    </row>
    <row r="215" spans="1:5" x14ac:dyDescent="0.25">
      <c r="A215" s="14">
        <v>42509.528900462959</v>
      </c>
      <c r="B215" t="s">
        <v>132</v>
      </c>
      <c r="C215" t="s">
        <v>218</v>
      </c>
      <c r="D215">
        <v>1780000</v>
      </c>
      <c r="E215" t="s">
        <v>110</v>
      </c>
    </row>
    <row r="216" spans="1:5" x14ac:dyDescent="0.25">
      <c r="A216" s="14">
        <v>42509.740300925929</v>
      </c>
      <c r="B216" t="s">
        <v>91</v>
      </c>
      <c r="C216" t="s">
        <v>219</v>
      </c>
      <c r="D216">
        <v>1090000</v>
      </c>
      <c r="E216" t="s">
        <v>179</v>
      </c>
    </row>
    <row r="217" spans="1:5" x14ac:dyDescent="0.25">
      <c r="A217" s="14">
        <v>42509.594467592593</v>
      </c>
      <c r="B217" t="s">
        <v>91</v>
      </c>
      <c r="C217" t="s">
        <v>204</v>
      </c>
      <c r="D217">
        <v>1090000</v>
      </c>
      <c r="E217" t="s">
        <v>179</v>
      </c>
    </row>
    <row r="218" spans="1:5" x14ac:dyDescent="0.25">
      <c r="A218" s="14">
        <v>42509.739085648151</v>
      </c>
      <c r="B218" t="s">
        <v>130</v>
      </c>
      <c r="C218" t="s">
        <v>220</v>
      </c>
      <c r="D218">
        <v>1820000</v>
      </c>
      <c r="E218" t="s">
        <v>138</v>
      </c>
    </row>
    <row r="219" spans="1:5" x14ac:dyDescent="0.25">
      <c r="A219" s="14">
        <v>42509.621006944442</v>
      </c>
      <c r="B219" t="s">
        <v>117</v>
      </c>
      <c r="C219" t="s">
        <v>221</v>
      </c>
      <c r="D219">
        <v>1290000</v>
      </c>
      <c r="E219" t="s">
        <v>156</v>
      </c>
    </row>
    <row r="220" spans="1:5" x14ac:dyDescent="0.25">
      <c r="A220" s="14">
        <v>42509.706655092596</v>
      </c>
      <c r="B220" t="s">
        <v>128</v>
      </c>
      <c r="C220" t="s">
        <v>222</v>
      </c>
      <c r="D220">
        <v>1770000</v>
      </c>
      <c r="E220" t="s">
        <v>98</v>
      </c>
    </row>
    <row r="221" spans="1:5" x14ac:dyDescent="0.25">
      <c r="A221" s="14">
        <v>42509.631932870368</v>
      </c>
      <c r="B221" t="s">
        <v>129</v>
      </c>
      <c r="C221" t="s">
        <v>200</v>
      </c>
      <c r="D221">
        <v>1780000</v>
      </c>
      <c r="E221" t="s">
        <v>110</v>
      </c>
    </row>
    <row r="222" spans="1:5" x14ac:dyDescent="0.25">
      <c r="A222" s="14">
        <v>42509.646122685182</v>
      </c>
      <c r="B222" t="s">
        <v>106</v>
      </c>
      <c r="C222" t="s">
        <v>223</v>
      </c>
      <c r="D222">
        <v>880000</v>
      </c>
      <c r="E222" t="s">
        <v>109</v>
      </c>
    </row>
    <row r="223" spans="1:5" x14ac:dyDescent="0.25">
      <c r="A223" s="14">
        <v>42509.644942129627</v>
      </c>
      <c r="B223" t="s">
        <v>106</v>
      </c>
      <c r="C223" t="s">
        <v>223</v>
      </c>
      <c r="D223">
        <v>880000</v>
      </c>
      <c r="E223" t="s">
        <v>109</v>
      </c>
    </row>
    <row r="224" spans="1:5" x14ac:dyDescent="0.25">
      <c r="A224" s="14">
        <v>42509.619189814817</v>
      </c>
      <c r="B224" t="s">
        <v>117</v>
      </c>
      <c r="C224" t="s">
        <v>221</v>
      </c>
      <c r="D224">
        <v>1290000</v>
      </c>
      <c r="E224" t="s">
        <v>156</v>
      </c>
    </row>
    <row r="225" spans="1:5" x14ac:dyDescent="0.25">
      <c r="A225" s="14">
        <v>42509.733993055554</v>
      </c>
      <c r="B225" t="s">
        <v>119</v>
      </c>
      <c r="C225" t="s">
        <v>224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118</v>
      </c>
      <c r="C226" t="s">
        <v>225</v>
      </c>
      <c r="D226">
        <v>1770000</v>
      </c>
      <c r="E226" t="s">
        <v>98</v>
      </c>
    </row>
    <row r="227" spans="1:5" x14ac:dyDescent="0.25">
      <c r="A227" s="14">
        <v>42509.750925925924</v>
      </c>
      <c r="B227" t="s">
        <v>107</v>
      </c>
      <c r="C227" t="s">
        <v>226</v>
      </c>
      <c r="D227">
        <v>1830000</v>
      </c>
      <c r="E227" t="s">
        <v>137</v>
      </c>
    </row>
    <row r="228" spans="1:5" x14ac:dyDescent="0.25">
      <c r="A228" s="14">
        <v>42509.56863425926</v>
      </c>
      <c r="B228" t="s">
        <v>139</v>
      </c>
      <c r="C228" t="s">
        <v>205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139</v>
      </c>
      <c r="C229" t="s">
        <v>227</v>
      </c>
      <c r="D229">
        <v>1840000</v>
      </c>
      <c r="E229" t="s">
        <v>201</v>
      </c>
    </row>
    <row r="230" spans="1:5" x14ac:dyDescent="0.25">
      <c r="A230" s="14">
        <v>42509.534085648149</v>
      </c>
      <c r="B230" t="s">
        <v>117</v>
      </c>
      <c r="C230" t="s">
        <v>228</v>
      </c>
      <c r="D230">
        <v>1290000</v>
      </c>
      <c r="E230" t="s">
        <v>156</v>
      </c>
    </row>
    <row r="231" spans="1:5" x14ac:dyDescent="0.25">
      <c r="A231" s="14">
        <v>42510.028043981481</v>
      </c>
      <c r="B231" t="s">
        <v>139</v>
      </c>
      <c r="C231" t="s">
        <v>209</v>
      </c>
      <c r="D231">
        <v>1840000</v>
      </c>
      <c r="E231" t="s">
        <v>201</v>
      </c>
    </row>
    <row r="232" spans="1:5" x14ac:dyDescent="0.25">
      <c r="A232" s="14">
        <v>42509.4612037037</v>
      </c>
      <c r="B232" t="s">
        <v>117</v>
      </c>
      <c r="C232" t="s">
        <v>229</v>
      </c>
      <c r="D232">
        <v>1800000</v>
      </c>
      <c r="E232" t="s">
        <v>99</v>
      </c>
    </row>
    <row r="233" spans="1:5" x14ac:dyDescent="0.25">
      <c r="A233" s="14">
        <v>42510.170173611114</v>
      </c>
      <c r="B233" t="s">
        <v>130</v>
      </c>
      <c r="C233" t="s">
        <v>230</v>
      </c>
      <c r="D233">
        <v>1740000</v>
      </c>
      <c r="E233" t="s">
        <v>100</v>
      </c>
    </row>
    <row r="234" spans="1:5" x14ac:dyDescent="0.25">
      <c r="A234" s="14">
        <v>42509.349814814814</v>
      </c>
      <c r="B234" t="s">
        <v>116</v>
      </c>
      <c r="C234" t="s">
        <v>231</v>
      </c>
      <c r="D234">
        <v>1100000</v>
      </c>
      <c r="E234" t="s">
        <v>126</v>
      </c>
    </row>
    <row r="235" spans="1:5" x14ac:dyDescent="0.25">
      <c r="A235" s="14">
        <v>42508.843541666669</v>
      </c>
      <c r="B235" t="s">
        <v>132</v>
      </c>
      <c r="C235" t="s">
        <v>167</v>
      </c>
      <c r="D235">
        <v>1820000</v>
      </c>
      <c r="E235" t="s">
        <v>138</v>
      </c>
    </row>
    <row r="236" spans="1:5" x14ac:dyDescent="0.25">
      <c r="A236" s="14">
        <v>42509.230567129627</v>
      </c>
      <c r="B236" t="s">
        <v>132</v>
      </c>
      <c r="C236" t="s">
        <v>181</v>
      </c>
      <c r="D236">
        <v>1800000</v>
      </c>
      <c r="E236" t="s">
        <v>99</v>
      </c>
    </row>
    <row r="237" spans="1:5" x14ac:dyDescent="0.25">
      <c r="A237" s="14">
        <v>42509.155497685184</v>
      </c>
      <c r="B237" t="s">
        <v>136</v>
      </c>
      <c r="C237" t="s">
        <v>184</v>
      </c>
      <c r="D237">
        <v>1110000</v>
      </c>
      <c r="E237" t="s">
        <v>125</v>
      </c>
    </row>
    <row r="238" spans="1:5" x14ac:dyDescent="0.25">
      <c r="A238" s="14">
        <v>42509.016562500001</v>
      </c>
      <c r="B238" t="s">
        <v>64</v>
      </c>
      <c r="C238" t="s">
        <v>176</v>
      </c>
      <c r="D238">
        <v>1810000</v>
      </c>
      <c r="E238" t="s">
        <v>154</v>
      </c>
    </row>
    <row r="239" spans="1:5" x14ac:dyDescent="0.25">
      <c r="A239" s="14">
        <v>42509.276435185187</v>
      </c>
      <c r="B239" t="s">
        <v>119</v>
      </c>
      <c r="C239" t="s">
        <v>194</v>
      </c>
      <c r="D239">
        <v>1110000</v>
      </c>
      <c r="E239" t="s">
        <v>125</v>
      </c>
    </row>
    <row r="240" spans="1:5" x14ac:dyDescent="0.25">
      <c r="A240" s="14">
        <v>42508.80091435185</v>
      </c>
      <c r="B240" t="s">
        <v>116</v>
      </c>
      <c r="C240" t="s">
        <v>178</v>
      </c>
      <c r="D240">
        <v>970000</v>
      </c>
      <c r="E240" t="s">
        <v>180</v>
      </c>
    </row>
    <row r="241" spans="1:5" x14ac:dyDescent="0.25">
      <c r="A241" s="14">
        <v>42509.286458333336</v>
      </c>
      <c r="B241" t="s">
        <v>129</v>
      </c>
      <c r="C241" t="s">
        <v>190</v>
      </c>
      <c r="D241">
        <v>1430000</v>
      </c>
      <c r="E241" t="s">
        <v>127</v>
      </c>
    </row>
    <row r="242" spans="1:5" x14ac:dyDescent="0.25">
      <c r="A242" s="14">
        <v>42508.777453703704</v>
      </c>
      <c r="B242" t="s">
        <v>132</v>
      </c>
      <c r="C242" t="s">
        <v>182</v>
      </c>
      <c r="D242">
        <v>1820000</v>
      </c>
      <c r="E242" t="s">
        <v>138</v>
      </c>
    </row>
    <row r="243" spans="1:5" x14ac:dyDescent="0.25">
      <c r="A243" s="14">
        <v>42509.396412037036</v>
      </c>
      <c r="B243" t="s">
        <v>128</v>
      </c>
      <c r="C243" t="s">
        <v>232</v>
      </c>
      <c r="D243">
        <v>1300000</v>
      </c>
      <c r="E243" t="s">
        <v>111</v>
      </c>
    </row>
    <row r="244" spans="1:5" x14ac:dyDescent="0.25">
      <c r="A244" s="14">
        <v>42508.778773148151</v>
      </c>
      <c r="B244" t="s">
        <v>132</v>
      </c>
      <c r="C244" t="s">
        <v>182</v>
      </c>
      <c r="D244">
        <v>1820000</v>
      </c>
      <c r="E244" t="s">
        <v>138</v>
      </c>
    </row>
    <row r="245" spans="1:5" x14ac:dyDescent="0.25">
      <c r="A245" s="14">
        <v>42509.446099537039</v>
      </c>
      <c r="B245" t="s">
        <v>136</v>
      </c>
      <c r="C245" t="s">
        <v>233</v>
      </c>
      <c r="D245">
        <v>880000</v>
      </c>
      <c r="E245" t="s">
        <v>109</v>
      </c>
    </row>
    <row r="246" spans="1:5" x14ac:dyDescent="0.25">
      <c r="A246" s="14">
        <v>42509.122523148151</v>
      </c>
      <c r="B246" t="s">
        <v>116</v>
      </c>
      <c r="C246" t="s">
        <v>185</v>
      </c>
      <c r="D246">
        <v>1300000</v>
      </c>
      <c r="E246" t="s">
        <v>111</v>
      </c>
    </row>
    <row r="247" spans="1:5" x14ac:dyDescent="0.25">
      <c r="A247" s="14">
        <v>42509.639918981484</v>
      </c>
      <c r="B247" t="s">
        <v>128</v>
      </c>
      <c r="C247" t="s">
        <v>234</v>
      </c>
      <c r="D247">
        <v>1770000</v>
      </c>
      <c r="E247" t="s">
        <v>98</v>
      </c>
    </row>
    <row r="248" spans="1:5" x14ac:dyDescent="0.25">
      <c r="A248" s="14">
        <v>42508.829155092593</v>
      </c>
      <c r="B248" t="s">
        <v>106</v>
      </c>
      <c r="C248" t="s">
        <v>168</v>
      </c>
      <c r="D248">
        <v>1410000</v>
      </c>
      <c r="E248" t="s">
        <v>155</v>
      </c>
    </row>
    <row r="249" spans="1:5" x14ac:dyDescent="0.25">
      <c r="A249" s="14">
        <v>42509.671724537038</v>
      </c>
      <c r="B249" t="s">
        <v>91</v>
      </c>
      <c r="C249" t="s">
        <v>235</v>
      </c>
      <c r="D249">
        <v>1090000</v>
      </c>
      <c r="E249" t="s">
        <v>179</v>
      </c>
    </row>
    <row r="250" spans="1:5" x14ac:dyDescent="0.25">
      <c r="A250" s="14">
        <v>42509.968634259261</v>
      </c>
      <c r="B250" t="s">
        <v>132</v>
      </c>
      <c r="C250" t="s">
        <v>236</v>
      </c>
      <c r="D250">
        <v>1810000</v>
      </c>
      <c r="E250" t="s">
        <v>154</v>
      </c>
    </row>
    <row r="251" spans="1:5" x14ac:dyDescent="0.25">
      <c r="A251" s="14">
        <v>42508.79178240741</v>
      </c>
      <c r="B251" t="s">
        <v>107</v>
      </c>
      <c r="C251" t="s">
        <v>164</v>
      </c>
      <c r="D251">
        <v>1410000</v>
      </c>
      <c r="E251" t="s">
        <v>155</v>
      </c>
    </row>
    <row r="252" spans="1:5" x14ac:dyDescent="0.25">
      <c r="A252" s="14">
        <v>42509.875578703701</v>
      </c>
      <c r="B252" t="s">
        <v>114</v>
      </c>
      <c r="C252" t="s">
        <v>237</v>
      </c>
      <c r="D252">
        <v>1830000</v>
      </c>
      <c r="E252" t="s">
        <v>137</v>
      </c>
    </row>
    <row r="253" spans="1:5" x14ac:dyDescent="0.25">
      <c r="A253" s="14">
        <v>42509.194305555553</v>
      </c>
      <c r="B253" t="s">
        <v>119</v>
      </c>
      <c r="C253" t="s">
        <v>192</v>
      </c>
      <c r="D253">
        <v>1110000</v>
      </c>
      <c r="E253" t="s">
        <v>125</v>
      </c>
    </row>
    <row r="254" spans="1:5" x14ac:dyDescent="0.25">
      <c r="A254" s="14">
        <v>42509.72755787037</v>
      </c>
      <c r="B254" t="s">
        <v>116</v>
      </c>
      <c r="C254" t="s">
        <v>238</v>
      </c>
      <c r="D254">
        <v>1290000</v>
      </c>
      <c r="E254" t="s">
        <v>156</v>
      </c>
    </row>
    <row r="255" spans="1:5" x14ac:dyDescent="0.25">
      <c r="A255" s="14">
        <v>42509.30840277778</v>
      </c>
      <c r="B255" t="s">
        <v>120</v>
      </c>
      <c r="C255" t="s">
        <v>239</v>
      </c>
      <c r="D255">
        <v>1110000</v>
      </c>
      <c r="E255" t="s">
        <v>125</v>
      </c>
    </row>
    <row r="256" spans="1:5" x14ac:dyDescent="0.25">
      <c r="A256" s="14">
        <v>42509.712037037039</v>
      </c>
      <c r="B256" t="s">
        <v>129</v>
      </c>
      <c r="C256" t="s">
        <v>240</v>
      </c>
      <c r="D256">
        <v>1780000</v>
      </c>
      <c r="E256" t="s">
        <v>110</v>
      </c>
    </row>
    <row r="257" spans="1:5" x14ac:dyDescent="0.25">
      <c r="A257" s="14">
        <v>42509.425613425927</v>
      </c>
      <c r="B257" t="s">
        <v>116</v>
      </c>
      <c r="C257" t="s">
        <v>241</v>
      </c>
      <c r="D257">
        <v>1770000</v>
      </c>
      <c r="E257" t="s">
        <v>98</v>
      </c>
    </row>
    <row r="258" spans="1:5" x14ac:dyDescent="0.25">
      <c r="A258" s="14">
        <v>42509.590057870373</v>
      </c>
      <c r="B258" t="s">
        <v>119</v>
      </c>
      <c r="C258" t="s">
        <v>210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132</v>
      </c>
      <c r="C259" t="s">
        <v>242</v>
      </c>
      <c r="D259">
        <v>1760000</v>
      </c>
      <c r="E259" t="s">
        <v>140</v>
      </c>
    </row>
    <row r="260" spans="1:5" x14ac:dyDescent="0.25">
      <c r="A260" s="14">
        <v>42509.46974537037</v>
      </c>
      <c r="B260" t="s">
        <v>106</v>
      </c>
      <c r="C260" t="s">
        <v>212</v>
      </c>
      <c r="D260">
        <v>1750000</v>
      </c>
      <c r="E260" t="s">
        <v>103</v>
      </c>
    </row>
    <row r="261" spans="1:5" x14ac:dyDescent="0.25">
      <c r="A261" s="14">
        <v>42509.460173611114</v>
      </c>
      <c r="B261" t="s">
        <v>117</v>
      </c>
      <c r="C261" t="s">
        <v>229</v>
      </c>
      <c r="D261">
        <v>1800000</v>
      </c>
      <c r="E261" t="s">
        <v>99</v>
      </c>
    </row>
    <row r="262" spans="1:5" x14ac:dyDescent="0.25">
      <c r="A262" s="14">
        <v>42509.408865740741</v>
      </c>
      <c r="B262" t="s">
        <v>139</v>
      </c>
      <c r="C262" t="s">
        <v>243</v>
      </c>
      <c r="D262">
        <v>1200000</v>
      </c>
      <c r="E262" t="s">
        <v>183</v>
      </c>
    </row>
    <row r="263" spans="1:5" x14ac:dyDescent="0.25">
      <c r="A263" s="14">
        <v>42509.470752314817</v>
      </c>
      <c r="B263" t="s">
        <v>128</v>
      </c>
      <c r="C263" t="s">
        <v>244</v>
      </c>
      <c r="D263">
        <v>1770000</v>
      </c>
      <c r="E263" t="s">
        <v>98</v>
      </c>
    </row>
    <row r="264" spans="1:5" x14ac:dyDescent="0.25">
      <c r="A264" s="14">
        <v>42509.403020833335</v>
      </c>
      <c r="B264" t="s">
        <v>106</v>
      </c>
      <c r="C264" t="s">
        <v>245</v>
      </c>
      <c r="D264">
        <v>1760000</v>
      </c>
      <c r="E264" t="s">
        <v>140</v>
      </c>
    </row>
    <row r="265" spans="1:5" x14ac:dyDescent="0.25">
      <c r="A265" s="14">
        <v>42509.575057870374</v>
      </c>
      <c r="B265" t="s">
        <v>128</v>
      </c>
      <c r="C265" t="s">
        <v>211</v>
      </c>
      <c r="D265">
        <v>1770000</v>
      </c>
      <c r="E265" t="s">
        <v>98</v>
      </c>
    </row>
    <row r="266" spans="1:5" x14ac:dyDescent="0.25">
      <c r="A266" s="14">
        <v>42509.381666666668</v>
      </c>
      <c r="B266" t="s">
        <v>120</v>
      </c>
      <c r="C266" t="s">
        <v>246</v>
      </c>
      <c r="D266">
        <v>1110000</v>
      </c>
      <c r="E266" t="s">
        <v>125</v>
      </c>
    </row>
    <row r="267" spans="1:5" x14ac:dyDescent="0.25">
      <c r="A267" s="14">
        <v>42508.989918981482</v>
      </c>
      <c r="B267" t="s">
        <v>106</v>
      </c>
      <c r="C267" t="s">
        <v>175</v>
      </c>
      <c r="D267">
        <v>1410000</v>
      </c>
      <c r="E267" t="s">
        <v>155</v>
      </c>
    </row>
    <row r="268" spans="1:5" x14ac:dyDescent="0.25">
      <c r="A268" s="14">
        <v>42509.361203703702</v>
      </c>
      <c r="B268" t="s">
        <v>118</v>
      </c>
      <c r="C268" t="s">
        <v>247</v>
      </c>
      <c r="D268">
        <v>1300000</v>
      </c>
      <c r="E268" t="s">
        <v>111</v>
      </c>
    </row>
    <row r="269" spans="1:5" x14ac:dyDescent="0.25">
      <c r="A269" s="14">
        <v>42509.389791666668</v>
      </c>
      <c r="B269" t="s">
        <v>130</v>
      </c>
      <c r="C269" t="s">
        <v>248</v>
      </c>
      <c r="D269">
        <v>1430000</v>
      </c>
      <c r="E269" t="s">
        <v>127</v>
      </c>
    </row>
    <row r="270" spans="1:5" x14ac:dyDescent="0.25">
      <c r="A270" s="14">
        <v>42509.314201388886</v>
      </c>
      <c r="B270" t="s">
        <v>117</v>
      </c>
      <c r="C270" t="s">
        <v>249</v>
      </c>
      <c r="D270">
        <v>1100000</v>
      </c>
      <c r="E270" t="s">
        <v>126</v>
      </c>
    </row>
    <row r="271" spans="1:5" x14ac:dyDescent="0.25">
      <c r="A271" s="14">
        <v>42509.422743055555</v>
      </c>
      <c r="B271" t="s">
        <v>119</v>
      </c>
      <c r="C271" t="s">
        <v>216</v>
      </c>
      <c r="D271">
        <v>1110000</v>
      </c>
      <c r="E271" t="s">
        <v>125</v>
      </c>
    </row>
    <row r="272" spans="1:5" x14ac:dyDescent="0.25">
      <c r="A272" s="14">
        <v>42509.182106481479</v>
      </c>
      <c r="B272" t="s">
        <v>106</v>
      </c>
      <c r="C272" t="s">
        <v>187</v>
      </c>
      <c r="D272">
        <v>1760000</v>
      </c>
      <c r="E272" t="s">
        <v>140</v>
      </c>
    </row>
    <row r="273" spans="1:5" x14ac:dyDescent="0.25">
      <c r="A273" s="14">
        <v>42509.546886574077</v>
      </c>
      <c r="B273" t="s">
        <v>129</v>
      </c>
      <c r="C273" t="s">
        <v>212</v>
      </c>
      <c r="D273">
        <v>1750000</v>
      </c>
      <c r="E273" t="s">
        <v>103</v>
      </c>
    </row>
    <row r="274" spans="1:5" x14ac:dyDescent="0.25">
      <c r="A274" s="14">
        <v>42510.017488425925</v>
      </c>
      <c r="B274" t="s">
        <v>133</v>
      </c>
      <c r="C274" t="s">
        <v>250</v>
      </c>
      <c r="D274">
        <v>1810000</v>
      </c>
      <c r="E274" t="s">
        <v>154</v>
      </c>
    </row>
    <row r="275" spans="1:5" x14ac:dyDescent="0.25">
      <c r="A275" s="14">
        <v>42509.632696759261</v>
      </c>
      <c r="B275" t="s">
        <v>129</v>
      </c>
      <c r="C275" t="s">
        <v>200</v>
      </c>
      <c r="D275">
        <v>1780000</v>
      </c>
      <c r="E275" t="s">
        <v>110</v>
      </c>
    </row>
    <row r="276" spans="1:5" x14ac:dyDescent="0.25">
      <c r="A276" s="14">
        <v>42509.771354166667</v>
      </c>
      <c r="B276" t="s">
        <v>120</v>
      </c>
      <c r="C276" t="s">
        <v>251</v>
      </c>
      <c r="D276">
        <v>1810000</v>
      </c>
      <c r="E276" t="s">
        <v>154</v>
      </c>
    </row>
    <row r="277" spans="1:5" x14ac:dyDescent="0.25">
      <c r="A277" s="14">
        <v>42509.641446759262</v>
      </c>
      <c r="B277" t="s">
        <v>128</v>
      </c>
      <c r="C277" t="s">
        <v>234</v>
      </c>
      <c r="D277">
        <v>1770000</v>
      </c>
      <c r="E277" t="s">
        <v>98</v>
      </c>
    </row>
    <row r="278" spans="1:5" x14ac:dyDescent="0.25">
      <c r="A278" s="14">
        <v>42509.771990740737</v>
      </c>
      <c r="B278" t="s">
        <v>120</v>
      </c>
      <c r="C278" t="s">
        <v>251</v>
      </c>
      <c r="D278">
        <v>1810000</v>
      </c>
      <c r="E278" t="s">
        <v>154</v>
      </c>
    </row>
    <row r="279" spans="1:5" x14ac:dyDescent="0.25">
      <c r="A279" s="14">
        <v>42508.975185185183</v>
      </c>
      <c r="B279" t="s">
        <v>133</v>
      </c>
      <c r="C279" t="s">
        <v>173</v>
      </c>
      <c r="D279">
        <v>1820000</v>
      </c>
      <c r="E279" t="s">
        <v>138</v>
      </c>
    </row>
    <row r="280" spans="1:5" x14ac:dyDescent="0.25">
      <c r="A280" s="14">
        <v>42509.767534722225</v>
      </c>
      <c r="B280" t="s">
        <v>117</v>
      </c>
      <c r="C280" t="s">
        <v>202</v>
      </c>
      <c r="D280">
        <v>1290000</v>
      </c>
      <c r="E280" t="s">
        <v>156</v>
      </c>
    </row>
    <row r="281" spans="1:5" x14ac:dyDescent="0.25">
      <c r="A281" s="14">
        <v>42509.175011574072</v>
      </c>
      <c r="B281" t="s">
        <v>132</v>
      </c>
      <c r="C281" t="s">
        <v>196</v>
      </c>
      <c r="D281">
        <v>1800000</v>
      </c>
      <c r="E281" t="s">
        <v>99</v>
      </c>
    </row>
    <row r="282" spans="1:5" x14ac:dyDescent="0.25">
      <c r="A282" s="14">
        <v>42509.672662037039</v>
      </c>
      <c r="B282" t="s">
        <v>118</v>
      </c>
      <c r="C282" t="s">
        <v>252</v>
      </c>
      <c r="D282">
        <v>1770000</v>
      </c>
      <c r="E282" t="s">
        <v>98</v>
      </c>
    </row>
    <row r="283" spans="1:5" x14ac:dyDescent="0.25">
      <c r="A283" s="14">
        <v>42509.191099537034</v>
      </c>
      <c r="B283" t="s">
        <v>133</v>
      </c>
      <c r="C283" t="s">
        <v>189</v>
      </c>
      <c r="D283">
        <v>1800000</v>
      </c>
      <c r="E283" t="s">
        <v>99</v>
      </c>
    </row>
    <row r="284" spans="1:5" x14ac:dyDescent="0.25">
      <c r="A284" s="14">
        <v>42509.503958333335</v>
      </c>
      <c r="B284" t="s">
        <v>119</v>
      </c>
      <c r="C284" t="s">
        <v>253</v>
      </c>
      <c r="D284">
        <v>1200000</v>
      </c>
      <c r="E284" t="s">
        <v>183</v>
      </c>
    </row>
    <row r="285" spans="1:5" x14ac:dyDescent="0.25">
      <c r="A285" s="14">
        <v>42509.287094907406</v>
      </c>
      <c r="B285" t="s">
        <v>118</v>
      </c>
      <c r="C285" t="s">
        <v>191</v>
      </c>
      <c r="D285">
        <v>1300000</v>
      </c>
      <c r="E285" t="s">
        <v>111</v>
      </c>
    </row>
    <row r="286" spans="1:5" x14ac:dyDescent="0.25">
      <c r="A286" s="14">
        <v>42509.467650462961</v>
      </c>
      <c r="B286" t="s">
        <v>92</v>
      </c>
      <c r="C286" t="s">
        <v>254</v>
      </c>
      <c r="D286">
        <v>1090000</v>
      </c>
      <c r="E286" t="s">
        <v>179</v>
      </c>
    </row>
    <row r="287" spans="1:5" x14ac:dyDescent="0.25">
      <c r="A287" s="14">
        <v>42509.296412037038</v>
      </c>
      <c r="B287" t="s">
        <v>136</v>
      </c>
      <c r="C287" t="s">
        <v>255</v>
      </c>
      <c r="D287">
        <v>1200000</v>
      </c>
      <c r="E287" t="s">
        <v>183</v>
      </c>
    </row>
    <row r="288" spans="1:5" x14ac:dyDescent="0.25">
      <c r="A288" s="14">
        <v>42509.378287037034</v>
      </c>
      <c r="B288" t="s">
        <v>132</v>
      </c>
      <c r="C288" t="s">
        <v>256</v>
      </c>
      <c r="D288">
        <v>1800000</v>
      </c>
      <c r="E288" t="s">
        <v>99</v>
      </c>
    </row>
    <row r="289" spans="1:5" x14ac:dyDescent="0.25">
      <c r="A289" s="14">
        <v>42509.371157407404</v>
      </c>
      <c r="B289" t="s">
        <v>136</v>
      </c>
      <c r="C289" t="s">
        <v>257</v>
      </c>
      <c r="D289">
        <v>1200000</v>
      </c>
      <c r="E289" t="s">
        <v>183</v>
      </c>
    </row>
    <row r="290" spans="1:5" x14ac:dyDescent="0.25">
      <c r="A290" s="14">
        <v>42510.235601851855</v>
      </c>
      <c r="B290" t="s">
        <v>132</v>
      </c>
      <c r="C290" t="s">
        <v>258</v>
      </c>
      <c r="D290">
        <v>1750000</v>
      </c>
      <c r="E290" t="s">
        <v>103</v>
      </c>
    </row>
    <row r="291" spans="1:5" x14ac:dyDescent="0.25">
      <c r="A291" s="14">
        <v>42508.927499999998</v>
      </c>
      <c r="B291" t="s">
        <v>64</v>
      </c>
      <c r="C291" t="s">
        <v>171</v>
      </c>
      <c r="D291">
        <v>1810000</v>
      </c>
      <c r="E291" t="s">
        <v>154</v>
      </c>
    </row>
    <row r="292" spans="1:5" x14ac:dyDescent="0.25">
      <c r="A292" s="14">
        <v>42510.226886574077</v>
      </c>
      <c r="B292" t="s">
        <v>120</v>
      </c>
      <c r="C292" t="s">
        <v>206</v>
      </c>
      <c r="D292">
        <v>1360000</v>
      </c>
      <c r="E292" t="s">
        <v>207</v>
      </c>
    </row>
    <row r="293" spans="1:5" x14ac:dyDescent="0.25">
      <c r="A293" s="14">
        <v>42509.207384259258</v>
      </c>
      <c r="B293" t="s">
        <v>116</v>
      </c>
      <c r="C293" t="s">
        <v>195</v>
      </c>
      <c r="D293">
        <v>1100000</v>
      </c>
      <c r="E293" t="s">
        <v>126</v>
      </c>
    </row>
    <row r="294" spans="1:5" x14ac:dyDescent="0.25">
      <c r="A294" s="14">
        <v>42509.78765046296</v>
      </c>
      <c r="B294" t="s">
        <v>106</v>
      </c>
      <c r="C294" t="s">
        <v>259</v>
      </c>
      <c r="D294">
        <v>1830000</v>
      </c>
      <c r="E294" t="s">
        <v>137</v>
      </c>
    </row>
    <row r="295" spans="1:5" x14ac:dyDescent="0.25">
      <c r="A295" s="14">
        <v>42509.228668981479</v>
      </c>
      <c r="B295" t="s">
        <v>136</v>
      </c>
      <c r="C295" t="s">
        <v>193</v>
      </c>
      <c r="D295">
        <v>1200000</v>
      </c>
      <c r="E295" t="s">
        <v>183</v>
      </c>
    </row>
    <row r="296" spans="1:5" x14ac:dyDescent="0.25">
      <c r="A296" s="14">
        <v>42509.34888888889</v>
      </c>
      <c r="B296" t="s">
        <v>119</v>
      </c>
      <c r="C296" t="s">
        <v>260</v>
      </c>
      <c r="D296">
        <v>1110000</v>
      </c>
      <c r="E296" t="s">
        <v>125</v>
      </c>
    </row>
    <row r="297" spans="1:5" x14ac:dyDescent="0.25">
      <c r="A297" s="14">
        <v>42509.349814814814</v>
      </c>
      <c r="B297" t="s">
        <v>119</v>
      </c>
      <c r="C297" t="s">
        <v>260</v>
      </c>
      <c r="D297">
        <v>1110000</v>
      </c>
      <c r="E297" t="s">
        <v>125</v>
      </c>
    </row>
    <row r="298" spans="1:5" x14ac:dyDescent="0.25">
      <c r="A298" s="14">
        <v>42509.325428240743</v>
      </c>
      <c r="B298" t="s">
        <v>128</v>
      </c>
      <c r="C298" t="s">
        <v>261</v>
      </c>
      <c r="D298">
        <v>1300000</v>
      </c>
      <c r="E298" t="s">
        <v>111</v>
      </c>
    </row>
    <row r="299" spans="1:5" x14ac:dyDescent="0.25">
      <c r="A299" s="14">
        <v>42509.386817129627</v>
      </c>
      <c r="B299" t="s">
        <v>117</v>
      </c>
      <c r="C299" t="s">
        <v>262</v>
      </c>
      <c r="D299">
        <v>1100000</v>
      </c>
      <c r="E299" t="s">
        <v>126</v>
      </c>
    </row>
    <row r="300" spans="1:5" x14ac:dyDescent="0.25">
      <c r="A300" s="14">
        <v>42509.317013888889</v>
      </c>
      <c r="B300" t="s">
        <v>130</v>
      </c>
      <c r="C300" t="s">
        <v>263</v>
      </c>
      <c r="D300">
        <v>1430000</v>
      </c>
      <c r="E300" t="s">
        <v>127</v>
      </c>
    </row>
    <row r="301" spans="1:5" x14ac:dyDescent="0.25">
      <c r="A301" s="14">
        <v>42509.465474537035</v>
      </c>
      <c r="B301" t="s">
        <v>92</v>
      </c>
      <c r="C301" t="s">
        <v>254</v>
      </c>
      <c r="D301">
        <v>1090000</v>
      </c>
      <c r="E301" t="s">
        <v>179</v>
      </c>
    </row>
    <row r="302" spans="1:5" x14ac:dyDescent="0.25">
      <c r="A302" s="14">
        <v>42509.053877314815</v>
      </c>
      <c r="B302" t="s">
        <v>65</v>
      </c>
      <c r="C302" t="s">
        <v>177</v>
      </c>
      <c r="D302">
        <v>1810000</v>
      </c>
      <c r="E302" t="s">
        <v>154</v>
      </c>
    </row>
    <row r="303" spans="1:5" x14ac:dyDescent="0.25">
      <c r="A303" s="14">
        <v>42509.495740740742</v>
      </c>
      <c r="B303" t="s">
        <v>119</v>
      </c>
      <c r="C303" t="s">
        <v>253</v>
      </c>
      <c r="D303">
        <v>1200000</v>
      </c>
      <c r="E303" t="s">
        <v>183</v>
      </c>
    </row>
    <row r="304" spans="1:5" x14ac:dyDescent="0.25">
      <c r="A304" s="14">
        <v>42509.986886574072</v>
      </c>
      <c r="B304" t="s">
        <v>112</v>
      </c>
      <c r="C304" t="s">
        <v>264</v>
      </c>
      <c r="D304">
        <v>1830000</v>
      </c>
      <c r="E304" t="s">
        <v>137</v>
      </c>
    </row>
    <row r="305" spans="1:5" x14ac:dyDescent="0.25">
      <c r="A305" s="14">
        <v>42509.693414351852</v>
      </c>
      <c r="B305" t="s">
        <v>136</v>
      </c>
      <c r="C305" t="s">
        <v>215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133</v>
      </c>
      <c r="C306" t="s">
        <v>265</v>
      </c>
      <c r="D306">
        <v>1810000</v>
      </c>
      <c r="E306" t="s">
        <v>154</v>
      </c>
    </row>
    <row r="307" spans="1:5" x14ac:dyDescent="0.25">
      <c r="A307" s="14">
        <v>42510.013171296298</v>
      </c>
      <c r="B307" t="s">
        <v>129</v>
      </c>
      <c r="C307" t="s">
        <v>266</v>
      </c>
      <c r="D307">
        <v>1820000</v>
      </c>
      <c r="E307" t="s">
        <v>138</v>
      </c>
    </row>
    <row r="308" spans="1:5" x14ac:dyDescent="0.25">
      <c r="A308" s="14">
        <v>42509.721388888887</v>
      </c>
      <c r="B308" t="s">
        <v>139</v>
      </c>
      <c r="C308" t="s">
        <v>203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136</v>
      </c>
      <c r="C309" t="s">
        <v>267</v>
      </c>
      <c r="D309">
        <v>1110000</v>
      </c>
      <c r="E309" t="s">
        <v>125</v>
      </c>
    </row>
    <row r="310" spans="1:5" x14ac:dyDescent="0.25">
      <c r="A310" s="14">
        <v>42509.56449074074</v>
      </c>
      <c r="B310" t="s">
        <v>106</v>
      </c>
      <c r="C310" t="s">
        <v>268</v>
      </c>
      <c r="D310">
        <v>880000</v>
      </c>
      <c r="E310" t="s">
        <v>109</v>
      </c>
    </row>
    <row r="311" spans="1:5" x14ac:dyDescent="0.25">
      <c r="A311" s="14">
        <v>42510.206967592596</v>
      </c>
      <c r="B311" t="s">
        <v>157</v>
      </c>
      <c r="C311" t="s">
        <v>269</v>
      </c>
      <c r="D311">
        <v>1760000</v>
      </c>
      <c r="E311" t="s">
        <v>140</v>
      </c>
    </row>
    <row r="312" spans="1:5" x14ac:dyDescent="0.25">
      <c r="A312" s="14">
        <v>42509.544525462959</v>
      </c>
      <c r="B312" t="s">
        <v>120</v>
      </c>
      <c r="C312" t="s">
        <v>199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139</v>
      </c>
      <c r="C313" t="s">
        <v>203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118</v>
      </c>
      <c r="C314" t="s">
        <v>270</v>
      </c>
      <c r="D314">
        <v>1770000</v>
      </c>
      <c r="E314" t="s">
        <v>98</v>
      </c>
    </row>
    <row r="315" spans="1:5" x14ac:dyDescent="0.25">
      <c r="A315" s="14">
        <v>42509.783726851849</v>
      </c>
      <c r="B315" t="s">
        <v>128</v>
      </c>
      <c r="C315" t="s">
        <v>214</v>
      </c>
      <c r="D315">
        <v>1770000</v>
      </c>
      <c r="E315" t="s">
        <v>98</v>
      </c>
    </row>
    <row r="316" spans="1:5" x14ac:dyDescent="0.25">
      <c r="A316" s="14">
        <v>42509.483263888891</v>
      </c>
      <c r="B316" t="s">
        <v>133</v>
      </c>
      <c r="C316" t="s">
        <v>271</v>
      </c>
      <c r="D316">
        <v>1780000</v>
      </c>
      <c r="E316" t="s">
        <v>110</v>
      </c>
    </row>
    <row r="317" spans="1:5" x14ac:dyDescent="0.25">
      <c r="A317" s="14">
        <v>42509.894861111112</v>
      </c>
      <c r="B317" t="s">
        <v>130</v>
      </c>
      <c r="C317" t="s">
        <v>272</v>
      </c>
      <c r="D317">
        <v>1820000</v>
      </c>
      <c r="E317" t="s">
        <v>138</v>
      </c>
    </row>
    <row r="318" spans="1:5" x14ac:dyDescent="0.25">
      <c r="A318" s="14">
        <v>42509.014467592591</v>
      </c>
      <c r="B318" t="s">
        <v>132</v>
      </c>
      <c r="C318" t="s">
        <v>174</v>
      </c>
      <c r="D318">
        <v>1820000</v>
      </c>
      <c r="E318" t="s">
        <v>138</v>
      </c>
    </row>
    <row r="319" spans="1:5" x14ac:dyDescent="0.25">
      <c r="A319" s="14">
        <v>42509.930706018517</v>
      </c>
      <c r="B319" t="s">
        <v>129</v>
      </c>
      <c r="C319" t="s">
        <v>273</v>
      </c>
      <c r="D319">
        <v>1820000</v>
      </c>
      <c r="E319" t="s">
        <v>138</v>
      </c>
    </row>
    <row r="320" spans="1:5" x14ac:dyDescent="0.25">
      <c r="A320" s="14">
        <v>42510.193611111114</v>
      </c>
      <c r="B320" t="s">
        <v>117</v>
      </c>
      <c r="C320" t="s">
        <v>208</v>
      </c>
      <c r="D320">
        <v>1480000</v>
      </c>
      <c r="E320" t="s">
        <v>131</v>
      </c>
    </row>
    <row r="321" spans="1:5" x14ac:dyDescent="0.25">
      <c r="A321" s="14">
        <v>42510.233148148145</v>
      </c>
      <c r="B321" t="s">
        <v>116</v>
      </c>
      <c r="C321" t="s">
        <v>274</v>
      </c>
      <c r="D321">
        <v>1480000</v>
      </c>
      <c r="E321" t="s">
        <v>131</v>
      </c>
    </row>
    <row r="322" spans="1:5" x14ac:dyDescent="0.25">
      <c r="A322" s="14">
        <v>42509.720069444447</v>
      </c>
      <c r="B322" t="s">
        <v>139</v>
      </c>
      <c r="C322" t="s">
        <v>203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129</v>
      </c>
      <c r="C323" t="s">
        <v>240</v>
      </c>
      <c r="D323">
        <v>1780000</v>
      </c>
      <c r="E323" t="s">
        <v>110</v>
      </c>
    </row>
    <row r="324" spans="1:5" x14ac:dyDescent="0.25">
      <c r="A324" s="14">
        <v>42509.681979166664</v>
      </c>
      <c r="B324" t="s">
        <v>107</v>
      </c>
      <c r="C324" t="s">
        <v>275</v>
      </c>
      <c r="D324">
        <v>880000</v>
      </c>
      <c r="E324" t="s">
        <v>109</v>
      </c>
    </row>
    <row r="325" spans="1:5" x14ac:dyDescent="0.25">
      <c r="A325" s="14">
        <v>42509.766018518516</v>
      </c>
      <c r="B325" t="s">
        <v>117</v>
      </c>
      <c r="C325" t="s">
        <v>202</v>
      </c>
      <c r="D325">
        <v>1290000</v>
      </c>
      <c r="E325" t="s">
        <v>156</v>
      </c>
    </row>
    <row r="326" spans="1:5" x14ac:dyDescent="0.25">
      <c r="A326" s="14">
        <v>42509.565706018519</v>
      </c>
      <c r="B326" t="s">
        <v>106</v>
      </c>
      <c r="C326" t="s">
        <v>268</v>
      </c>
      <c r="D326">
        <v>880000</v>
      </c>
      <c r="E326" t="s">
        <v>109</v>
      </c>
    </row>
    <row r="327" spans="1:5" x14ac:dyDescent="0.25">
      <c r="A327" s="14">
        <v>42509.791203703702</v>
      </c>
      <c r="B327" t="s">
        <v>139</v>
      </c>
      <c r="C327" t="s">
        <v>276</v>
      </c>
      <c r="D327">
        <v>1840000</v>
      </c>
      <c r="E327" t="s">
        <v>201</v>
      </c>
    </row>
    <row r="328" spans="1:5" x14ac:dyDescent="0.25">
      <c r="A328" s="14">
        <v>42509.528067129628</v>
      </c>
      <c r="B328" t="s">
        <v>136</v>
      </c>
      <c r="C328" t="s">
        <v>213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139</v>
      </c>
      <c r="C329" t="s">
        <v>276</v>
      </c>
      <c r="D329">
        <v>1840000</v>
      </c>
      <c r="E329" t="s">
        <v>201</v>
      </c>
    </row>
    <row r="330" spans="1:5" x14ac:dyDescent="0.25">
      <c r="A330" s="14">
        <v>42509.226018518515</v>
      </c>
      <c r="B330" t="s">
        <v>107</v>
      </c>
      <c r="C330" t="s">
        <v>186</v>
      </c>
      <c r="D330">
        <v>1760000</v>
      </c>
      <c r="E330" t="s">
        <v>140</v>
      </c>
    </row>
    <row r="331" spans="1:5" x14ac:dyDescent="0.25">
      <c r="A331" s="14">
        <v>42510.254224537035</v>
      </c>
      <c r="B331" t="s">
        <v>91</v>
      </c>
      <c r="C331" t="s">
        <v>277</v>
      </c>
      <c r="D331">
        <v>1430000</v>
      </c>
      <c r="E331" t="s">
        <v>127</v>
      </c>
    </row>
    <row r="332" spans="1:5" x14ac:dyDescent="0.25">
      <c r="A332" s="14">
        <v>42509.20952546296</v>
      </c>
      <c r="B332" t="s">
        <v>118</v>
      </c>
      <c r="C332" t="s">
        <v>188</v>
      </c>
      <c r="D332">
        <v>1300000</v>
      </c>
      <c r="E332" t="s">
        <v>111</v>
      </c>
    </row>
    <row r="333" spans="1:5" x14ac:dyDescent="0.25">
      <c r="A333" s="14">
        <v>42509.715451388889</v>
      </c>
      <c r="B333" t="s">
        <v>106</v>
      </c>
      <c r="C333" t="s">
        <v>278</v>
      </c>
      <c r="D333">
        <v>1830000</v>
      </c>
      <c r="E333" t="s">
        <v>137</v>
      </c>
    </row>
    <row r="334" spans="1:5" x14ac:dyDescent="0.25">
      <c r="A334" s="14">
        <v>42508.994432870371</v>
      </c>
      <c r="B334" t="s">
        <v>158</v>
      </c>
      <c r="C334" t="s">
        <v>172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120</v>
      </c>
      <c r="C335" t="s">
        <v>251</v>
      </c>
      <c r="D335">
        <v>1810000</v>
      </c>
      <c r="E335" t="s">
        <v>154</v>
      </c>
    </row>
    <row r="336" spans="1:5" x14ac:dyDescent="0.25">
      <c r="A336" s="14">
        <v>42508.93136574074</v>
      </c>
      <c r="B336" t="s">
        <v>132</v>
      </c>
      <c r="C336" t="s">
        <v>170</v>
      </c>
      <c r="D336">
        <v>1820000</v>
      </c>
      <c r="E336" t="s">
        <v>138</v>
      </c>
    </row>
    <row r="337" spans="1:5" x14ac:dyDescent="0.25">
      <c r="A337" s="14">
        <v>42509.789884259262</v>
      </c>
      <c r="B337" t="s">
        <v>139</v>
      </c>
      <c r="C337" t="s">
        <v>276</v>
      </c>
      <c r="D337">
        <v>1840000</v>
      </c>
      <c r="E337" t="s">
        <v>201</v>
      </c>
    </row>
    <row r="338" spans="1:5" x14ac:dyDescent="0.25">
      <c r="A338" s="14">
        <v>42508.848796296297</v>
      </c>
      <c r="B338" t="s">
        <v>64</v>
      </c>
      <c r="C338" t="s">
        <v>169</v>
      </c>
      <c r="D338">
        <v>1810000</v>
      </c>
      <c r="E338" t="s">
        <v>154</v>
      </c>
    </row>
    <row r="339" spans="1:5" x14ac:dyDescent="0.25">
      <c r="A339" s="14">
        <v>42509.809479166666</v>
      </c>
      <c r="B339" t="s">
        <v>130</v>
      </c>
      <c r="C339" t="s">
        <v>279</v>
      </c>
      <c r="D339">
        <v>1820000</v>
      </c>
      <c r="E339" t="s">
        <v>138</v>
      </c>
    </row>
    <row r="340" spans="1:5" x14ac:dyDescent="0.25">
      <c r="A340" s="14">
        <v>42508.785601851851</v>
      </c>
      <c r="B340" t="s">
        <v>157</v>
      </c>
      <c r="C340" t="s">
        <v>165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133</v>
      </c>
      <c r="C341" t="s">
        <v>280</v>
      </c>
      <c r="D341">
        <v>1810000</v>
      </c>
      <c r="E341" t="s">
        <v>154</v>
      </c>
    </row>
    <row r="342" spans="1:5" x14ac:dyDescent="0.25">
      <c r="A342" s="14">
        <v>42509.412430555552</v>
      </c>
      <c r="B342" t="s">
        <v>133</v>
      </c>
      <c r="C342" t="s">
        <v>281</v>
      </c>
      <c r="D342">
        <v>1800000</v>
      </c>
      <c r="E342" t="s">
        <v>99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C2" sqref="C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42513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2016-05-24T17:38:25Z</dcterms:modified>
</cp:coreProperties>
</file>