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X97" i="1"/>
  <c r="T98" i="1"/>
  <c r="V98" i="1"/>
  <c r="W98" i="1"/>
  <c r="X98" i="1"/>
  <c r="T99" i="1"/>
  <c r="V99" i="1"/>
  <c r="W99" i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X113" i="1"/>
  <c r="T114" i="1"/>
  <c r="V114" i="1"/>
  <c r="W114" i="1"/>
  <c r="X114" i="1"/>
  <c r="T115" i="1"/>
  <c r="V115" i="1"/>
  <c r="W115" i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X122" i="1"/>
  <c r="T123" i="1"/>
  <c r="V123" i="1"/>
  <c r="W123" i="1"/>
  <c r="X123" i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T131" i="1"/>
  <c r="V131" i="1"/>
  <c r="W131" i="1"/>
  <c r="X131" i="1"/>
  <c r="T132" i="1"/>
  <c r="V132" i="1"/>
  <c r="W132" i="1"/>
  <c r="X132" i="1"/>
  <c r="T133" i="1"/>
  <c r="V133" i="1"/>
  <c r="W133" i="1"/>
  <c r="X133" i="1"/>
  <c r="T134" i="1"/>
  <c r="V134" i="1"/>
  <c r="W134" i="1"/>
  <c r="X134" i="1"/>
  <c r="T135" i="1"/>
  <c r="V135" i="1"/>
  <c r="W135" i="1"/>
  <c r="X135" i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 s="1"/>
  <c r="U139" i="1" s="1"/>
  <c r="T140" i="1"/>
  <c r="V140" i="1"/>
  <c r="W140" i="1"/>
  <c r="X140" i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T148" i="1"/>
  <c r="V148" i="1"/>
  <c r="W148" i="1"/>
  <c r="X148" i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P130" i="1" s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48" i="1" l="1"/>
  <c r="U148" i="1" s="1"/>
  <c r="Y147" i="1"/>
  <c r="U147" i="1" s="1"/>
  <c r="Y140" i="1"/>
  <c r="U140" i="1" s="1"/>
  <c r="Y122" i="1"/>
  <c r="U122" i="1" s="1"/>
  <c r="Y115" i="1"/>
  <c r="U115" i="1" s="1"/>
  <c r="Y113" i="1"/>
  <c r="U113" i="1" s="1"/>
  <c r="Y99" i="1"/>
  <c r="U99" i="1" s="1"/>
  <c r="Y97" i="1"/>
  <c r="U97" i="1" s="1"/>
  <c r="Y135" i="1"/>
  <c r="U135" i="1" s="1"/>
  <c r="Y134" i="1"/>
  <c r="U134" i="1" s="1"/>
  <c r="Y132" i="1"/>
  <c r="U132" i="1" s="1"/>
  <c r="Y130" i="1"/>
  <c r="U130" i="1" s="1"/>
  <c r="Y123" i="1"/>
  <c r="U123" i="1" s="1"/>
  <c r="Y152" i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<sst xmlns="http://schemas.openxmlformats.org/spreadsheetml/2006/main" count="1674" uniqueCount="450">
  <si>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</si>
  <si>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</si>
  <si>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</si>
  <si>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</si>
  <si>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</si>
  <si>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</si>
  <si>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</si>
  <si>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</si>
  <si>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</si>
  <si>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</si>
  <si>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</si>
  <si>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</si>
  <si>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</si>
  <si>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</si>
  <si>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</si>
  <si>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</si>
  <si>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</si>
  <si>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</si>
  <si>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</si>
  <si>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</si>
  <si>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</si>
  <si>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</si>
  <si>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</si>
  <si>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</si>
  <si>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</si>
  <si>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</si>
  <si>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</si>
  <si>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</si>
  <si>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</si>
  <si>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</si>
  <si>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</si>
  <si>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</si>
  <si>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</si>
  <si>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</si>
  <si>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</si>
  <si>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</si>
  <si>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</si>
  <si>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</si>
  <si>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</si>
  <si>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</si>
  <si>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</si>
  <si>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</si>
  <si>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</si>
  <si>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</si>
  <si>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</si>
  <si>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</si>
  <si>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</si>
  <si>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</si>
  <si>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</si>
  <si>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</si>
  <si>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</si>
  <si>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</si>
  <si>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</si>
  <si>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</si>
  <si>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</si>
  <si>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</si>
  <si>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</si>
  <si>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</si>
  <si>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</si>
  <si>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</si>
  <si>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</si>
  <si>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</si>
  <si>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</si>
  <si>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</si>
  <si>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</si>
  <si>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</si>
  <si>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</si>
  <si>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</si>
  <si>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</si>
  <si>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</si>
  <si>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</si>
  <si>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</si>
  <si>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</si>
  <si>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</si>
  <si>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</si>
  <si>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</si>
  <si>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</si>
  <si>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</si>
  <si>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</si>
  <si>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</si>
  <si>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</si>
  <si>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</si>
  <si>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</si>
  <si>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</si>
  <si>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</si>
  <si>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</si>
  <si>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</si>
  <si>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</si>
  <si>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</si>
  <si>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</si>
  <si>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</si>
  <si>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</si>
  <si>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</si>
  <si>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</si>
  <si>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</si>
  <si>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</si>
  <si>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</si>
  <si>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</si>
  <si>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</si>
  <si>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</si>
  <si>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</si>
  <si>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</si>
  <si>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</si>
  <si>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</si>
  <si>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</si>
  <si>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</si>
  <si>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</si>
  <si>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</si>
  <si>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</si>
  <si>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</si>
  <si>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</si>
  <si>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</si>
  <si>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</si>
  <si>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</si>
  <si>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</si>
  <si>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</si>
  <si>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</si>
  <si>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</si>
  <si>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</si>
  <si>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</si>
  <si>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</si>
  <si>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</si>
  <si>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</si>
  <si>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</si>
  <si>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</si>
  <si>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</si>
  <si>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</si>
  <si>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</si>
  <si>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</si>
  <si>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</si>
  <si>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</si>
  <si>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</si>
  <si>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</si>
  <si>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</si>
  <si>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</si>
  <si>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</si>
  <si>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</si>
  <si>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</si>
  <si>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</si>
  <si>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</si>
  <si>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</si>
  <si>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</si>
  <si>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</si>
  <si>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</si>
  <si>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</si>
  <si>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</si>
  <si>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</si>
  <si>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</si>
  <si>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</si>
  <si>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</si>
  <si>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</si>
  <si>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</si>
  <si>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</si>
  <si>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</si>
  <si>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</si>
  <si>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</si>
  <si>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</si>
  <si>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</si>
  <si>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</si>
  <si>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</si>
  <si>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</si>
  <si>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</si>
  <si>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</si>
  <si>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</si>
  <si>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</si>
  <si>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</si>
  <si>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</si>
  <si>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</si>
  <si>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</si>
  <si>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</si>
  <si>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</si>
  <si>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</si>
  <si>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</si>
  <si>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</si>
  <si>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</si>
  <si>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</si>
  <si>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</si>
  <si>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</si>
  <si>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</si>
  <si>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</si>
  <si>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</si>
  <si>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</si>
  <si>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</si>
  <si>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</si>
  <si>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</si>
  <si>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</si>
  <si>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</si>
  <si>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</si>
  <si>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</si>
  <si>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</si>
  <si>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</si>
  <si>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</si>
  <si>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</si>
  <si>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</si>
  <si>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</si>
  <si>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</si>
  <si>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</si>
  <si>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</si>
  <si>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</si>
  <si>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</si>
  <si>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</si>
  <si>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</si>
  <si>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</si>
  <si>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</si>
  <si>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</si>
  <si>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</si>
  <si>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</si>
  <si>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</si>
  <si>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</si>
  <si>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</si>
  <si>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</si>
  <si>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</si>
  <si>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</si>
  <si>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</si>
  <si>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</si>
  <si>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</si>
  <si>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</si>
  <si>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</si>
  <si>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</si>
  <si>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</si>
  <si>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</si>
  <si>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</si>
  <si>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</si>
  <si>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</si>
  <si>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</si>
  <si>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</si>
  <si>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</si>
  <si>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</si>
  <si>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</si>
  <si>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</si>
  <si>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</si>
  <si>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</si>
  <si>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</si>
  <si>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</si>
  <si>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</si>
  <si>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</si>
  <si>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</si>
  <si>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</si>
  <si>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</si>
  <si>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</si>
  <si>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</si>
  <si>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</si>
  <si>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</si>
  <si>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</si>
  <si>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</si>
  <si>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</si>
  <si>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</si>
  <si>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</si>
  <si>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</si>
  <si>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</si>
  <si>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</si>
  <si>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</si>
  <si>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</si>
  <si>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</si>
  <si>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</si>
  <si>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</si>
  <si>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</si>
  <si>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</si>
  <si>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</si>
  <si>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</si>
  <si>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</si>
  <si>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</si>
  <si>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</si>
  <si>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</si>
  <si>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</si>
  <si>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</si>
  <si>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</si>
  <si>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</si>
  <si>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</si>
  <si>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</si>
  <si>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</si>
  <si>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</si>
  <si>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</si>
  <si>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</si>
  <si>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</si>
  <si>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</si>
  <si>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</si>
  <si>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</si>
  <si>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</si>
  <si>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</si>
  <si>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</si>
  <si>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</si>
  <si>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</si>
  <si>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</si>
  <si>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</si>
  <si>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</si>
  <si>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</si>
  <si>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</si>
  <si>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</si>
  <si>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</si>
  <si>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</si>
  <si>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</si>
  <si>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</si>
  <si>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</si>
  <si>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</si>
  <si>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</si>
  <si>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</si>
  <si>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</si>
  <si>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</si>
  <si>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</si>
  <si>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</si>
  <si>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</si>
  <si>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</si>
  <si>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</si>
  <si>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</si>
  <si>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</si>
  <si>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</si>
  <si>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</si>
  <si>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</si>
  <si>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</si>
  <si>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</si>
  <si>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</si>
  <si>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</si>
  <si>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</si>
  <si>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</si>
  <si>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</si>
  <si>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</si>
  <si>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</si>
  <si>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</si>
  <si>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</si>
  <si>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</si>
  <si>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</si>
  <si>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</si>
  <si>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</si>
  <si>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</si>
  <si>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</si>
  <si>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</si>
  <si>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</si>
  <si>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</si>
  <si>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</si>
  <si>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</si>
  <si>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</si>
  <si>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</si>
  <si>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</si>
  <si>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</si>
  <si>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</si>
  <si>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</si>
  <si>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</si>
  <si>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</si>
  <si>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</si>
  <si>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</si>
  <si>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</si>
  <si>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</si>
  <si>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</si>
  <si>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</si>
  <si>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</si>
  <si>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</si>
  <si>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</si>
  <si>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</si>
  <si>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</si>
  <si>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</si>
  <si>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</si>
  <si>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</si>
  <si>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</si>
  <si>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</si>
  <si>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</si>
  <si>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</si>
  <si>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</si>
  <si>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</si>
  <si>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</si>
  <si>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</si>
  <si>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</si>
  <si>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</si>
  <si>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</si>
  <si>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</si>
  <si>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</si>
  <si>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</si>
  <si>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</si>
  <si>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</si>
  <si>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</si>
  <si>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</si>
  <si>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</si>
  <si>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</si>
  <si>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</si>
  <si>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</si>
  <si>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</si>
  <si>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</si>
  <si>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</si>
  <si>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</si>
  <si>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</si>
  <si>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</si>
  <si>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</si>
  <si>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</si>
  <si>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</si>
  <si>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</si>
  <si>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</si>
  <si>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</si>
  <si>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</si>
  <si>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</si>
  <si>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</si>
  <si>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</si>
  <si>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</si>
  <si>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</si>
  <si>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</si>
  <si>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</si>
  <si>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</si>
  <si>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</si>
  <si>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</si>
  <si>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</si>
  <si>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</si>
  <si>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</si>
  <si>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</si>
  <si>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</si>
  <si>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</si>
  <si>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</si>
  <si>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</si>
  <si>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</si>
  <si>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</si>
  <si>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</si>
  <si>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</si>
  <si>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</si>
  <si>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</si>
  <si>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</si>
  <si>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</si>
  <si>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</si>
  <si>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</si>
  <si>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</si>
  <si>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</si>
  <si>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</si>
  <si>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</si>
  <si>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</si>
  <si>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</si>
  <si>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</si>
  <si>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</si>
  <si>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</si>
  <si>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</si>
  <si>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</si>
  <si>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</si>
  <si>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</si>
  <si>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</si>
  <si>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</si>
  <si>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</si>
  <si>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</si>
  <si>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</si>
  <si>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</si>
  <si>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</si>
  <si>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</si>
  <si>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</si>
  <si>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</si>
  <si>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</si>
  <si>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</si>
  <si>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No issue found in logs, no issue found in service log. Signals ahead were all PROCEED CAB. GPS was acceptable. Not sure why a cut out happened here.</t>
  </si>
  <si>
    <t>Link failures to 78th</t>
  </si>
  <si>
    <t>Link failures to 61st</t>
  </si>
  <si>
    <t>Comparator issue caused train comm outage</t>
  </si>
  <si>
    <t>Train was cut out by message from TMDS at 05-13-2016 17:31:42.799</t>
  </si>
  <si>
    <t>Onboard in-route failure</t>
  </si>
  <si>
    <t>Train went backwards for unknown reasons. Operator error?</t>
  </si>
  <si>
    <t>Discuss</t>
  </si>
  <si>
    <t>DUS routing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</si>
</sst>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topLeftCell="A130" zoomScale="85" zoomScaleNormal="85" workbookViewId="0">
      <selection activeCell="R85" sqref="R8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T3" s="74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" si="3">IF(Y3&lt;23,"Y","N")</f>
        <v>Y</v>
      </c>
      <c r="V3" s="74" t="e">
        <f t="shared" ref="V3" si="4">VALUE(LEFT(A3,3))-VALUE(LEFT(A2,3))</f>
        <v>#VALUE!</v>
      </c>
      <c r="W3" s="74">
        <f t="shared" ref="W3:W34" si="5">RIGHT(D3,LEN(D3)-4)/10000</f>
        <v>1.9195</v>
      </c>
      <c r="X3" s="74">
        <f t="shared" ref="X3:X34" si="6">RIGHT(H3,LEN(H3)-4)/10000</f>
        <v>23.332699999999999</v>
      </c>
      <c r="Y3" s="74">
        <f t="shared" ref="Y3:Y34" si="7"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142</v>
      </c>
      <c r="R4" s="62" t="s">
        <v>449</v>
      </c>
      <c r="T4" s="74" t="str">
        <f t="shared" ref="T4:T3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 t="shared" ref="U4:U35" si="11">IF(Y4&lt;23,"Y","N")</f>
        <v>Y</v>
      </c>
      <c r="V4" s="74">
        <f t="shared" ref="V4:V35" si="12">VALUE(LEFT(A4,3))-VALUE(LEFT(A3,3))</f>
        <v>0</v>
      </c>
      <c r="W4" s="74">
        <f t="shared" si="5"/>
        <v>7.7700000000000005E-2</v>
      </c>
      <c r="X4" s="74">
        <f t="shared" si="6"/>
        <v>0.13600000000000001</v>
      </c>
      <c r="Y4" s="74">
        <f t="shared" si="7"/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 t="shared" si="11"/>
        <v>N</v>
      </c>
      <c r="V5" s="74">
        <f t="shared" si="12"/>
        <v>1</v>
      </c>
      <c r="W5" s="74">
        <f t="shared" si="5"/>
        <v>23.267900000000001</v>
      </c>
      <c r="X5" s="74">
        <f t="shared" si="6"/>
        <v>1.2500000000000001E-2</v>
      </c>
      <c r="Y5" s="74">
        <f t="shared" si="7"/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142</v>
      </c>
      <c r="R6" s="62" t="s">
        <v>449</v>
      </c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 t="shared" si="11"/>
        <v>Y</v>
      </c>
      <c r="V6" s="74">
        <f t="shared" si="12"/>
        <v>1</v>
      </c>
      <c r="W6" s="74">
        <f t="shared" si="5"/>
        <v>1.9197</v>
      </c>
      <c r="X6" s="74">
        <f t="shared" si="6"/>
        <v>23.328900000000001</v>
      </c>
      <c r="Y6" s="74">
        <f t="shared" si="7"/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 t="shared" si="11"/>
        <v>Y</v>
      </c>
      <c r="V7" s="74">
        <f t="shared" si="12"/>
        <v>0</v>
      </c>
      <c r="W7" s="74">
        <f t="shared" si="5"/>
        <v>7.5499999999999998E-2</v>
      </c>
      <c r="X7" s="74">
        <f t="shared" si="6"/>
        <v>0.11269999999999999</v>
      </c>
      <c r="Y7" s="74">
        <f t="shared" si="7"/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3">$M8*24*60</f>
        <v>40.283333330880851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5"/>
        <v>23.2653</v>
      </c>
      <c r="X8" s="74">
        <f t="shared" si="6"/>
        <v>1.49E-2</v>
      </c>
      <c r="Y8" s="74">
        <f t="shared" si="7"/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3"/>
        <v>39.683333326829597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 t="shared" si="11"/>
        <v>N</v>
      </c>
      <c r="V9" s="74">
        <f t="shared" si="12"/>
        <v>3</v>
      </c>
      <c r="W9" s="74">
        <f t="shared" si="5"/>
        <v>4.6600000000000003E-2</v>
      </c>
      <c r="X9" s="74">
        <f t="shared" si="6"/>
        <v>23.3322</v>
      </c>
      <c r="Y9" s="74">
        <f t="shared" si="7"/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3"/>
        <v>37.799999993294477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 t="shared" si="11"/>
        <v>N</v>
      </c>
      <c r="V10" s="74">
        <f t="shared" si="12"/>
        <v>1</v>
      </c>
      <c r="W10" s="74">
        <f t="shared" si="5"/>
        <v>23.249300000000002</v>
      </c>
      <c r="X10" s="74">
        <f t="shared" si="6"/>
        <v>1.5599999999999999E-2</v>
      </c>
      <c r="Y10" s="74">
        <f t="shared" si="7"/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3"/>
        <v>41.183333331719041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 t="shared" si="11"/>
        <v>N</v>
      </c>
      <c r="V11" s="74">
        <f t="shared" si="12"/>
        <v>1</v>
      </c>
      <c r="W11" s="74">
        <f t="shared" si="5"/>
        <v>4.6199999999999998E-2</v>
      </c>
      <c r="X11" s="74">
        <f t="shared" si="6"/>
        <v>23.331499999999998</v>
      </c>
      <c r="Y11" s="74">
        <f t="shared" si="7"/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3"/>
        <v>35.916666670236737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 t="shared" si="11"/>
        <v>N</v>
      </c>
      <c r="V12" s="74">
        <f t="shared" si="12"/>
        <v>1</v>
      </c>
      <c r="W12" s="74">
        <f t="shared" si="5"/>
        <v>23.299299999999999</v>
      </c>
      <c r="X12" s="74">
        <f t="shared" si="6"/>
        <v>1.54E-2</v>
      </c>
      <c r="Y12" s="74">
        <f t="shared" si="7"/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3"/>
        <v>38.200000002980232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1"/>
        <v>N</v>
      </c>
      <c r="V13" s="74">
        <f t="shared" si="12"/>
        <v>1</v>
      </c>
      <c r="W13" s="74">
        <f t="shared" si="5"/>
        <v>7.7200000000000005E-2</v>
      </c>
      <c r="X13" s="74">
        <f t="shared" si="6"/>
        <v>23.3309</v>
      </c>
      <c r="Y13" s="74">
        <f t="shared" si="7"/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3"/>
        <v>45.166666674194857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 t="shared" si="11"/>
        <v>N</v>
      </c>
      <c r="V14" s="74">
        <f t="shared" si="12"/>
        <v>1</v>
      </c>
      <c r="W14" s="74">
        <f t="shared" si="5"/>
        <v>23.2988</v>
      </c>
      <c r="X14" s="74">
        <f t="shared" si="6"/>
        <v>1.4999999999999999E-2</v>
      </c>
      <c r="Y14" s="74">
        <f t="shared" si="7"/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3"/>
        <v>48.500000000931323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 t="shared" si="11"/>
        <v>N</v>
      </c>
      <c r="V15" s="74">
        <f t="shared" si="12"/>
        <v>1</v>
      </c>
      <c r="W15" s="74">
        <f t="shared" si="5"/>
        <v>4.5699999999999998E-2</v>
      </c>
      <c r="X15" s="74">
        <f t="shared" si="6"/>
        <v>23.331900000000001</v>
      </c>
      <c r="Y15" s="74">
        <f t="shared" si="7"/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3"/>
        <v>41.350000005913898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 t="shared" si="11"/>
        <v>N</v>
      </c>
      <c r="V16" s="74">
        <f t="shared" si="12"/>
        <v>1</v>
      </c>
      <c r="W16" s="74">
        <f t="shared" si="5"/>
        <v>23.297699999999999</v>
      </c>
      <c r="X16" s="74">
        <f t="shared" si="6"/>
        <v>1.5599999999999999E-2</v>
      </c>
      <c r="Y16" s="74">
        <f t="shared" si="7"/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3"/>
        <v>38.633333332836628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1"/>
        <v>N</v>
      </c>
      <c r="V17" s="74">
        <f t="shared" si="12"/>
        <v>1</v>
      </c>
      <c r="W17" s="74">
        <f t="shared" si="5"/>
        <v>7.5700000000000003E-2</v>
      </c>
      <c r="X17" s="74">
        <f t="shared" si="6"/>
        <v>23.3276</v>
      </c>
      <c r="Y17" s="74">
        <f t="shared" si="7"/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3"/>
        <v>43.566666666883975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1"/>
        <v>N</v>
      </c>
      <c r="V18" s="74">
        <f t="shared" si="12"/>
        <v>1</v>
      </c>
      <c r="W18" s="74">
        <f t="shared" si="5"/>
        <v>23.2971</v>
      </c>
      <c r="X18" s="74">
        <f t="shared" si="6"/>
        <v>1.52E-2</v>
      </c>
      <c r="Y18" s="74">
        <f t="shared" si="7"/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3"/>
        <v>48.366666667861864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 t="shared" si="11"/>
        <v>N</v>
      </c>
      <c r="V19" s="74">
        <f t="shared" si="12"/>
        <v>1</v>
      </c>
      <c r="W19" s="74">
        <f t="shared" si="5"/>
        <v>4.6199999999999998E-2</v>
      </c>
      <c r="X19" s="74">
        <f t="shared" si="6"/>
        <v>23.3293</v>
      </c>
      <c r="Y19" s="74">
        <f t="shared" si="7"/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3"/>
        <v>41.416666667209938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 t="shared" si="11"/>
        <v>N</v>
      </c>
      <c r="V20" s="74">
        <f t="shared" si="12"/>
        <v>1</v>
      </c>
      <c r="W20" s="74">
        <f t="shared" si="5"/>
        <v>23.2972</v>
      </c>
      <c r="X20" s="74">
        <f t="shared" si="6"/>
        <v>1.41E-2</v>
      </c>
      <c r="Y20" s="74">
        <f t="shared" si="7"/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3"/>
        <v>46.91666666418314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 t="shared" si="11"/>
        <v>N</v>
      </c>
      <c r="V21" s="74">
        <f t="shared" si="12"/>
        <v>2</v>
      </c>
      <c r="W21" s="74">
        <f t="shared" si="5"/>
        <v>23.297699999999999</v>
      </c>
      <c r="X21" s="74">
        <f t="shared" si="6"/>
        <v>1.47E-2</v>
      </c>
      <c r="Y21" s="74">
        <f t="shared" si="7"/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3"/>
        <v>38.766666665906087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 t="shared" si="11"/>
        <v>N</v>
      </c>
      <c r="V22" s="74">
        <f t="shared" si="12"/>
        <v>1</v>
      </c>
      <c r="W22" s="74">
        <f t="shared" si="5"/>
        <v>4.7100000000000003E-2</v>
      </c>
      <c r="X22" s="74">
        <f t="shared" si="6"/>
        <v>23.332899999999999</v>
      </c>
      <c r="Y22" s="74">
        <f t="shared" si="7"/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3"/>
        <v>42.866666670888662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 t="shared" si="11"/>
        <v>N</v>
      </c>
      <c r="V23" s="74">
        <f t="shared" si="12"/>
        <v>1</v>
      </c>
      <c r="W23" s="74">
        <f t="shared" si="5"/>
        <v>23.302299999999999</v>
      </c>
      <c r="X23" s="74">
        <f t="shared" si="6"/>
        <v>1.3899999999999999E-2</v>
      </c>
      <c r="Y23" s="74">
        <f t="shared" si="7"/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3"/>
        <v>39.533333333674818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 t="shared" si="11"/>
        <v>N</v>
      </c>
      <c r="V24" s="74">
        <f t="shared" si="12"/>
        <v>1</v>
      </c>
      <c r="W24" s="74">
        <f t="shared" si="5"/>
        <v>4.5100000000000001E-2</v>
      </c>
      <c r="X24" s="74">
        <f t="shared" si="6"/>
        <v>23.329699999999999</v>
      </c>
      <c r="Y24" s="74">
        <f t="shared" si="7"/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3"/>
        <v>37.933333336841315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 t="shared" si="11"/>
        <v>N</v>
      </c>
      <c r="V25" s="74">
        <f t="shared" si="12"/>
        <v>1</v>
      </c>
      <c r="W25" s="74">
        <f t="shared" si="5"/>
        <v>23.2973</v>
      </c>
      <c r="X25" s="74">
        <f t="shared" si="6"/>
        <v>1.52E-2</v>
      </c>
      <c r="Y25" s="74">
        <f t="shared" si="7"/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3"/>
        <v>43.016666664043441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 t="shared" si="11"/>
        <v>N</v>
      </c>
      <c r="V26" s="74">
        <f t="shared" si="12"/>
        <v>1</v>
      </c>
      <c r="W26" s="74">
        <f t="shared" si="5"/>
        <v>4.3499999999999997E-2</v>
      </c>
      <c r="X26" s="74">
        <f t="shared" si="6"/>
        <v>23.329699999999999</v>
      </c>
      <c r="Y26" s="74">
        <f t="shared" si="7"/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3"/>
        <v>46.016666663344949</v>
      </c>
      <c r="O27" s="13"/>
      <c r="P27" s="13"/>
      <c r="Q27" s="62"/>
      <c r="R27" s="62"/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 t="shared" si="11"/>
        <v>N</v>
      </c>
      <c r="V27" s="74">
        <f t="shared" si="12"/>
        <v>1</v>
      </c>
      <c r="W27" s="74">
        <f t="shared" si="5"/>
        <v>23.299099999999999</v>
      </c>
      <c r="X27" s="74">
        <f t="shared" si="6"/>
        <v>1.5599999999999999E-2</v>
      </c>
      <c r="Y27" s="74">
        <f t="shared" si="7"/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3"/>
        <v>44.066666658036411</v>
      </c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 t="shared" si="11"/>
        <v>N</v>
      </c>
      <c r="V28" s="74">
        <f t="shared" si="12"/>
        <v>1</v>
      </c>
      <c r="W28" s="74">
        <f t="shared" si="5"/>
        <v>4.6600000000000003E-2</v>
      </c>
      <c r="X28" s="74">
        <f t="shared" si="6"/>
        <v>23.330100000000002</v>
      </c>
      <c r="Y28" s="74">
        <f t="shared" si="7"/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3"/>
        <v>47.516666657757014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 t="shared" si="11"/>
        <v>N</v>
      </c>
      <c r="V29" s="74">
        <f t="shared" si="12"/>
        <v>1</v>
      </c>
      <c r="W29" s="74">
        <f t="shared" si="5"/>
        <v>23.297999999999998</v>
      </c>
      <c r="X29" s="74">
        <f t="shared" si="6"/>
        <v>1.67E-2</v>
      </c>
      <c r="Y29" s="74">
        <f t="shared" si="7"/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3"/>
        <v>36.916666673496366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1"/>
        <v>N</v>
      </c>
      <c r="V30" s="74">
        <f t="shared" si="12"/>
        <v>1</v>
      </c>
      <c r="W30" s="74">
        <f t="shared" si="5"/>
        <v>4.82E-2</v>
      </c>
      <c r="X30" s="74">
        <f t="shared" si="6"/>
        <v>23.329799999999999</v>
      </c>
      <c r="Y30" s="74">
        <f t="shared" si="7"/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3"/>
        <v>42.833333329763263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1"/>
        <v>N</v>
      </c>
      <c r="V31" s="74">
        <f t="shared" si="12"/>
        <v>1</v>
      </c>
      <c r="W31" s="74">
        <f t="shared" si="5"/>
        <v>23.298100000000002</v>
      </c>
      <c r="X31" s="74">
        <f t="shared" si="6"/>
        <v>2.1999999999999999E-2</v>
      </c>
      <c r="Y31" s="74">
        <f t="shared" si="7"/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3"/>
        <v>44.433333337074146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 t="shared" si="11"/>
        <v>N</v>
      </c>
      <c r="V32" s="74">
        <f t="shared" si="12"/>
        <v>1</v>
      </c>
      <c r="W32" s="74">
        <f t="shared" si="5"/>
        <v>4.4699999999999997E-2</v>
      </c>
      <c r="X32" s="74">
        <f t="shared" si="6"/>
        <v>23.328399999999998</v>
      </c>
      <c r="Y32" s="74">
        <f t="shared" si="7"/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3"/>
        <v>42.866666670888662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 t="shared" si="11"/>
        <v>N</v>
      </c>
      <c r="V33" s="74">
        <f t="shared" si="12"/>
        <v>1</v>
      </c>
      <c r="W33" s="74">
        <f t="shared" si="5"/>
        <v>23.296299999999999</v>
      </c>
      <c r="X33" s="74">
        <f t="shared" si="6"/>
        <v>1.5599999999999999E-2</v>
      </c>
      <c r="Y33" s="74">
        <f t="shared" si="7"/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3"/>
        <v>35.383333337958902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 t="shared" si="11"/>
        <v>N</v>
      </c>
      <c r="V34" s="74">
        <f t="shared" si="12"/>
        <v>1</v>
      </c>
      <c r="W34" s="74">
        <f t="shared" si="5"/>
        <v>4.3999999999999997E-2</v>
      </c>
      <c r="X34" s="74">
        <f t="shared" si="6"/>
        <v>23.331</v>
      </c>
      <c r="Y34" s="74">
        <f t="shared" si="7"/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3"/>
        <v>41.333333335351199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 t="shared" si="11"/>
        <v>N</v>
      </c>
      <c r="V35" s="74">
        <f t="shared" si="12"/>
        <v>1</v>
      </c>
      <c r="W35" s="74">
        <f t="shared" ref="W35:W66" si="14">RIGHT(D35,LEN(D35)-4)/10000</f>
        <v>23.299099999999999</v>
      </c>
      <c r="X35" s="74">
        <f t="shared" ref="X35:X54" si="15">RIGHT(H35,LEN(H35)-4)/10000</f>
        <v>1.52E-2</v>
      </c>
      <c r="Y35" s="74">
        <f t="shared" ref="Y35:Y66" si="16"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7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18">I36-F36</f>
        <v>2.3148148102336563E-3</v>
      </c>
      <c r="N36" s="13"/>
      <c r="O36" s="13"/>
      <c r="P36" s="13">
        <f>$M36*24*60</f>
        <v>3.3333333267364651</v>
      </c>
      <c r="Q36" s="62" t="s">
        <v>142</v>
      </c>
      <c r="R36" s="62" t="s">
        <v>449</v>
      </c>
      <c r="T36" s="74" t="str">
        <f t="shared" ref="T36:T67" si="19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 t="shared" ref="U36:U67" si="20">IF(Y36&lt;23,"Y","N")</f>
        <v>Y</v>
      </c>
      <c r="V36" s="74">
        <f t="shared" ref="V36:V67" si="21">VALUE(LEFT(A36,3))-VALUE(LEFT(A35,3))</f>
        <v>1</v>
      </c>
      <c r="W36" s="74">
        <f t="shared" si="14"/>
        <v>4.3700000000000003E-2</v>
      </c>
      <c r="X36" s="74">
        <f t="shared" si="15"/>
        <v>0.1109</v>
      </c>
      <c r="Y36" s="74">
        <f t="shared" si="16"/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7"/>
        <v>4019/4020</v>
      </c>
      <c r="L37" s="61" t="str">
        <f>VLOOKUP(A37,'Trips&amp;Operators'!$C$1:$E$9999,3,FALSE)</f>
        <v>STARKS</v>
      </c>
      <c r="M37" s="12">
        <f t="shared" si="18"/>
        <v>2.751157408056315E-2</v>
      </c>
      <c r="N37" s="13">
        <f t="shared" ref="N37:N70" si="22">$M37*24*60</f>
        <v>39.616666676010936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 t="shared" si="20"/>
        <v>N</v>
      </c>
      <c r="V37" s="74">
        <f t="shared" si="21"/>
        <v>1</v>
      </c>
      <c r="W37" s="74">
        <f t="shared" si="14"/>
        <v>23.305099999999999</v>
      </c>
      <c r="X37" s="74">
        <f t="shared" si="15"/>
        <v>1.34E-2</v>
      </c>
      <c r="Y37" s="74">
        <f t="shared" si="16"/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7"/>
        <v>4039/4040</v>
      </c>
      <c r="L38" s="61" t="str">
        <f>VLOOKUP(A38,'Trips&amp;Operators'!$C$1:$E$9999,3,FALSE)</f>
        <v>MALAVE</v>
      </c>
      <c r="M38" s="12">
        <f t="shared" si="18"/>
        <v>2.5127314816927537E-2</v>
      </c>
      <c r="N38" s="13">
        <f t="shared" si="22"/>
        <v>36.183333336375654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 t="shared" si="20"/>
        <v>N</v>
      </c>
      <c r="V38" s="74">
        <f t="shared" si="21"/>
        <v>1</v>
      </c>
      <c r="W38" s="74">
        <f t="shared" si="14"/>
        <v>4.6199999999999998E-2</v>
      </c>
      <c r="X38" s="74">
        <f t="shared" si="15"/>
        <v>23.336300000000001</v>
      </c>
      <c r="Y38" s="74">
        <f t="shared" si="16"/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7"/>
        <v>4039/4040</v>
      </c>
      <c r="L39" s="61" t="str">
        <f>VLOOKUP(A39,'Trips&amp;Operators'!$C$1:$E$9999,3,FALSE)</f>
        <v>MALAVE</v>
      </c>
      <c r="M39" s="12">
        <f t="shared" si="18"/>
        <v>2.6828703703358769E-2</v>
      </c>
      <c r="N39" s="13">
        <f t="shared" si="22"/>
        <v>38.633333332836628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 t="shared" si="20"/>
        <v>N</v>
      </c>
      <c r="V39" s="74">
        <f t="shared" si="21"/>
        <v>1</v>
      </c>
      <c r="W39" s="74">
        <f t="shared" si="14"/>
        <v>23.2987</v>
      </c>
      <c r="X39" s="74">
        <f t="shared" si="15"/>
        <v>1.4500000000000001E-2</v>
      </c>
      <c r="Y39" s="74">
        <f t="shared" si="16"/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7"/>
        <v>4043/4044</v>
      </c>
      <c r="L40" s="61" t="str">
        <f>VLOOKUP(A40,'Trips&amp;Operators'!$C$1:$E$9999,3,FALSE)</f>
        <v>YORK</v>
      </c>
      <c r="M40" s="12">
        <f t="shared" si="18"/>
        <v>2.8402777774317656E-2</v>
      </c>
      <c r="N40" s="13">
        <f t="shared" si="22"/>
        <v>40.899999995017424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 t="shared" si="20"/>
        <v>N</v>
      </c>
      <c r="V40" s="74">
        <f t="shared" si="21"/>
        <v>1</v>
      </c>
      <c r="W40" s="74">
        <f t="shared" si="14"/>
        <v>4.5100000000000001E-2</v>
      </c>
      <c r="X40" s="74">
        <f t="shared" si="15"/>
        <v>23.329499999999999</v>
      </c>
      <c r="Y40" s="74">
        <f t="shared" si="16"/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7"/>
        <v>4043/4044</v>
      </c>
      <c r="L41" s="61" t="str">
        <f>VLOOKUP(A41,'Trips&amp;Operators'!$C$1:$E$9999,3,FALSE)</f>
        <v>YORK</v>
      </c>
      <c r="M41" s="12">
        <f t="shared" si="18"/>
        <v>3.0173611106874887E-2</v>
      </c>
      <c r="N41" s="13">
        <f t="shared" si="22"/>
        <v>43.449999993899837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 t="shared" si="20"/>
        <v>N</v>
      </c>
      <c r="V41" s="74">
        <f t="shared" si="21"/>
        <v>1</v>
      </c>
      <c r="W41" s="74">
        <f t="shared" si="14"/>
        <v>23.2971</v>
      </c>
      <c r="X41" s="74">
        <f t="shared" si="15"/>
        <v>1.3899999999999999E-2</v>
      </c>
      <c r="Y41" s="74">
        <f t="shared" si="16"/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7"/>
        <v>4015/4016</v>
      </c>
      <c r="L42" s="61" t="str">
        <f>VLOOKUP(A42,'Trips&amp;Operators'!$C$1:$E$9999,3,FALSE)</f>
        <v>LEDERHAUSE</v>
      </c>
      <c r="M42" s="12">
        <f t="shared" si="18"/>
        <v>2.9641203698702157E-2</v>
      </c>
      <c r="N42" s="13">
        <f t="shared" si="22"/>
        <v>42.683333326131105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 t="shared" si="20"/>
        <v>N</v>
      </c>
      <c r="V42" s="74">
        <f t="shared" si="21"/>
        <v>1</v>
      </c>
      <c r="W42" s="74">
        <f t="shared" si="14"/>
        <v>4.3799999999999999E-2</v>
      </c>
      <c r="X42" s="74">
        <f t="shared" si="15"/>
        <v>23.331</v>
      </c>
      <c r="Y42" s="74">
        <f t="shared" si="16"/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7"/>
        <v>4015/4016</v>
      </c>
      <c r="L43" s="61" t="str">
        <f>VLOOKUP(A43,'Trips&amp;Operators'!$C$1:$E$9999,3,FALSE)</f>
        <v>LEDERHAUSE</v>
      </c>
      <c r="M43" s="12">
        <f t="shared" si="18"/>
        <v>3.3009259255777579E-2</v>
      </c>
      <c r="N43" s="13">
        <f t="shared" si="22"/>
        <v>47.533333328319713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 t="shared" si="20"/>
        <v>N</v>
      </c>
      <c r="V43" s="74">
        <f t="shared" si="21"/>
        <v>1</v>
      </c>
      <c r="W43" s="74">
        <f t="shared" si="14"/>
        <v>23.3</v>
      </c>
      <c r="X43" s="74">
        <f t="shared" si="15"/>
        <v>1.47E-2</v>
      </c>
      <c r="Y43" s="74">
        <f t="shared" si="16"/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7"/>
        <v>4009/4010</v>
      </c>
      <c r="L44" s="61" t="str">
        <f>VLOOKUP(A44,'Trips&amp;Operators'!$C$1:$E$9999,3,FALSE)</f>
        <v>SANTIZO</v>
      </c>
      <c r="M44" s="12">
        <f t="shared" si="18"/>
        <v>2.7210648149775807E-2</v>
      </c>
      <c r="N44" s="13">
        <f t="shared" si="22"/>
        <v>39.183333335677162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20"/>
        <v>N</v>
      </c>
      <c r="V44" s="74">
        <f t="shared" si="21"/>
        <v>1</v>
      </c>
      <c r="W44" s="74">
        <f t="shared" si="14"/>
        <v>5.4399999999999997E-2</v>
      </c>
      <c r="X44" s="74">
        <f t="shared" si="15"/>
        <v>23.329899999999999</v>
      </c>
      <c r="Y44" s="74">
        <f t="shared" si="16"/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7"/>
        <v>4009/4010</v>
      </c>
      <c r="L45" s="61" t="str">
        <f>VLOOKUP(A45,'Trips&amp;Operators'!$C$1:$E$9999,3,FALSE)</f>
        <v>SANTIZO</v>
      </c>
      <c r="M45" s="12">
        <f t="shared" si="18"/>
        <v>3.0046296298678499E-2</v>
      </c>
      <c r="N45" s="13">
        <f t="shared" si="22"/>
        <v>43.266666670097038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 t="shared" si="20"/>
        <v>N</v>
      </c>
      <c r="V45" s="74">
        <f t="shared" si="21"/>
        <v>1</v>
      </c>
      <c r="W45" s="74">
        <f t="shared" si="14"/>
        <v>23.297999999999998</v>
      </c>
      <c r="X45" s="74">
        <f t="shared" si="15"/>
        <v>1.49E-2</v>
      </c>
      <c r="Y45" s="74">
        <f t="shared" si="16"/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7"/>
        <v>4025/4026</v>
      </c>
      <c r="L46" s="61" t="str">
        <f>VLOOKUP(A46,'Trips&amp;Operators'!$C$1:$E$9999,3,FALSE)</f>
        <v>CHANDLER</v>
      </c>
      <c r="M46" s="12">
        <f t="shared" si="18"/>
        <v>2.5740740740729962E-2</v>
      </c>
      <c r="N46" s="13">
        <f t="shared" si="22"/>
        <v>37.066666666651145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 t="shared" si="20"/>
        <v>N</v>
      </c>
      <c r="V46" s="74">
        <f t="shared" si="21"/>
        <v>1</v>
      </c>
      <c r="W46" s="74">
        <f t="shared" si="14"/>
        <v>4.4900000000000002E-2</v>
      </c>
      <c r="X46" s="74">
        <f t="shared" si="15"/>
        <v>23.3325</v>
      </c>
      <c r="Y46" s="74">
        <f t="shared" si="16"/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7"/>
        <v>4025/4026</v>
      </c>
      <c r="L47" s="61" t="str">
        <f>VLOOKUP(A47,'Trips&amp;Operators'!$C$1:$E$9999,3,FALSE)</f>
        <v>CHANDLER</v>
      </c>
      <c r="M47" s="12">
        <f t="shared" si="18"/>
        <v>3.312500000174623E-2</v>
      </c>
      <c r="N47" s="13">
        <f t="shared" si="22"/>
        <v>47.700000002514571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 t="shared" si="20"/>
        <v>N</v>
      </c>
      <c r="V47" s="74">
        <f t="shared" si="21"/>
        <v>1</v>
      </c>
      <c r="W47" s="74">
        <f t="shared" si="14"/>
        <v>23.299800000000001</v>
      </c>
      <c r="X47" s="74">
        <f t="shared" si="15"/>
        <v>1.52E-2</v>
      </c>
      <c r="Y47" s="74">
        <f t="shared" si="16"/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7"/>
        <v>4037/4038</v>
      </c>
      <c r="L48" s="61" t="str">
        <f>VLOOKUP(A48,'Trips&amp;Operators'!$C$1:$E$9999,3,FALSE)</f>
        <v>NEWELL</v>
      </c>
      <c r="M48" s="12">
        <f t="shared" si="18"/>
        <v>3.2083333331684116E-2</v>
      </c>
      <c r="N48" s="13">
        <f t="shared" si="22"/>
        <v>46.199999997625127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 t="shared" si="20"/>
        <v>N</v>
      </c>
      <c r="V48" s="74">
        <f t="shared" si="21"/>
        <v>1</v>
      </c>
      <c r="W48" s="74">
        <f t="shared" si="14"/>
        <v>4.6199999999999998E-2</v>
      </c>
      <c r="X48" s="74">
        <f t="shared" si="15"/>
        <v>23.329699999999999</v>
      </c>
      <c r="Y48" s="74">
        <f t="shared" si="16"/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7"/>
        <v>4037/4038</v>
      </c>
      <c r="L49" s="61" t="str">
        <f>VLOOKUP(A49,'Trips&amp;Operators'!$C$1:$E$9999,3,FALSE)</f>
        <v>NEWELL</v>
      </c>
      <c r="M49" s="12">
        <f t="shared" si="18"/>
        <v>2.806712962774327E-2</v>
      </c>
      <c r="N49" s="13">
        <f t="shared" si="22"/>
        <v>40.416666663950309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 t="shared" si="20"/>
        <v>N</v>
      </c>
      <c r="V49" s="74">
        <f t="shared" si="21"/>
        <v>1</v>
      </c>
      <c r="W49" s="74">
        <f t="shared" si="14"/>
        <v>23.2973</v>
      </c>
      <c r="X49" s="74">
        <f t="shared" si="15"/>
        <v>1.4500000000000001E-2</v>
      </c>
      <c r="Y49" s="74">
        <f t="shared" si="16"/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7"/>
        <v>4019/4020</v>
      </c>
      <c r="L50" s="61" t="str">
        <f>VLOOKUP(A50,'Trips&amp;Operators'!$C$1:$E$9999,3,FALSE)</f>
        <v>STARKS</v>
      </c>
      <c r="M50" s="12">
        <f t="shared" si="18"/>
        <v>2.7060185180744156E-2</v>
      </c>
      <c r="N50" s="13">
        <f t="shared" si="22"/>
        <v>38.966666660271585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14"/>
        <v>4.4400000000000002E-2</v>
      </c>
      <c r="X50" s="74">
        <f t="shared" si="15"/>
        <v>23.333400000000001</v>
      </c>
      <c r="Y50" s="74">
        <f t="shared" si="16"/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7"/>
        <v>4019/4020</v>
      </c>
      <c r="L51" s="61" t="str">
        <f>VLOOKUP(A51,'Trips&amp;Operators'!$C$1:$E$9999,3,FALSE)</f>
        <v>STARKS</v>
      </c>
      <c r="M51" s="12">
        <f t="shared" si="18"/>
        <v>3.0173611106874887E-2</v>
      </c>
      <c r="N51" s="13">
        <f t="shared" si="22"/>
        <v>43.449999993899837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14"/>
        <v>23.301500000000001</v>
      </c>
      <c r="X51" s="74">
        <f t="shared" si="15"/>
        <v>1.34E-2</v>
      </c>
      <c r="Y51" s="74">
        <f t="shared" si="16"/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7"/>
        <v>4039/4040</v>
      </c>
      <c r="L52" s="61" t="str">
        <f>VLOOKUP(A52,'Trips&amp;Operators'!$C$1:$E$9999,3,FALSE)</f>
        <v>MALAVE</v>
      </c>
      <c r="M52" s="12">
        <f t="shared" si="18"/>
        <v>2.5300925932242535E-2</v>
      </c>
      <c r="N52" s="13">
        <f t="shared" si="22"/>
        <v>36.43333334242925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 t="shared" si="20"/>
        <v>N</v>
      </c>
      <c r="V52" s="74">
        <f t="shared" si="21"/>
        <v>1</v>
      </c>
      <c r="W52" s="74">
        <f t="shared" si="14"/>
        <v>4.6399999999999997E-2</v>
      </c>
      <c r="X52" s="74">
        <f t="shared" si="15"/>
        <v>23.329699999999999</v>
      </c>
      <c r="Y52" s="74">
        <f t="shared" si="16"/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7"/>
        <v>4039/4040</v>
      </c>
      <c r="L53" s="61" t="str">
        <f>VLOOKUP(A53,'Trips&amp;Operators'!$C$1:$E$9999,3,FALSE)</f>
        <v>MALAVE</v>
      </c>
      <c r="M53" s="12">
        <f t="shared" si="18"/>
        <v>2.5127314816927537E-2</v>
      </c>
      <c r="N53" s="13">
        <f t="shared" si="22"/>
        <v>36.183333336375654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 t="shared" si="20"/>
        <v>N</v>
      </c>
      <c r="V53" s="74">
        <f t="shared" si="21"/>
        <v>1</v>
      </c>
      <c r="W53" s="74">
        <f t="shared" si="14"/>
        <v>23.296900000000001</v>
      </c>
      <c r="X53" s="74">
        <f t="shared" si="15"/>
        <v>1.61E-2</v>
      </c>
      <c r="Y53" s="74">
        <f t="shared" si="16"/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7"/>
        <v>4043/4044</v>
      </c>
      <c r="L54" s="61" t="str">
        <f>VLOOKUP(A54,'Trips&amp;Operators'!$C$1:$E$9999,3,FALSE)</f>
        <v>CANFIELD</v>
      </c>
      <c r="M54" s="12">
        <f t="shared" si="18"/>
        <v>2.8078703704522923E-2</v>
      </c>
      <c r="N54" s="13">
        <f t="shared" si="22"/>
        <v>40.433333334513009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14"/>
        <v>4.53E-2</v>
      </c>
      <c r="X54" s="74">
        <f t="shared" si="15"/>
        <v>23.33</v>
      </c>
      <c r="Y54" s="74">
        <f t="shared" si="16"/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7"/>
        <v>4043/4044</v>
      </c>
      <c r="L55" s="61" t="str">
        <f>VLOOKUP(A55,'Trips&amp;Operators'!$C$1:$E$9999,3,FALSE)</f>
        <v>CANFIELD</v>
      </c>
      <c r="M55" s="12">
        <f t="shared" si="18"/>
        <v>3.3518518517666962E-2</v>
      </c>
      <c r="N55" s="13">
        <f t="shared" si="22"/>
        <v>48.266666665440425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14"/>
        <v>23.2989</v>
      </c>
      <c r="X55" s="74">
        <v>0.20680000000000001</v>
      </c>
      <c r="Y55" s="74">
        <f t="shared" si="16"/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7"/>
        <v>4015/4016</v>
      </c>
      <c r="L56" s="61" t="str">
        <f>VLOOKUP(A56,'Trips&amp;Operators'!$C$1:$E$9999,3,FALSE)</f>
        <v>YORK</v>
      </c>
      <c r="M56" s="12">
        <f t="shared" si="18"/>
        <v>2.8171296296932269E-2</v>
      </c>
      <c r="N56" s="13">
        <f t="shared" si="22"/>
        <v>40.566666667582467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 t="shared" si="20"/>
        <v>N</v>
      </c>
      <c r="V56" s="74">
        <f t="shared" si="21"/>
        <v>1</v>
      </c>
      <c r="W56" s="74">
        <f t="shared" si="14"/>
        <v>4.5999999999999999E-2</v>
      </c>
      <c r="X56" s="74">
        <f t="shared" ref="X56:X87" si="23">RIGHT(H56,LEN(H56)-4)/10000</f>
        <v>23.330100000000002</v>
      </c>
      <c r="Y56" s="74">
        <f t="shared" si="16"/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7"/>
        <v>4015/4016</v>
      </c>
      <c r="L57" s="61" t="str">
        <f>VLOOKUP(A57,'Trips&amp;Operators'!$C$1:$E$9999,3,FALSE)</f>
        <v>YORK</v>
      </c>
      <c r="M57" s="12">
        <f t="shared" si="18"/>
        <v>2.8518518520286307E-2</v>
      </c>
      <c r="N57" s="13">
        <f t="shared" si="22"/>
        <v>41.066666669212282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 t="shared" si="20"/>
        <v>N</v>
      </c>
      <c r="V57" s="74">
        <f t="shared" si="21"/>
        <v>1</v>
      </c>
      <c r="W57" s="74">
        <f t="shared" si="14"/>
        <v>23.297999999999998</v>
      </c>
      <c r="X57" s="74">
        <f t="shared" si="23"/>
        <v>1.78E-2</v>
      </c>
      <c r="Y57" s="74">
        <f t="shared" si="16"/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7"/>
        <v>4009/4010</v>
      </c>
      <c r="L58" s="61" t="str">
        <f>VLOOKUP(A58,'Trips&amp;Operators'!$C$1:$E$9999,3,FALSE)</f>
        <v>ADANE</v>
      </c>
      <c r="M58" s="12">
        <f t="shared" si="18"/>
        <v>2.8472222220443655E-2</v>
      </c>
      <c r="N58" s="13">
        <f t="shared" si="22"/>
        <v>40.999999997438863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 t="shared" si="20"/>
        <v>N</v>
      </c>
      <c r="V58" s="74">
        <f t="shared" si="21"/>
        <v>1</v>
      </c>
      <c r="W58" s="74">
        <f t="shared" si="14"/>
        <v>4.6399999999999997E-2</v>
      </c>
      <c r="X58" s="74">
        <f t="shared" si="23"/>
        <v>23.331</v>
      </c>
      <c r="Y58" s="74">
        <f t="shared" si="16"/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7"/>
        <v>4009/4010</v>
      </c>
      <c r="L59" s="61" t="str">
        <f>VLOOKUP(A59,'Trips&amp;Operators'!$C$1:$E$9999,3,FALSE)</f>
        <v>ADANE</v>
      </c>
      <c r="M59" s="12">
        <f t="shared" si="18"/>
        <v>2.7523148142790888E-2</v>
      </c>
      <c r="N59" s="13">
        <f t="shared" si="22"/>
        <v>39.633333325618878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 t="shared" si="20"/>
        <v>N</v>
      </c>
      <c r="V59" s="74">
        <f t="shared" si="21"/>
        <v>1</v>
      </c>
      <c r="W59" s="74">
        <f t="shared" si="14"/>
        <v>23.299600000000002</v>
      </c>
      <c r="X59" s="74">
        <f t="shared" si="23"/>
        <v>1.38E-2</v>
      </c>
      <c r="Y59" s="74">
        <f t="shared" si="16"/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7"/>
        <v>4025/4026</v>
      </c>
      <c r="L60" s="61" t="str">
        <f>VLOOKUP(A60,'Trips&amp;Operators'!$C$1:$E$9999,3,FALSE)</f>
        <v>SANTIZO</v>
      </c>
      <c r="M60" s="12">
        <f t="shared" si="18"/>
        <v>2.9652777775481809E-2</v>
      </c>
      <c r="N60" s="13">
        <f t="shared" si="22"/>
        <v>42.699999996693805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 t="shared" si="20"/>
        <v>N</v>
      </c>
      <c r="V60" s="74">
        <f t="shared" si="21"/>
        <v>1</v>
      </c>
      <c r="W60" s="74">
        <f t="shared" si="14"/>
        <v>4.82E-2</v>
      </c>
      <c r="X60" s="74">
        <f t="shared" si="23"/>
        <v>23.329899999999999</v>
      </c>
      <c r="Y60" s="74">
        <f t="shared" si="16"/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7"/>
        <v>4025/4026</v>
      </c>
      <c r="L61" s="61" t="str">
        <f>VLOOKUP(A61,'Trips&amp;Operators'!$C$1:$E$9999,3,FALSE)</f>
        <v>SANTIZO</v>
      </c>
      <c r="M61" s="12">
        <f t="shared" si="18"/>
        <v>2.9363425928750075E-2</v>
      </c>
      <c r="N61" s="13">
        <f t="shared" si="22"/>
        <v>42.283333337400109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 t="shared" si="20"/>
        <v>N</v>
      </c>
      <c r="V61" s="74">
        <f t="shared" si="21"/>
        <v>1</v>
      </c>
      <c r="W61" s="74">
        <f t="shared" si="14"/>
        <v>23.297799999999999</v>
      </c>
      <c r="X61" s="74">
        <f t="shared" si="23"/>
        <v>1.49E-2</v>
      </c>
      <c r="Y61" s="74">
        <f t="shared" si="16"/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7"/>
        <v>4037/4038</v>
      </c>
      <c r="L62" s="61" t="str">
        <f>VLOOKUP(A62,'Trips&amp;Operators'!$C$1:$E$9999,3,FALSE)</f>
        <v>SPECTOR</v>
      </c>
      <c r="M62" s="12">
        <f t="shared" si="18"/>
        <v>2.6747685180453118E-2</v>
      </c>
      <c r="N62" s="13">
        <f t="shared" si="22"/>
        <v>38.51666665985249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 t="shared" si="20"/>
        <v>N</v>
      </c>
      <c r="V62" s="74">
        <f t="shared" si="21"/>
        <v>1</v>
      </c>
      <c r="W62" s="74">
        <f t="shared" si="14"/>
        <v>4.6899999999999997E-2</v>
      </c>
      <c r="X62" s="74">
        <f t="shared" si="23"/>
        <v>23.331700000000001</v>
      </c>
      <c r="Y62" s="74">
        <f t="shared" si="16"/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7"/>
        <v>4037/4038</v>
      </c>
      <c r="L63" s="61" t="str">
        <f>VLOOKUP(A63,'Trips&amp;Operators'!$C$1:$E$9999,3,FALSE)</f>
        <v>SPECTOR</v>
      </c>
      <c r="M63" s="12">
        <f t="shared" si="18"/>
        <v>3.0821759261016268E-2</v>
      </c>
      <c r="N63" s="13">
        <f t="shared" si="22"/>
        <v>44.383333335863426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 t="shared" si="20"/>
        <v>N</v>
      </c>
      <c r="V63" s="74">
        <f t="shared" si="21"/>
        <v>1</v>
      </c>
      <c r="W63" s="74">
        <f t="shared" si="14"/>
        <v>23.297599999999999</v>
      </c>
      <c r="X63" s="74">
        <f t="shared" si="23"/>
        <v>1.4500000000000001E-2</v>
      </c>
      <c r="Y63" s="74">
        <f t="shared" si="16"/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7"/>
        <v>4019/4020</v>
      </c>
      <c r="L64" s="61" t="str">
        <f>VLOOKUP(A64,'Trips&amp;Operators'!$C$1:$E$9999,3,FALSE)</f>
        <v>STORY</v>
      </c>
      <c r="M64" s="12">
        <f t="shared" si="18"/>
        <v>2.4375000000873115E-2</v>
      </c>
      <c r="N64" s="13">
        <f t="shared" si="22"/>
        <v>35.100000001257285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14"/>
        <v>4.2200000000000001E-2</v>
      </c>
      <c r="X64" s="74">
        <f t="shared" si="23"/>
        <v>23.3307</v>
      </c>
      <c r="Y64" s="74">
        <f t="shared" si="16"/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7"/>
        <v>4019/4020</v>
      </c>
      <c r="L65" s="61" t="str">
        <f>VLOOKUP(A65,'Trips&amp;Operators'!$C$1:$E$9999,3,FALSE)</f>
        <v>STORY</v>
      </c>
      <c r="M65" s="12">
        <f t="shared" si="18"/>
        <v>2.5995370371674653E-2</v>
      </c>
      <c r="N65" s="13">
        <f t="shared" si="22"/>
        <v>37.433333335211501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14"/>
        <v>23.301500000000001</v>
      </c>
      <c r="X65" s="74">
        <f t="shared" si="23"/>
        <v>1.4500000000000001E-2</v>
      </c>
      <c r="Y65" s="74">
        <f t="shared" si="16"/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7"/>
        <v>4039/4040</v>
      </c>
      <c r="L66" s="61" t="str">
        <f>VLOOKUP(A66,'Trips&amp;Operators'!$C$1:$E$9999,3,FALSE)</f>
        <v>LOCKLEAR</v>
      </c>
      <c r="M66" s="12">
        <f t="shared" si="18"/>
        <v>2.6863425926421769E-2</v>
      </c>
      <c r="N66" s="13">
        <f t="shared" si="22"/>
        <v>38.683333334047347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 t="shared" si="20"/>
        <v>N</v>
      </c>
      <c r="V66" s="74">
        <f t="shared" si="21"/>
        <v>1</v>
      </c>
      <c r="W66" s="74">
        <f t="shared" si="14"/>
        <v>4.5499999999999999E-2</v>
      </c>
      <c r="X66" s="74">
        <f t="shared" si="23"/>
        <v>23.3323</v>
      </c>
      <c r="Y66" s="74">
        <f t="shared" si="16"/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7"/>
        <v>4039/4040</v>
      </c>
      <c r="L67" s="61" t="str">
        <f>VLOOKUP(A67,'Trips&amp;Operators'!$C$1:$E$9999,3,FALSE)</f>
        <v>LOCKLEAR</v>
      </c>
      <c r="M67" s="12">
        <f t="shared" si="18"/>
        <v>2.6585648141917773E-2</v>
      </c>
      <c r="N67" s="13">
        <f t="shared" si="22"/>
        <v>38.283333324361593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20"/>
        <v>N</v>
      </c>
      <c r="V67" s="74">
        <f t="shared" si="21"/>
        <v>1</v>
      </c>
      <c r="W67" s="74">
        <f t="shared" ref="W67:W98" si="24">RIGHT(D67,LEN(D67)-4)/10000</f>
        <v>23.301100000000002</v>
      </c>
      <c r="X67" s="74">
        <f t="shared" si="23"/>
        <v>1.5800000000000002E-2</v>
      </c>
      <c r="Y67" s="74">
        <f t="shared" ref="Y67:Y98" si="25"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6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7">I68-F68</f>
        <v>2.7974537035333924E-2</v>
      </c>
      <c r="N68" s="13">
        <f t="shared" si="22"/>
        <v>40.283333330880851</v>
      </c>
      <c r="O68" s="13"/>
      <c r="P68" s="13"/>
      <c r="Q68" s="62"/>
      <c r="R68" s="62"/>
      <c r="T68" s="74" t="str">
        <f t="shared" ref="T68:T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 t="shared" ref="U68:U99" si="29">IF(Y68&lt;23,"Y","N")</f>
        <v>N</v>
      </c>
      <c r="V68" s="74">
        <f t="shared" ref="V68:V99" si="30">VALUE(LEFT(A68,3))-VALUE(LEFT(A67,3))</f>
        <v>1</v>
      </c>
      <c r="W68" s="74">
        <f t="shared" si="24"/>
        <v>4.53E-2</v>
      </c>
      <c r="X68" s="74">
        <f t="shared" si="23"/>
        <v>23.3309</v>
      </c>
      <c r="Y68" s="74">
        <f t="shared" si="25"/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6"/>
        <v>4043/4044</v>
      </c>
      <c r="L69" s="61" t="str">
        <f>VLOOKUP(A69,'Trips&amp;Operators'!$C$1:$E$9999,3,FALSE)</f>
        <v>CANFIELD</v>
      </c>
      <c r="M69" s="12">
        <f t="shared" si="27"/>
        <v>2.9317129628907423E-2</v>
      </c>
      <c r="N69" s="13">
        <f t="shared" si="22"/>
        <v>42.21666666562669</v>
      </c>
      <c r="O69" s="13"/>
      <c r="P69" s="13"/>
      <c r="Q69" s="62"/>
      <c r="R69" s="62"/>
      <c r="T6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9"/>
        <v>N</v>
      </c>
      <c r="V69" s="74">
        <f t="shared" si="30"/>
        <v>1</v>
      </c>
      <c r="W69" s="74">
        <f t="shared" si="24"/>
        <v>23.299399999999999</v>
      </c>
      <c r="X69" s="74">
        <f t="shared" si="23"/>
        <v>1.52E-2</v>
      </c>
      <c r="Y69" s="74">
        <f t="shared" si="25"/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6"/>
        <v>4015/4016</v>
      </c>
      <c r="L70" s="61" t="str">
        <f>VLOOKUP(A70,'Trips&amp;Operators'!$C$1:$E$9999,3,FALSE)</f>
        <v>STEWART</v>
      </c>
      <c r="M70" s="12">
        <f t="shared" si="27"/>
        <v>2.8217592596774921E-2</v>
      </c>
      <c r="N70" s="13">
        <f t="shared" si="22"/>
        <v>40.633333339355886</v>
      </c>
      <c r="O70" s="13"/>
      <c r="P70" s="13"/>
      <c r="Q70" s="62"/>
      <c r="R70" s="62"/>
      <c r="T7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 t="shared" si="29"/>
        <v>N</v>
      </c>
      <c r="V70" s="74">
        <f t="shared" si="30"/>
        <v>1</v>
      </c>
      <c r="W70" s="74">
        <f t="shared" si="24"/>
        <v>4.5699999999999998E-2</v>
      </c>
      <c r="X70" s="74">
        <f t="shared" si="23"/>
        <v>23.331499999999998</v>
      </c>
      <c r="Y70" s="74">
        <f t="shared" si="25"/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6"/>
        <v>4015/4016</v>
      </c>
      <c r="L71" s="61" t="str">
        <f>VLOOKUP(A71,'Trips&amp;Operators'!$C$1:$E$9999,3,FALSE)</f>
        <v>STEWART</v>
      </c>
      <c r="M71" s="12">
        <f t="shared" si="27"/>
        <v>2.7719907404389232E-2</v>
      </c>
      <c r="N71" s="13"/>
      <c r="O71" s="13"/>
      <c r="P71" s="13">
        <f>$M71*24*60</f>
        <v>39.916666662320495</v>
      </c>
      <c r="Q71" s="62" t="s">
        <v>142</v>
      </c>
      <c r="R71" s="62" t="s">
        <v>441</v>
      </c>
      <c r="T7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 t="shared" si="29"/>
        <v>Y</v>
      </c>
      <c r="V71" s="74">
        <f t="shared" si="30"/>
        <v>1</v>
      </c>
      <c r="W71" s="74">
        <f t="shared" si="24"/>
        <v>23.299299999999999</v>
      </c>
      <c r="X71" s="74">
        <f t="shared" si="23"/>
        <v>0.36680000000000001</v>
      </c>
      <c r="Y71" s="74">
        <f t="shared" si="25"/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6"/>
        <v>4009/4010</v>
      </c>
      <c r="L72" s="61" t="str">
        <f>VLOOKUP(A72,'Trips&amp;Operators'!$C$1:$E$9999,3,FALSE)</f>
        <v>NELSON</v>
      </c>
      <c r="M72" s="12">
        <f t="shared" si="27"/>
        <v>3.0335648145410232E-2</v>
      </c>
      <c r="N72" s="13">
        <f t="shared" ref="N72:N84" si="31">$M72*24*60</f>
        <v>43.683333329390734</v>
      </c>
      <c r="O72" s="13"/>
      <c r="P72" s="13"/>
      <c r="Q72" s="62"/>
      <c r="R72" s="62"/>
      <c r="T7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 t="shared" si="29"/>
        <v>N</v>
      </c>
      <c r="V72" s="74">
        <f t="shared" si="30"/>
        <v>1</v>
      </c>
      <c r="W72" s="74">
        <f t="shared" si="24"/>
        <v>4.58E-2</v>
      </c>
      <c r="X72" s="74">
        <f t="shared" si="23"/>
        <v>23.3309</v>
      </c>
      <c r="Y72" s="74">
        <f t="shared" si="25"/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6"/>
        <v>4009/4010</v>
      </c>
      <c r="L73" s="61" t="str">
        <f>VLOOKUP(A73,'Trips&amp;Operators'!$C$1:$E$9999,3,FALSE)</f>
        <v>NELSON</v>
      </c>
      <c r="M73" s="12">
        <f t="shared" si="27"/>
        <v>3.3645833333139308E-2</v>
      </c>
      <c r="N73" s="13">
        <f t="shared" si="31"/>
        <v>48.449999999720603</v>
      </c>
      <c r="O73" s="13"/>
      <c r="P73" s="13"/>
      <c r="Q73" s="62"/>
      <c r="R73" s="62"/>
      <c r="T7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 t="shared" si="29"/>
        <v>N</v>
      </c>
      <c r="V73" s="74">
        <f t="shared" si="30"/>
        <v>1</v>
      </c>
      <c r="W73" s="74">
        <f t="shared" si="24"/>
        <v>23.297799999999999</v>
      </c>
      <c r="X73" s="74">
        <f t="shared" si="23"/>
        <v>1.4500000000000001E-2</v>
      </c>
      <c r="Y73" s="74">
        <f t="shared" si="25"/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6"/>
        <v>4025/4026</v>
      </c>
      <c r="L74" s="61" t="str">
        <f>VLOOKUP(A74,'Trips&amp;Operators'!$C$1:$E$9999,3,FALSE)</f>
        <v>WEBSTER</v>
      </c>
      <c r="M74" s="12">
        <f t="shared" si="27"/>
        <v>2.8900462959427387E-2</v>
      </c>
      <c r="N74" s="13">
        <f t="shared" si="31"/>
        <v>41.616666661575437</v>
      </c>
      <c r="O74" s="13"/>
      <c r="P74" s="13"/>
      <c r="Q74" s="62"/>
      <c r="R74" s="62"/>
      <c r="T7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 t="shared" si="29"/>
        <v>N</v>
      </c>
      <c r="V74" s="74">
        <f t="shared" si="30"/>
        <v>1</v>
      </c>
      <c r="W74" s="74">
        <f t="shared" si="24"/>
        <v>4.5499999999999999E-2</v>
      </c>
      <c r="X74" s="74">
        <f t="shared" si="23"/>
        <v>23.330200000000001</v>
      </c>
      <c r="Y74" s="74">
        <f t="shared" si="25"/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6"/>
        <v>4025/4026</v>
      </c>
      <c r="L75" s="61" t="str">
        <f>VLOOKUP(A75,'Trips&amp;Operators'!$C$1:$E$9999,3,FALSE)</f>
        <v>WEBSTER</v>
      </c>
      <c r="M75" s="12">
        <f t="shared" si="27"/>
        <v>3.0520833337504882E-2</v>
      </c>
      <c r="N75" s="13">
        <f t="shared" si="31"/>
        <v>43.950000006007031</v>
      </c>
      <c r="O75" s="13"/>
      <c r="P75" s="13"/>
      <c r="Q75" s="62"/>
      <c r="R75" s="62"/>
      <c r="T7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 t="shared" si="29"/>
        <v>N</v>
      </c>
      <c r="V75" s="74">
        <f t="shared" si="30"/>
        <v>1</v>
      </c>
      <c r="W75" s="74">
        <f t="shared" si="24"/>
        <v>23.299399999999999</v>
      </c>
      <c r="X75" s="74">
        <f t="shared" si="23"/>
        <v>1.49E-2</v>
      </c>
      <c r="Y75" s="74">
        <f t="shared" si="25"/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6"/>
        <v>4037/4038</v>
      </c>
      <c r="L76" s="61" t="str">
        <f>VLOOKUP(A76,'Trips&amp;Operators'!$C$1:$E$9999,3,FALSE)</f>
        <v>SPECTOR</v>
      </c>
      <c r="M76" s="12">
        <f t="shared" si="27"/>
        <v>2.8333333328191657E-2</v>
      </c>
      <c r="N76" s="13">
        <f t="shared" si="31"/>
        <v>40.799999992595986</v>
      </c>
      <c r="O76" s="13"/>
      <c r="P76" s="13"/>
      <c r="Q76" s="62"/>
      <c r="R76" s="62"/>
      <c r="T7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 t="shared" si="29"/>
        <v>N</v>
      </c>
      <c r="V76" s="74">
        <f t="shared" si="30"/>
        <v>1</v>
      </c>
      <c r="W76" s="74">
        <f t="shared" si="24"/>
        <v>4.58E-2</v>
      </c>
      <c r="X76" s="74">
        <f t="shared" si="23"/>
        <v>23.331099999999999</v>
      </c>
      <c r="Y76" s="74">
        <f t="shared" si="25"/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6"/>
        <v>4037/4038</v>
      </c>
      <c r="L77" s="61" t="str">
        <f>VLOOKUP(A77,'Trips&amp;Operators'!$C$1:$E$9999,3,FALSE)</f>
        <v>SPECTOR</v>
      </c>
      <c r="M77" s="12">
        <f t="shared" si="27"/>
        <v>3.0138888883811887E-2</v>
      </c>
      <c r="N77" s="13">
        <f t="shared" si="31"/>
        <v>43.399999992689118</v>
      </c>
      <c r="O77" s="13"/>
      <c r="P77" s="13"/>
      <c r="Q77" s="62"/>
      <c r="R77" s="62"/>
      <c r="T7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 t="shared" si="29"/>
        <v>N</v>
      </c>
      <c r="V77" s="74">
        <f t="shared" si="30"/>
        <v>1</v>
      </c>
      <c r="W77" s="74">
        <f t="shared" si="24"/>
        <v>23.299800000000001</v>
      </c>
      <c r="X77" s="74">
        <f t="shared" si="23"/>
        <v>1.4999999999999999E-2</v>
      </c>
      <c r="Y77" s="74">
        <f t="shared" si="25"/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6"/>
        <v>4019/4020</v>
      </c>
      <c r="L78" s="61" t="str">
        <f>VLOOKUP(A78,'Trips&amp;Operators'!$C$1:$E$9999,3,FALSE)</f>
        <v>STORY</v>
      </c>
      <c r="M78" s="12">
        <f t="shared" si="27"/>
        <v>2.8414351858373266E-2</v>
      </c>
      <c r="N78" s="13">
        <f t="shared" si="31"/>
        <v>40.916666676057503</v>
      </c>
      <c r="O78" s="13"/>
      <c r="P78" s="13"/>
      <c r="Q78" s="62"/>
      <c r="R78" s="62"/>
      <c r="T7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 t="shared" si="29"/>
        <v>N</v>
      </c>
      <c r="V78" s="74">
        <f t="shared" si="30"/>
        <v>1</v>
      </c>
      <c r="W78" s="74">
        <f t="shared" si="24"/>
        <v>4.4900000000000002E-2</v>
      </c>
      <c r="X78" s="74">
        <f t="shared" si="23"/>
        <v>23.328700000000001</v>
      </c>
      <c r="Y78" s="74">
        <f t="shared" si="25"/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6"/>
        <v>4019/4020</v>
      </c>
      <c r="L79" s="61" t="str">
        <f>VLOOKUP(A79,'Trips&amp;Operators'!$C$1:$E$9999,3,FALSE)</f>
        <v>STORY</v>
      </c>
      <c r="M79" s="12">
        <f t="shared" si="27"/>
        <v>3.2685185185982846E-2</v>
      </c>
      <c r="N79" s="13">
        <f t="shared" si="31"/>
        <v>47.066666667815298</v>
      </c>
      <c r="O79" s="13"/>
      <c r="P79" s="13"/>
      <c r="Q79" s="62"/>
      <c r="R79" s="62"/>
      <c r="T7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 t="shared" si="29"/>
        <v>N</v>
      </c>
      <c r="V79" s="74">
        <f t="shared" si="30"/>
        <v>1</v>
      </c>
      <c r="W79" s="74">
        <f t="shared" si="24"/>
        <v>23.297699999999999</v>
      </c>
      <c r="X79" s="74">
        <f t="shared" si="23"/>
        <v>1.09E-2</v>
      </c>
      <c r="Y79" s="74">
        <f t="shared" si="25"/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6"/>
        <v>4039/4040</v>
      </c>
      <c r="L80" s="61" t="str">
        <f>VLOOKUP(A80,'Trips&amp;Operators'!$C$1:$E$9999,3,FALSE)</f>
        <v>LOCKLEAR</v>
      </c>
      <c r="M80" s="12">
        <f t="shared" si="27"/>
        <v>2.9513888890505768E-2</v>
      </c>
      <c r="N80" s="13">
        <f t="shared" si="31"/>
        <v>42.500000002328306</v>
      </c>
      <c r="O80" s="13"/>
      <c r="P80" s="13"/>
      <c r="Q80" s="62"/>
      <c r="R80" s="62"/>
      <c r="T8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 t="shared" si="29"/>
        <v>N</v>
      </c>
      <c r="V80" s="74">
        <f t="shared" si="30"/>
        <v>1</v>
      </c>
      <c r="W80" s="74">
        <f t="shared" si="24"/>
        <v>4.53E-2</v>
      </c>
      <c r="X80" s="74">
        <f t="shared" si="23"/>
        <v>23.3337</v>
      </c>
      <c r="Y80" s="74">
        <f t="shared" si="25"/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6"/>
        <v>4039/4040</v>
      </c>
      <c r="L81" s="61" t="str">
        <f>VLOOKUP(A81,'Trips&amp;Operators'!$C$1:$E$9999,3,FALSE)</f>
        <v>LOCKLEAR</v>
      </c>
      <c r="M81" s="12">
        <f t="shared" si="27"/>
        <v>2.9965277775772847E-2</v>
      </c>
      <c r="N81" s="13">
        <f t="shared" si="31"/>
        <v>43.1499999971129</v>
      </c>
      <c r="O81" s="13"/>
      <c r="P81" s="13"/>
      <c r="Q81" s="62"/>
      <c r="R81" s="62"/>
      <c r="T8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 t="shared" si="29"/>
        <v>N</v>
      </c>
      <c r="V81" s="74">
        <f t="shared" si="30"/>
        <v>1</v>
      </c>
      <c r="W81" s="74">
        <f t="shared" si="24"/>
        <v>23.3019</v>
      </c>
      <c r="X81" s="74">
        <f t="shared" si="23"/>
        <v>1.6299999999999999E-2</v>
      </c>
      <c r="Y81" s="74">
        <f t="shared" si="25"/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6"/>
        <v>4043/4044</v>
      </c>
      <c r="L82" s="61" t="str">
        <f>VLOOKUP(A82,'Trips&amp;Operators'!$C$1:$E$9999,3,FALSE)</f>
        <v>CANFIELD</v>
      </c>
      <c r="M82" s="12">
        <f t="shared" si="27"/>
        <v>2.8287037035624962E-2</v>
      </c>
      <c r="N82" s="13">
        <f t="shared" si="31"/>
        <v>40.733333331299946</v>
      </c>
      <c r="O82" s="13"/>
      <c r="P82" s="13"/>
      <c r="Q82" s="62"/>
      <c r="R82" s="62"/>
      <c r="T8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 t="shared" si="29"/>
        <v>N</v>
      </c>
      <c r="V82" s="74">
        <f t="shared" si="30"/>
        <v>1</v>
      </c>
      <c r="W82" s="74">
        <f t="shared" si="24"/>
        <v>4.58E-2</v>
      </c>
      <c r="X82" s="74">
        <f t="shared" si="23"/>
        <v>23.333100000000002</v>
      </c>
      <c r="Y82" s="74">
        <f t="shared" si="25"/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6"/>
        <v>4043/4044</v>
      </c>
      <c r="L83" s="61" t="str">
        <f>VLOOKUP(A83,'Trips&amp;Operators'!$C$1:$E$9999,3,FALSE)</f>
        <v>CANFIELD</v>
      </c>
      <c r="M83" s="12">
        <f t="shared" si="27"/>
        <v>3.1157407407590654E-2</v>
      </c>
      <c r="N83" s="13">
        <f t="shared" si="31"/>
        <v>44.866666666930541</v>
      </c>
      <c r="O83" s="13"/>
      <c r="P83" s="13"/>
      <c r="Q83" s="62"/>
      <c r="R83" s="62"/>
      <c r="T8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 t="shared" si="29"/>
        <v>N</v>
      </c>
      <c r="V83" s="74">
        <f t="shared" si="30"/>
        <v>1</v>
      </c>
      <c r="W83" s="74">
        <f t="shared" si="24"/>
        <v>23.300599999999999</v>
      </c>
      <c r="X83" s="74">
        <f t="shared" si="23"/>
        <v>1.47E-2</v>
      </c>
      <c r="Y83" s="74">
        <f t="shared" si="25"/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6"/>
        <v>4015/4016</v>
      </c>
      <c r="L84" s="61" t="str">
        <f>VLOOKUP(A84,'Trips&amp;Operators'!$C$1:$E$9999,3,FALSE)</f>
        <v>STEWART</v>
      </c>
      <c r="M84" s="12">
        <f t="shared" si="27"/>
        <v>2.7557870373129845E-2</v>
      </c>
      <c r="N84" s="13">
        <f t="shared" si="31"/>
        <v>39.683333337306976</v>
      </c>
      <c r="O84" s="13"/>
      <c r="P84" s="13"/>
      <c r="Q84" s="62"/>
      <c r="R84" s="62"/>
      <c r="T8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 t="shared" si="29"/>
        <v>N</v>
      </c>
      <c r="V84" s="74">
        <f t="shared" si="30"/>
        <v>1</v>
      </c>
      <c r="W84" s="74">
        <f t="shared" si="24"/>
        <v>4.7300000000000002E-2</v>
      </c>
      <c r="X84" s="74">
        <f t="shared" si="23"/>
        <v>23.329499999999999</v>
      </c>
      <c r="Y84" s="74">
        <f t="shared" si="25"/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6"/>
        <v>4015/4016</v>
      </c>
      <c r="L85" s="61" t="str">
        <f>VLOOKUP(A85,'Trips&amp;Operators'!$C$1:$E$9999,3,FALSE)</f>
        <v>STEWART</v>
      </c>
      <c r="M85" s="12">
        <f t="shared" si="27"/>
        <v>2.9872685183363501E-2</v>
      </c>
      <c r="N85" s="13"/>
      <c r="O85" s="13"/>
      <c r="P85" s="13">
        <f>$M85*24*60</f>
        <v>43.016666664043441</v>
      </c>
      <c r="Q85" s="62" t="s">
        <v>142</v>
      </c>
      <c r="R85" s="62" t="s">
        <v>449</v>
      </c>
      <c r="T8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 t="shared" si="29"/>
        <v>Y</v>
      </c>
      <c r="V85" s="74">
        <f t="shared" si="30"/>
        <v>1</v>
      </c>
      <c r="W85" s="74">
        <f t="shared" si="24"/>
        <v>23.298400000000001</v>
      </c>
      <c r="X85" s="74">
        <f t="shared" si="23"/>
        <v>0.49249999999999999</v>
      </c>
      <c r="Y85" s="74">
        <f t="shared" si="25"/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6"/>
        <v>4009/4010</v>
      </c>
      <c r="L86" s="61" t="str">
        <f>VLOOKUP(A86,'Trips&amp;Operators'!$C$1:$E$9999,3,FALSE)</f>
        <v>ADANE</v>
      </c>
      <c r="M86" s="12">
        <f t="shared" si="27"/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 t="shared" si="29"/>
        <v>N</v>
      </c>
      <c r="V86" s="74">
        <f t="shared" si="30"/>
        <v>1</v>
      </c>
      <c r="W86" s="74">
        <f t="shared" si="24"/>
        <v>4.58E-2</v>
      </c>
      <c r="X86" s="74">
        <f t="shared" si="23"/>
        <v>23.3385</v>
      </c>
      <c r="Y86" s="74">
        <f t="shared" si="25"/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6"/>
        <v>4009/4010</v>
      </c>
      <c r="L87" s="61" t="str">
        <f>VLOOKUP(A87,'Trips&amp;Operators'!$C$1:$E$9999,3,FALSE)</f>
        <v>ADANE</v>
      </c>
      <c r="M87" s="12">
        <f t="shared" si="27"/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 t="shared" si="29"/>
        <v>N</v>
      </c>
      <c r="V87" s="74">
        <f t="shared" si="30"/>
        <v>1</v>
      </c>
      <c r="W87" s="74">
        <f t="shared" si="24"/>
        <v>23.307600000000001</v>
      </c>
      <c r="X87" s="74">
        <f t="shared" si="23"/>
        <v>1.34E-2</v>
      </c>
      <c r="Y87" s="74">
        <f t="shared" si="25"/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6"/>
        <v>4025/4026</v>
      </c>
      <c r="L88" s="61" t="str">
        <f>VLOOKUP(A88,'Trips&amp;Operators'!$C$1:$E$9999,3,FALSE)</f>
        <v>WEBSTER</v>
      </c>
      <c r="M88" s="12">
        <f t="shared" si="27"/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 t="shared" si="29"/>
        <v>N</v>
      </c>
      <c r="V88" s="74">
        <f t="shared" si="30"/>
        <v>1</v>
      </c>
      <c r="W88" s="74">
        <f t="shared" si="24"/>
        <v>4.5100000000000001E-2</v>
      </c>
      <c r="X88" s="74">
        <f t="shared" ref="X88:X119" si="32">RIGHT(H88,LEN(H88)-4)/10000</f>
        <v>23.330300000000001</v>
      </c>
      <c r="Y88" s="74">
        <f t="shared" si="25"/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6"/>
        <v>4025/4026</v>
      </c>
      <c r="L89" s="61" t="str">
        <f>VLOOKUP(A89,'Trips&amp;Operators'!$C$1:$E$9999,3,FALSE)</f>
        <v>WEBSTER</v>
      </c>
      <c r="M89" s="12">
        <f t="shared" si="27"/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 t="shared" si="29"/>
        <v>N</v>
      </c>
      <c r="V89" s="74">
        <f t="shared" si="30"/>
        <v>1</v>
      </c>
      <c r="W89" s="74">
        <f t="shared" si="24"/>
        <v>23.297699999999999</v>
      </c>
      <c r="X89" s="74">
        <f t="shared" si="32"/>
        <v>1.5800000000000002E-2</v>
      </c>
      <c r="Y89" s="74">
        <f t="shared" si="25"/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6"/>
        <v>4037/4038</v>
      </c>
      <c r="L90" s="61" t="str">
        <f>VLOOKUP(A90,'Trips&amp;Operators'!$C$1:$E$9999,3,FALSE)</f>
        <v>SPECTOR</v>
      </c>
      <c r="M90" s="12">
        <f t="shared" si="27"/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 t="shared" si="29"/>
        <v>N</v>
      </c>
      <c r="V90" s="74">
        <f t="shared" si="30"/>
        <v>1</v>
      </c>
      <c r="W90" s="74">
        <f t="shared" si="24"/>
        <v>4.3299999999999998E-2</v>
      </c>
      <c r="X90" s="74">
        <f t="shared" si="32"/>
        <v>23.327000000000002</v>
      </c>
      <c r="Y90" s="74">
        <f t="shared" si="25"/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6"/>
        <v>4037/4038</v>
      </c>
      <c r="L91" s="61" t="str">
        <f>VLOOKUP(A91,'Trips&amp;Operators'!$C$1:$E$9999,3,FALSE)</f>
        <v>SPECTOR</v>
      </c>
      <c r="M91" s="12">
        <f t="shared" si="27"/>
        <v>2.6238425925839692E-2</v>
      </c>
      <c r="N91" s="13"/>
      <c r="O91" s="13"/>
      <c r="P91" s="13">
        <v>48</v>
      </c>
      <c r="Q91" s="62" t="s">
        <v>142</v>
      </c>
      <c r="R91" s="62" t="s">
        <v>444</v>
      </c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 t="shared" si="29"/>
        <v>Y</v>
      </c>
      <c r="V91" s="74">
        <f t="shared" si="30"/>
        <v>1</v>
      </c>
      <c r="W91" s="74">
        <f t="shared" si="24"/>
        <v>23.295500000000001</v>
      </c>
      <c r="X91" s="74">
        <f t="shared" si="32"/>
        <v>6.4058999999999999</v>
      </c>
      <c r="Y91" s="74">
        <f t="shared" si="25"/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6"/>
        <v>4037/4038</v>
      </c>
      <c r="L92" s="61" t="str">
        <f>VLOOKUP(A92,'Trips&amp;Operators'!$C$1:$E$9999,3,FALSE)</f>
        <v>SPECTOR</v>
      </c>
      <c r="M92" s="12">
        <f t="shared" si="27"/>
        <v>7.2800925918272696E-3</v>
      </c>
      <c r="N92" s="13"/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 t="shared" si="29"/>
        <v>Y</v>
      </c>
      <c r="V92" s="74">
        <f t="shared" si="30"/>
        <v>0</v>
      </c>
      <c r="W92" s="74">
        <f t="shared" si="24"/>
        <v>3.6775000000000002</v>
      </c>
      <c r="X92" s="74">
        <f t="shared" si="32"/>
        <v>1.43E-2</v>
      </c>
      <c r="Y92" s="74">
        <f t="shared" si="25"/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6"/>
        <v>4019/4020</v>
      </c>
      <c r="L93" s="61" t="str">
        <f>VLOOKUP(A93,'Trips&amp;Operators'!$C$1:$E$9999,3,FALSE)</f>
        <v>STORY</v>
      </c>
      <c r="M93" s="12">
        <f t="shared" si="27"/>
        <v>1.5046296299260575E-2</v>
      </c>
      <c r="N93" s="13"/>
      <c r="O93" s="13"/>
      <c r="P93" s="13">
        <f>(M93+M94)*24*60</f>
        <v>45.83333333954215</v>
      </c>
      <c r="Q93" s="62" t="s">
        <v>142</v>
      </c>
      <c r="R93" s="62" t="s">
        <v>444</v>
      </c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 t="shared" si="29"/>
        <v>Y</v>
      </c>
      <c r="V93" s="74">
        <f t="shared" si="30"/>
        <v>1</v>
      </c>
      <c r="W93" s="74">
        <f t="shared" si="24"/>
        <v>4.2200000000000001E-2</v>
      </c>
      <c r="X93" s="74">
        <f t="shared" si="32"/>
        <v>5.2305000000000001</v>
      </c>
      <c r="Y93" s="74">
        <f t="shared" si="25"/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6"/>
        <v>4019/4020</v>
      </c>
      <c r="L94" s="61" t="str">
        <f>VLOOKUP(A94,'Trips&amp;Operators'!$C$1:$E$9999,3,FALSE)</f>
        <v>STORY</v>
      </c>
      <c r="M94" s="12">
        <f t="shared" si="27"/>
        <v>1.6782407408754807E-2</v>
      </c>
      <c r="N94" s="13"/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 t="shared" si="29"/>
        <v>Y</v>
      </c>
      <c r="V94" s="74">
        <f t="shared" si="30"/>
        <v>0</v>
      </c>
      <c r="W94" s="74">
        <f t="shared" si="24"/>
        <v>6.4706000000000001</v>
      </c>
      <c r="X94" s="74">
        <f t="shared" si="32"/>
        <v>23.334700000000002</v>
      </c>
      <c r="Y94" s="74">
        <f t="shared" si="25"/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6"/>
        <v>4019/4020</v>
      </c>
      <c r="L95" s="61" t="str">
        <f>VLOOKUP(A95,'Trips&amp;Operators'!$C$1:$E$9999,3,FALSE)</f>
        <v>STORY</v>
      </c>
      <c r="M95" s="12">
        <f t="shared" si="27"/>
        <v>3.4282407403225079E-2</v>
      </c>
      <c r="N95" s="13">
        <f t="shared" ref="N95:N100" si="33">$M95*24*60</f>
        <v>49.366666660644114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 t="shared" si="29"/>
        <v>N</v>
      </c>
      <c r="V95" s="74">
        <f t="shared" si="30"/>
        <v>1</v>
      </c>
      <c r="W95" s="74">
        <f t="shared" si="24"/>
        <v>23.303999999999998</v>
      </c>
      <c r="X95" s="74">
        <f t="shared" si="32"/>
        <v>1.3899999999999999E-2</v>
      </c>
      <c r="Y95" s="74">
        <f t="shared" si="25"/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6"/>
        <v>4039/4040</v>
      </c>
      <c r="L96" s="61" t="str">
        <f>VLOOKUP(A96,'Trips&amp;Operators'!$C$1:$E$9999,3,FALSE)</f>
        <v>LOCKLEAR</v>
      </c>
      <c r="M96" s="12">
        <f t="shared" si="27"/>
        <v>2.8032407411956228E-2</v>
      </c>
      <c r="N96" s="13">
        <f t="shared" si="33"/>
        <v>40.366666673216969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 t="shared" si="29"/>
        <v>N</v>
      </c>
      <c r="V96" s="74">
        <f t="shared" si="30"/>
        <v>1</v>
      </c>
      <c r="W96" s="74">
        <f t="shared" si="24"/>
        <v>4.6600000000000003E-2</v>
      </c>
      <c r="X96" s="74">
        <f t="shared" si="32"/>
        <v>23.340599999999998</v>
      </c>
      <c r="Y96" s="74">
        <f t="shared" si="25"/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6"/>
        <v>4039/4040</v>
      </c>
      <c r="L97" s="61" t="str">
        <f>VLOOKUP(A97,'Trips&amp;Operators'!$C$1:$E$9999,3,FALSE)</f>
        <v>LOCKLEAR</v>
      </c>
      <c r="M97" s="12">
        <f t="shared" si="27"/>
        <v>2.7638888888759539E-2</v>
      </c>
      <c r="N97" s="13">
        <f t="shared" si="33"/>
        <v>39.799999999813735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 t="shared" si="29"/>
        <v>N</v>
      </c>
      <c r="V97" s="74">
        <f t="shared" si="30"/>
        <v>1</v>
      </c>
      <c r="W97" s="74">
        <f t="shared" si="24"/>
        <v>23.306799999999999</v>
      </c>
      <c r="X97" s="74">
        <f t="shared" si="32"/>
        <v>1.49E-2</v>
      </c>
      <c r="Y97" s="74">
        <f t="shared" si="25"/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6"/>
        <v>4043/4044</v>
      </c>
      <c r="L98" s="61" t="str">
        <f>VLOOKUP(A98,'Trips&amp;Operators'!$C$1:$E$9999,3,FALSE)</f>
        <v>CANFIELD</v>
      </c>
      <c r="M98" s="12">
        <f t="shared" si="27"/>
        <v>3.2256944439723156E-2</v>
      </c>
      <c r="N98" s="13">
        <f t="shared" si="33"/>
        <v>46.449999993201345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 t="shared" si="29"/>
        <v>N</v>
      </c>
      <c r="V98" s="74">
        <f t="shared" si="30"/>
        <v>1</v>
      </c>
      <c r="W98" s="74">
        <f t="shared" si="24"/>
        <v>4.4400000000000002E-2</v>
      </c>
      <c r="X98" s="74">
        <f t="shared" si="32"/>
        <v>23.3353</v>
      </c>
      <c r="Y98" s="74">
        <f t="shared" si="25"/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6"/>
        <v>4043/4044</v>
      </c>
      <c r="L99" s="61" t="str">
        <f>VLOOKUP(A99,'Trips&amp;Operators'!$C$1:$E$9999,3,FALSE)</f>
        <v>CANFIELD</v>
      </c>
      <c r="M99" s="12">
        <f t="shared" si="27"/>
        <v>3.107638889196096E-2</v>
      </c>
      <c r="N99" s="13">
        <f t="shared" si="33"/>
        <v>44.750000004423782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 t="shared" si="29"/>
        <v>N</v>
      </c>
      <c r="V99" s="74">
        <f t="shared" si="30"/>
        <v>1</v>
      </c>
      <c r="W99" s="74">
        <f t="shared" ref="W99:W130" si="34">RIGHT(D99,LEN(D99)-4)/10000</f>
        <v>23.304600000000001</v>
      </c>
      <c r="X99" s="74">
        <f t="shared" si="32"/>
        <v>1.47E-2</v>
      </c>
      <c r="Y99" s="74">
        <f t="shared" ref="Y99:Y130" si="35"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36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37">I100-F100</f>
        <v>2.7175925926712807E-2</v>
      </c>
      <c r="N100" s="13">
        <f t="shared" si="33"/>
        <v>39.133333334466442</v>
      </c>
      <c r="O100" s="13"/>
      <c r="P100" s="13"/>
      <c r="Q100" s="62"/>
      <c r="R100" s="62"/>
      <c r="T100" s="74" t="str">
        <f t="shared" ref="T100:T131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 t="shared" ref="U100:U131" si="39">IF(Y100&lt;23,"Y","N")</f>
        <v>N</v>
      </c>
      <c r="V100" s="74">
        <f t="shared" ref="V100:V131" si="40">VALUE(LEFT(A100,3))-VALUE(LEFT(A99,3))</f>
        <v>1</v>
      </c>
      <c r="W100" s="74">
        <f t="shared" si="34"/>
        <v>4.6399999999999997E-2</v>
      </c>
      <c r="X100" s="74">
        <f t="shared" si="32"/>
        <v>23.335100000000001</v>
      </c>
      <c r="Y100" s="74">
        <f t="shared" si="35"/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36"/>
        <v>4015/4016</v>
      </c>
      <c r="L101" s="61" t="str">
        <f>VLOOKUP(A101,'Trips&amp;Operators'!$C$1:$E$9999,3,FALSE)</f>
        <v>STEWART</v>
      </c>
      <c r="M101" s="12">
        <f t="shared" si="37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441</v>
      </c>
      <c r="T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 t="shared" si="39"/>
        <v>Y</v>
      </c>
      <c r="V101" s="74">
        <f t="shared" si="40"/>
        <v>1</v>
      </c>
      <c r="W101" s="74">
        <f t="shared" si="34"/>
        <v>23.305700000000002</v>
      </c>
      <c r="X101" s="74">
        <f t="shared" si="32"/>
        <v>0.64980000000000004</v>
      </c>
      <c r="Y101" s="74">
        <f t="shared" si="35"/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36"/>
        <v>4009/4010</v>
      </c>
      <c r="L102" s="61" t="str">
        <f>VLOOKUP(A102,'Trips&amp;Operators'!$C$1:$E$9999,3,FALSE)</f>
        <v>ROCHA</v>
      </c>
      <c r="M102" s="12">
        <f t="shared" si="37"/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39"/>
        <v>N</v>
      </c>
      <c r="V102" s="74">
        <f t="shared" si="40"/>
        <v>1</v>
      </c>
      <c r="W102" s="74">
        <f t="shared" si="34"/>
        <v>4.5100000000000001E-2</v>
      </c>
      <c r="X102" s="74">
        <f t="shared" si="32"/>
        <v>23.328600000000002</v>
      </c>
      <c r="Y102" s="74">
        <f t="shared" si="35"/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36"/>
        <v>4009/4010</v>
      </c>
      <c r="L103" s="61" t="str">
        <f>VLOOKUP(A103,'Trips&amp;Operators'!$C$1:$E$9999,3,FALSE)</f>
        <v>ROCHA</v>
      </c>
      <c r="M103" s="12">
        <f t="shared" si="37"/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39"/>
        <v>N</v>
      </c>
      <c r="V103" s="74">
        <f t="shared" si="40"/>
        <v>1</v>
      </c>
      <c r="W103" s="74">
        <f t="shared" si="34"/>
        <v>23.297499999999999</v>
      </c>
      <c r="X103" s="74">
        <f t="shared" si="32"/>
        <v>1.54E-2</v>
      </c>
      <c r="Y103" s="74">
        <f t="shared" si="35"/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36"/>
        <v>4025/4026</v>
      </c>
      <c r="L104" s="61" t="str">
        <f>VLOOKUP(A104,'Trips&amp;Operators'!$C$1:$E$9999,3,FALSE)</f>
        <v>WEBSTER</v>
      </c>
      <c r="M104" s="12">
        <f t="shared" si="37"/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39"/>
        <v>N</v>
      </c>
      <c r="V104" s="74">
        <f t="shared" si="40"/>
        <v>1</v>
      </c>
      <c r="W104" s="74">
        <f t="shared" si="34"/>
        <v>4.6399999999999997E-2</v>
      </c>
      <c r="X104" s="74">
        <f t="shared" si="32"/>
        <v>23.330200000000001</v>
      </c>
      <c r="Y104" s="74">
        <f t="shared" si="35"/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36"/>
        <v>4025/4026</v>
      </c>
      <c r="L105" s="61" t="str">
        <f>VLOOKUP(A105,'Trips&amp;Operators'!$C$1:$E$9999,3,FALSE)</f>
        <v>WEBSTER</v>
      </c>
      <c r="M105" s="12">
        <f t="shared" si="37"/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39"/>
        <v>N</v>
      </c>
      <c r="V105" s="74">
        <f t="shared" si="40"/>
        <v>1</v>
      </c>
      <c r="W105" s="74">
        <f t="shared" si="34"/>
        <v>23.2987</v>
      </c>
      <c r="X105" s="74">
        <f t="shared" si="32"/>
        <v>1.38E-2</v>
      </c>
      <c r="Y105" s="74">
        <f t="shared" si="35"/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36"/>
        <v>4037/4038</v>
      </c>
      <c r="L106" s="61" t="str">
        <f>VLOOKUP(A106,'Trips&amp;Operators'!$C$1:$E$9999,3,FALSE)</f>
        <v>SPECTOR</v>
      </c>
      <c r="M106" s="12">
        <f t="shared" si="37"/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 t="shared" si="39"/>
        <v>N</v>
      </c>
      <c r="V106" s="74">
        <f t="shared" si="40"/>
        <v>1</v>
      </c>
      <c r="W106" s="74">
        <f t="shared" si="34"/>
        <v>4.5699999999999998E-2</v>
      </c>
      <c r="X106" s="74">
        <f t="shared" si="32"/>
        <v>23.3264</v>
      </c>
      <c r="Y106" s="74">
        <f t="shared" si="35"/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36"/>
        <v>4037/4038</v>
      </c>
      <c r="L107" s="61" t="str">
        <f>VLOOKUP(A107,'Trips&amp;Operators'!$C$1:$E$9999,3,FALSE)</f>
        <v>SPECTOR</v>
      </c>
      <c r="M107" s="12">
        <f t="shared" si="37"/>
        <v>2.0879629635601304E-2</v>
      </c>
      <c r="N107" s="13"/>
      <c r="O107" s="13"/>
      <c r="P107" s="13">
        <f>(M107+M108)*24*60</f>
        <v>39.366666680434719</v>
      </c>
      <c r="Q107" s="62" t="s">
        <v>142</v>
      </c>
      <c r="R107" s="62" t="s">
        <v>445</v>
      </c>
      <c r="T10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 t="shared" si="39"/>
        <v>Y</v>
      </c>
      <c r="V107" s="74">
        <f t="shared" si="40"/>
        <v>1</v>
      </c>
      <c r="W107" s="74">
        <f t="shared" si="34"/>
        <v>15.399699999999999</v>
      </c>
      <c r="X107" s="74">
        <f t="shared" si="32"/>
        <v>1.4500000000000001E-2</v>
      </c>
      <c r="Y107" s="74">
        <f t="shared" si="35"/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36"/>
        <v>4037/4038</v>
      </c>
      <c r="L108" s="61" t="str">
        <f>VLOOKUP(A108,'Trips&amp;Operators'!$C$1:$E$9999,3,FALSE)</f>
        <v>SPECTOR</v>
      </c>
      <c r="M108" s="12">
        <f t="shared" si="37"/>
        <v>6.4583333369228058E-3</v>
      </c>
      <c r="N108" s="13"/>
      <c r="O108" s="13"/>
      <c r="P108" s="13"/>
      <c r="Q108" s="62"/>
      <c r="R108" s="62"/>
      <c r="T10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 t="shared" si="39"/>
        <v>Y</v>
      </c>
      <c r="V108" s="74">
        <f t="shared" si="40"/>
        <v>0</v>
      </c>
      <c r="W108" s="74">
        <f t="shared" si="34"/>
        <v>23.2986</v>
      </c>
      <c r="X108" s="74">
        <f t="shared" si="32"/>
        <v>19.276399999999999</v>
      </c>
      <c r="Y108" s="74">
        <f t="shared" si="35"/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36"/>
        <v>4019/4020</v>
      </c>
      <c r="L109" s="61" t="str">
        <f>VLOOKUP(A109,'Trips&amp;Operators'!$C$1:$E$9999,3,FALSE)</f>
        <v>STORY</v>
      </c>
      <c r="M109" s="12">
        <f t="shared" si="37"/>
        <v>2.4699074077943806E-2</v>
      </c>
      <c r="N109" s="13">
        <f t="shared" ref="N109:N115" si="41">$M109*24*60</f>
        <v>35.56666667223908</v>
      </c>
      <c r="O109" s="13"/>
      <c r="P109" s="13"/>
      <c r="Q109" s="62"/>
      <c r="R109" s="62"/>
      <c r="T10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 t="shared" si="39"/>
        <v>N</v>
      </c>
      <c r="V109" s="74">
        <f t="shared" si="40"/>
        <v>1</v>
      </c>
      <c r="W109" s="74">
        <f t="shared" si="34"/>
        <v>4.4400000000000002E-2</v>
      </c>
      <c r="X109" s="74">
        <f t="shared" si="32"/>
        <v>23.337</v>
      </c>
      <c r="Y109" s="74">
        <f t="shared" si="35"/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36"/>
        <v>4019/4020</v>
      </c>
      <c r="L110" s="61" t="str">
        <f>VLOOKUP(A110,'Trips&amp;Operators'!$C$1:$E$9999,3,FALSE)</f>
        <v>STORY</v>
      </c>
      <c r="M110" s="12">
        <f t="shared" si="37"/>
        <v>2.7430555557657499E-2</v>
      </c>
      <c r="N110" s="13">
        <f t="shared" si="41"/>
        <v>39.500000003026798</v>
      </c>
      <c r="O110" s="13"/>
      <c r="P110" s="13"/>
      <c r="Q110" s="62"/>
      <c r="R110" s="62"/>
      <c r="T11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 t="shared" si="39"/>
        <v>N</v>
      </c>
      <c r="V110" s="74">
        <f t="shared" si="40"/>
        <v>1</v>
      </c>
      <c r="W110" s="74">
        <f t="shared" si="34"/>
        <v>23.3064</v>
      </c>
      <c r="X110" s="74">
        <f t="shared" si="32"/>
        <v>1.34E-2</v>
      </c>
      <c r="Y110" s="74">
        <f t="shared" si="35"/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36"/>
        <v>4039/4040</v>
      </c>
      <c r="L111" s="61" t="str">
        <f>VLOOKUP(A111,'Trips&amp;Operators'!$C$1:$E$9999,3,FALSE)</f>
        <v>LOCKLEAR</v>
      </c>
      <c r="M111" s="12">
        <f t="shared" si="37"/>
        <v>2.8090277774026617E-2</v>
      </c>
      <c r="N111" s="13">
        <f t="shared" si="41"/>
        <v>40.449999994598329</v>
      </c>
      <c r="O111" s="13"/>
      <c r="P111" s="13"/>
      <c r="Q111" s="62"/>
      <c r="R111" s="62"/>
      <c r="T11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 t="shared" si="39"/>
        <v>N</v>
      </c>
      <c r="V111" s="74">
        <f t="shared" si="40"/>
        <v>1</v>
      </c>
      <c r="W111" s="74">
        <f t="shared" si="34"/>
        <v>4.5999999999999999E-2</v>
      </c>
      <c r="X111" s="74">
        <f t="shared" si="32"/>
        <v>23.333600000000001</v>
      </c>
      <c r="Y111" s="74">
        <f t="shared" si="35"/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36"/>
        <v>4039/4040</v>
      </c>
      <c r="L112" s="61" t="str">
        <f>VLOOKUP(A112,'Trips&amp;Operators'!$C$1:$E$9999,3,FALSE)</f>
        <v>LOCKLEAR</v>
      </c>
      <c r="M112" s="12">
        <f t="shared" si="37"/>
        <v>2.7083333334303461E-2</v>
      </c>
      <c r="N112" s="13">
        <f t="shared" si="41"/>
        <v>39.000000001396984</v>
      </c>
      <c r="O112" s="13"/>
      <c r="P112" s="13"/>
      <c r="Q112" s="62"/>
      <c r="R112" s="62"/>
      <c r="T11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 t="shared" si="39"/>
        <v>N</v>
      </c>
      <c r="V112" s="74">
        <f t="shared" si="40"/>
        <v>1</v>
      </c>
      <c r="W112" s="74">
        <f t="shared" si="34"/>
        <v>23.3005</v>
      </c>
      <c r="X112" s="74">
        <f t="shared" si="32"/>
        <v>2.1399999999999999E-2</v>
      </c>
      <c r="Y112" s="74">
        <f t="shared" si="35"/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36"/>
        <v>4043/4044</v>
      </c>
      <c r="L113" s="61" t="str">
        <f>VLOOKUP(A113,'Trips&amp;Operators'!$C$1:$E$9999,3,FALSE)</f>
        <v>CANFIELD</v>
      </c>
      <c r="M113" s="12">
        <f t="shared" si="37"/>
        <v>2.9953703698993195E-2</v>
      </c>
      <c r="N113" s="13">
        <f t="shared" si="41"/>
        <v>43.133333326550201</v>
      </c>
      <c r="O113" s="13"/>
      <c r="P113" s="13"/>
      <c r="Q113" s="62"/>
      <c r="R113" s="62"/>
      <c r="T11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 t="shared" si="39"/>
        <v>N</v>
      </c>
      <c r="V113" s="74">
        <f t="shared" si="40"/>
        <v>1</v>
      </c>
      <c r="W113" s="74">
        <f t="shared" si="34"/>
        <v>4.4900000000000002E-2</v>
      </c>
      <c r="X113" s="74">
        <f t="shared" si="32"/>
        <v>23.331499999999998</v>
      </c>
      <c r="Y113" s="74">
        <f t="shared" si="35"/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CANFIELD</v>
      </c>
      <c r="M114" s="12">
        <f t="shared" si="37"/>
        <v>3.1585648146574385E-2</v>
      </c>
      <c r="N114" s="13">
        <f t="shared" si="41"/>
        <v>45.483333331067115</v>
      </c>
      <c r="O114" s="13"/>
      <c r="P114" s="13"/>
      <c r="Q114" s="62"/>
      <c r="R114" s="62"/>
      <c r="T11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 t="shared" si="39"/>
        <v>N</v>
      </c>
      <c r="V114" s="74">
        <f t="shared" si="40"/>
        <v>1</v>
      </c>
      <c r="W114" s="74">
        <f t="shared" si="34"/>
        <v>23.297899999999998</v>
      </c>
      <c r="X114" s="74">
        <f t="shared" si="32"/>
        <v>1.47E-2</v>
      </c>
      <c r="Y114" s="74">
        <f t="shared" si="35"/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STEWART</v>
      </c>
      <c r="M115" s="12">
        <f t="shared" si="37"/>
        <v>2.5856481486698613E-2</v>
      </c>
      <c r="N115" s="13">
        <f t="shared" si="41"/>
        <v>37.233333340846002</v>
      </c>
      <c r="O115" s="13"/>
      <c r="P115" s="13"/>
      <c r="Q115" s="62"/>
      <c r="R115" s="62"/>
      <c r="T11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 t="shared" si="39"/>
        <v>N</v>
      </c>
      <c r="V115" s="74">
        <f t="shared" si="40"/>
        <v>1</v>
      </c>
      <c r="W115" s="74">
        <f t="shared" si="34"/>
        <v>4.4200000000000003E-2</v>
      </c>
      <c r="X115" s="74">
        <f t="shared" si="32"/>
        <v>23.3307</v>
      </c>
      <c r="Y115" s="74">
        <f t="shared" si="35"/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36"/>
        <v>4015/4016</v>
      </c>
      <c r="L116" s="61" t="str">
        <f>VLOOKUP(A116,'Trips&amp;Operators'!$C$1:$E$9999,3,FALSE)</f>
        <v>STEWART</v>
      </c>
      <c r="M116" s="12">
        <f t="shared" si="37"/>
        <v>2.658564814919373E-2</v>
      </c>
      <c r="N116" s="13"/>
      <c r="O116" s="13"/>
      <c r="P116" s="13">
        <f>$M116*24*60</f>
        <v>38.283333334838971</v>
      </c>
      <c r="Q116" s="62" t="s">
        <v>142</v>
      </c>
      <c r="R116" s="62" t="s">
        <v>441</v>
      </c>
      <c r="T11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 t="shared" si="39"/>
        <v>Y</v>
      </c>
      <c r="V116" s="74">
        <f t="shared" si="40"/>
        <v>1</v>
      </c>
      <c r="W116" s="74">
        <f t="shared" si="34"/>
        <v>23.298999999999999</v>
      </c>
      <c r="X116" s="74">
        <f t="shared" si="32"/>
        <v>0.42799999999999999</v>
      </c>
      <c r="Y116" s="74">
        <f t="shared" si="35"/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STRICKLAND</v>
      </c>
      <c r="M117" s="12">
        <f t="shared" si="37"/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 t="shared" si="39"/>
        <v>N</v>
      </c>
      <c r="V117" s="74">
        <f t="shared" si="40"/>
        <v>1</v>
      </c>
      <c r="W117" s="74">
        <f t="shared" si="34"/>
        <v>4.6699999999999998E-2</v>
      </c>
      <c r="X117" s="74">
        <f t="shared" si="32"/>
        <v>23.331</v>
      </c>
      <c r="Y117" s="74">
        <f t="shared" si="35"/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36"/>
        <v>4009/4010</v>
      </c>
      <c r="L118" s="61" t="str">
        <f>VLOOKUP(A118,'Trips&amp;Operators'!$C$1:$E$9999,3,FALSE)</f>
        <v>STRICKLAND</v>
      </c>
      <c r="M118" s="12">
        <f t="shared" si="37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442</v>
      </c>
      <c r="T11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 t="shared" si="39"/>
        <v>Y</v>
      </c>
      <c r="V118" s="74">
        <f t="shared" si="40"/>
        <v>1</v>
      </c>
      <c r="W118" s="74">
        <f t="shared" si="34"/>
        <v>15.400399999999999</v>
      </c>
      <c r="X118" s="74">
        <f t="shared" si="32"/>
        <v>1.9199999999999998E-2</v>
      </c>
      <c r="Y118" s="74">
        <f t="shared" si="35"/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36"/>
        <v>4009/4010</v>
      </c>
      <c r="L119" s="61" t="str">
        <f>VLOOKUP(A119,'Trips&amp;Operators'!$C$1:$E$9999,3,FALSE)</f>
        <v>STRICKLAND</v>
      </c>
      <c r="M119" s="12">
        <f t="shared" si="37"/>
        <v>9.2939814858254977E-3</v>
      </c>
      <c r="N119" s="13"/>
      <c r="O119" s="13"/>
      <c r="P119" s="13"/>
      <c r="Q119" s="62"/>
      <c r="R119" s="62"/>
      <c r="T11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 t="shared" si="39"/>
        <v>Y</v>
      </c>
      <c r="V119" s="74">
        <f t="shared" si="40"/>
        <v>0</v>
      </c>
      <c r="W119" s="74">
        <f t="shared" si="34"/>
        <v>23.299800000000001</v>
      </c>
      <c r="X119" s="74">
        <f t="shared" si="32"/>
        <v>21.845500000000001</v>
      </c>
      <c r="Y119" s="74">
        <f t="shared" si="35"/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36"/>
        <v>4025/4026</v>
      </c>
      <c r="L120" s="61" t="str">
        <f>VLOOKUP(A120,'Trips&amp;Operators'!$C$1:$E$9999,3,FALSE)</f>
        <v>WEBSTER</v>
      </c>
      <c r="M120" s="12">
        <f t="shared" si="37"/>
        <v>2.8796296297514345E-2</v>
      </c>
      <c r="N120" s="13">
        <f t="shared" ref="N120:N126" si="42">$M120*24*60</f>
        <v>41.466666668420658</v>
      </c>
      <c r="O120" s="13"/>
      <c r="P120" s="13"/>
      <c r="Q120" s="62"/>
      <c r="R120" s="62"/>
      <c r="T12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 t="shared" si="39"/>
        <v>N</v>
      </c>
      <c r="V120" s="74">
        <f t="shared" si="40"/>
        <v>1</v>
      </c>
      <c r="W120" s="74">
        <f t="shared" si="34"/>
        <v>4.3999999999999997E-2</v>
      </c>
      <c r="X120" s="74">
        <f t="shared" ref="X120:X138" si="43">RIGHT(H120,LEN(H120)-4)/10000</f>
        <v>23.330500000000001</v>
      </c>
      <c r="Y120" s="74">
        <f t="shared" si="35"/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36"/>
        <v>4025/4026</v>
      </c>
      <c r="L121" s="61" t="str">
        <f>VLOOKUP(A121,'Trips&amp;Operators'!$C$1:$E$9999,3,FALSE)</f>
        <v>WEBSTER</v>
      </c>
      <c r="M121" s="12">
        <f t="shared" si="37"/>
        <v>3.1608796292857733E-2</v>
      </c>
      <c r="N121" s="13">
        <f t="shared" si="42"/>
        <v>45.516666661715135</v>
      </c>
      <c r="O121" s="13"/>
      <c r="P121" s="13"/>
      <c r="Q121" s="62"/>
      <c r="R121" s="62"/>
      <c r="T12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 t="shared" si="39"/>
        <v>N</v>
      </c>
      <c r="V121" s="74">
        <f t="shared" si="40"/>
        <v>1</v>
      </c>
      <c r="W121" s="74">
        <f t="shared" si="34"/>
        <v>23.298200000000001</v>
      </c>
      <c r="X121" s="74">
        <f t="shared" si="43"/>
        <v>1.52E-2</v>
      </c>
      <c r="Y121" s="74">
        <f t="shared" si="35"/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36"/>
        <v>4037/4038</v>
      </c>
      <c r="L122" s="61" t="str">
        <f>VLOOKUP(A122,'Trips&amp;Operators'!$C$1:$E$9999,3,FALSE)</f>
        <v>BRUDER</v>
      </c>
      <c r="M122" s="12">
        <f t="shared" si="37"/>
        <v>3.0914351846149657E-2</v>
      </c>
      <c r="N122" s="13">
        <f t="shared" si="42"/>
        <v>44.516666658455506</v>
      </c>
      <c r="O122" s="13"/>
      <c r="P122" s="13"/>
      <c r="Q122" s="62"/>
      <c r="R122" s="62"/>
      <c r="T12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39"/>
        <v>N</v>
      </c>
      <c r="V122" s="74">
        <f t="shared" si="40"/>
        <v>1</v>
      </c>
      <c r="W122" s="74">
        <f t="shared" si="34"/>
        <v>4.6199999999999998E-2</v>
      </c>
      <c r="X122" s="74">
        <f t="shared" si="43"/>
        <v>23.3293</v>
      </c>
      <c r="Y122" s="74">
        <f t="shared" si="35"/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36"/>
        <v>4037/4038</v>
      </c>
      <c r="L123" s="61" t="str">
        <f>VLOOKUP(A123,'Trips&amp;Operators'!$C$1:$E$9999,3,FALSE)</f>
        <v>BRUDER</v>
      </c>
      <c r="M123" s="12">
        <f t="shared" si="37"/>
        <v>3.0497685183945578E-2</v>
      </c>
      <c r="N123" s="13">
        <f t="shared" si="42"/>
        <v>43.916666664881632</v>
      </c>
      <c r="O123" s="13"/>
      <c r="P123" s="13"/>
      <c r="Q123" s="62"/>
      <c r="R123" s="62"/>
      <c r="T12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39"/>
        <v>N</v>
      </c>
      <c r="V123" s="74">
        <f t="shared" si="40"/>
        <v>1</v>
      </c>
      <c r="W123" s="74">
        <f t="shared" si="34"/>
        <v>23.298500000000001</v>
      </c>
      <c r="X123" s="74">
        <f t="shared" si="43"/>
        <v>1.4500000000000001E-2</v>
      </c>
      <c r="Y123" s="74">
        <f t="shared" si="35"/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36"/>
        <v>4019/4020</v>
      </c>
      <c r="L124" s="61" t="str">
        <f>VLOOKUP(A124,'Trips&amp;Operators'!$C$1:$E$9999,3,FALSE)</f>
        <v>DE LA ROSA</v>
      </c>
      <c r="M124" s="12">
        <f t="shared" si="37"/>
        <v>3.2962962963210884E-2</v>
      </c>
      <c r="N124" s="13">
        <f t="shared" si="42"/>
        <v>47.466666667023674</v>
      </c>
      <c r="O124" s="13"/>
      <c r="P124" s="13"/>
      <c r="Q124" s="62"/>
      <c r="R124" s="62"/>
      <c r="T12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39"/>
        <v>N</v>
      </c>
      <c r="V124" s="74">
        <f t="shared" si="40"/>
        <v>1</v>
      </c>
      <c r="W124" s="74">
        <f t="shared" si="34"/>
        <v>4.4900000000000002E-2</v>
      </c>
      <c r="X124" s="74">
        <f t="shared" si="43"/>
        <v>23.329699999999999</v>
      </c>
      <c r="Y124" s="74">
        <f t="shared" si="35"/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36"/>
        <v>4019/4020</v>
      </c>
      <c r="L125" s="61" t="str">
        <f>VLOOKUP(A125,'Trips&amp;Operators'!$C$1:$E$9999,3,FALSE)</f>
        <v>DE LA ROSA</v>
      </c>
      <c r="M125" s="12">
        <f t="shared" si="37"/>
        <v>2.7870370373420883E-2</v>
      </c>
      <c r="N125" s="13">
        <f t="shared" si="42"/>
        <v>40.133333337726071</v>
      </c>
      <c r="O125" s="13"/>
      <c r="P125" s="13"/>
      <c r="Q125" s="62"/>
      <c r="R125" s="62"/>
      <c r="T12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39"/>
        <v>N</v>
      </c>
      <c r="V125" s="74">
        <f t="shared" si="40"/>
        <v>1</v>
      </c>
      <c r="W125" s="74">
        <f t="shared" si="34"/>
        <v>23.297499999999999</v>
      </c>
      <c r="X125" s="74">
        <f t="shared" si="43"/>
        <v>1.52E-2</v>
      </c>
      <c r="Y125" s="74">
        <f t="shared" si="35"/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36"/>
        <v>4043/4044</v>
      </c>
      <c r="L126" s="61" t="str">
        <f>VLOOKUP(A126,'Trips&amp;Operators'!$C$1:$E$9999,3,FALSE)</f>
        <v>REBOLETTI</v>
      </c>
      <c r="M126" s="12">
        <f t="shared" si="37"/>
        <v>3.1307870376622304E-2</v>
      </c>
      <c r="N126" s="13">
        <f t="shared" si="42"/>
        <v>45.083333342336118</v>
      </c>
      <c r="O126" s="13"/>
      <c r="P126" s="13"/>
      <c r="Q126" s="62"/>
      <c r="R126" s="62"/>
      <c r="T12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39"/>
        <v>N</v>
      </c>
      <c r="V126" s="74">
        <f t="shared" si="40"/>
        <v>1</v>
      </c>
      <c r="W126" s="74">
        <f t="shared" si="34"/>
        <v>4.3499999999999997E-2</v>
      </c>
      <c r="X126" s="74">
        <f t="shared" si="43"/>
        <v>23.328800000000001</v>
      </c>
      <c r="Y126" s="74">
        <f t="shared" si="35"/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36"/>
        <v>4043/4044</v>
      </c>
      <c r="L127" s="61" t="str">
        <f>VLOOKUP(A127,'Trips&amp;Operators'!$C$1:$E$9999,3,FALSE)</f>
        <v>REBOLETTI</v>
      </c>
      <c r="M127" s="12">
        <f t="shared" si="37"/>
        <v>1.7210648147738539E-2</v>
      </c>
      <c r="N127" s="13"/>
      <c r="O127" s="13"/>
      <c r="P127" s="13">
        <f>(M127+M128)*24*60</f>
        <v>44.283333333441988</v>
      </c>
      <c r="Q127" s="62" t="s">
        <v>142</v>
      </c>
      <c r="R127" s="62" t="s">
        <v>443</v>
      </c>
      <c r="T12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39"/>
        <v>Y</v>
      </c>
      <c r="V127" s="74">
        <f t="shared" si="40"/>
        <v>1</v>
      </c>
      <c r="W127" s="74">
        <f t="shared" si="34"/>
        <v>12.786099999999999</v>
      </c>
      <c r="X127" s="74">
        <f t="shared" si="43"/>
        <v>1.5800000000000002E-2</v>
      </c>
      <c r="Y127" s="74">
        <f t="shared" si="35"/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36"/>
        <v>4043/4044</v>
      </c>
      <c r="L128" s="61" t="str">
        <f>VLOOKUP(A128,'Trips&amp;Operators'!$C$1:$E$9999,3,FALSE)</f>
        <v>REBOLETTI</v>
      </c>
      <c r="M128" s="12">
        <f t="shared" si="37"/>
        <v>1.3541666667151731E-2</v>
      </c>
      <c r="N128" s="13"/>
      <c r="O128" s="13"/>
      <c r="P128" s="13"/>
      <c r="Q128" s="62"/>
      <c r="R128" s="62"/>
      <c r="T12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39"/>
        <v>Y</v>
      </c>
      <c r="V128" s="74">
        <f t="shared" si="40"/>
        <v>0</v>
      </c>
      <c r="W128" s="74">
        <f t="shared" si="34"/>
        <v>23.2959</v>
      </c>
      <c r="X128" s="74">
        <f t="shared" si="43"/>
        <v>15.8705</v>
      </c>
      <c r="Y128" s="74">
        <f t="shared" si="35"/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36"/>
        <v>4009/4010</v>
      </c>
      <c r="L129" s="61" t="str">
        <f>VLOOKUP(A129,'Trips&amp;Operators'!$C$1:$E$9999,3,FALSE)</f>
        <v>STRICKLAND</v>
      </c>
      <c r="M129" s="12">
        <f t="shared" si="37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443</v>
      </c>
      <c r="T12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 t="shared" si="39"/>
        <v>Y</v>
      </c>
      <c r="V129" s="74">
        <f t="shared" si="40"/>
        <v>1</v>
      </c>
      <c r="W129" s="74">
        <f t="shared" si="34"/>
        <v>5.28E-2</v>
      </c>
      <c r="X129" s="74">
        <f t="shared" si="43"/>
        <v>15.455500000000001</v>
      </c>
      <c r="Y129" s="74">
        <f t="shared" si="35"/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36"/>
        <v>4009/4010</v>
      </c>
      <c r="L130" s="61" t="str">
        <f>VLOOKUP(A130,'Trips&amp;Operators'!$C$1:$E$9999,3,FALSE)</f>
        <v>STRICKLAND</v>
      </c>
      <c r="M130" s="12">
        <f t="shared" si="37"/>
        <v>1.5162037016125396E-3</v>
      </c>
      <c r="N130" s="13"/>
      <c r="O130" s="13"/>
      <c r="P130" s="13">
        <f>M132*24*60</f>
        <v>87.883333330973983</v>
      </c>
      <c r="Q130" s="62" t="s">
        <v>448</v>
      </c>
      <c r="R130" s="62" t="s">
        <v>447</v>
      </c>
      <c r="T13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 t="shared" si="39"/>
        <v>Y</v>
      </c>
      <c r="V130" s="74">
        <f t="shared" si="40"/>
        <v>1</v>
      </c>
      <c r="W130" s="74">
        <f t="shared" si="34"/>
        <v>0.1328</v>
      </c>
      <c r="X130" s="74">
        <f t="shared" si="43"/>
        <v>0.1167</v>
      </c>
      <c r="Y130" s="74">
        <f t="shared" si="35"/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36"/>
        <v>4009/4010</v>
      </c>
      <c r="L131" s="61" t="str">
        <f>VLOOKUP(A131,'Trips&amp;Operators'!$C$1:$E$9999,3,FALSE)</f>
        <v>STRICKLAND</v>
      </c>
      <c r="M131" s="12">
        <f t="shared" si="37"/>
        <v>6.25E-2</v>
      </c>
      <c r="N131" s="13"/>
      <c r="O131" s="13"/>
      <c r="P131" s="13"/>
      <c r="Q131" s="62"/>
      <c r="R131" s="62"/>
      <c r="T13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 t="shared" si="39"/>
        <v>N</v>
      </c>
      <c r="V131" s="74">
        <f t="shared" si="40"/>
        <v>0</v>
      </c>
      <c r="W131" s="74">
        <f t="shared" ref="W131:W147" si="44">RIGHT(D131,LEN(D131)-4)/10000</f>
        <v>23.298200000000001</v>
      </c>
      <c r="X131" s="74">
        <f t="shared" si="43"/>
        <v>0.1167</v>
      </c>
      <c r="Y131" s="74">
        <f t="shared" ref="Y131:Y147" si="45"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46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47">I132-F132</f>
        <v>6.1030092590954155E-2</v>
      </c>
      <c r="N132" s="13"/>
      <c r="O132" s="13"/>
      <c r="P132" s="13"/>
      <c r="Q132" s="62"/>
      <c r="R132" s="62"/>
      <c r="T132" s="74" t="str">
        <f t="shared" ref="T132:T147" si="48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 t="shared" ref="U132:U147" si="49">IF(Y132&lt;23,"Y","N")</f>
        <v>N</v>
      </c>
      <c r="V132" s="74">
        <f t="shared" ref="V132:V147" si="50">VALUE(LEFT(A132,3))-VALUE(LEFT(A131,3))</f>
        <v>0</v>
      </c>
      <c r="W132" s="74">
        <f t="shared" si="44"/>
        <v>23.298200000000001</v>
      </c>
      <c r="X132" s="74">
        <f t="shared" si="43"/>
        <v>0.1167</v>
      </c>
      <c r="Y132" s="74">
        <f t="shared" si="45"/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46"/>
        <v>4037/4038</v>
      </c>
      <c r="L133" s="61" t="str">
        <f>VLOOKUP(A133,'Trips&amp;Operators'!$C$1:$E$9999,3,FALSE)</f>
        <v>BRUDER</v>
      </c>
      <c r="M133" s="12">
        <f t="shared" si="47"/>
        <v>2.6087962964083999E-2</v>
      </c>
      <c r="N133" s="13"/>
      <c r="O133" s="13"/>
      <c r="P133" s="13">
        <f>$M133*24*60</f>
        <v>37.566666668280959</v>
      </c>
      <c r="Q133" s="62" t="s">
        <v>142</v>
      </c>
      <c r="R133" s="62" t="s">
        <v>443</v>
      </c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 t="shared" si="49"/>
        <v>Y</v>
      </c>
      <c r="V133" s="74">
        <f t="shared" si="50"/>
        <v>1</v>
      </c>
      <c r="W133" s="74">
        <f t="shared" si="44"/>
        <v>4.5100000000000001E-2</v>
      </c>
      <c r="X133" s="74">
        <f t="shared" si="43"/>
        <v>15.5128</v>
      </c>
      <c r="Y133" s="74">
        <f t="shared" si="45"/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46"/>
        <v>4037/4038</v>
      </c>
      <c r="L134" s="61" t="str">
        <f>VLOOKUP(A134,'Trips&amp;Operators'!$C$1:$E$9999,3,FALSE)</f>
        <v>BRUDER</v>
      </c>
      <c r="M134" s="12">
        <f t="shared" si="47"/>
        <v>2.8877314820419997E-2</v>
      </c>
      <c r="N134" s="13">
        <f t="shared" ref="N134:N146" si="51">$M134*24*60</f>
        <v>41.583333341404796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 t="shared" si="49"/>
        <v>N</v>
      </c>
      <c r="V134" s="74">
        <f t="shared" si="50"/>
        <v>1</v>
      </c>
      <c r="W134" s="74">
        <f t="shared" si="44"/>
        <v>23.305700000000002</v>
      </c>
      <c r="X134" s="74">
        <f t="shared" si="43"/>
        <v>1.9199999999999998E-2</v>
      </c>
      <c r="Y134" s="74">
        <f t="shared" si="45"/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46"/>
        <v>4019/4020</v>
      </c>
      <c r="L135" s="61" t="str">
        <f>VLOOKUP(A135,'Trips&amp;Operators'!$C$1:$E$9999,3,FALSE)</f>
        <v>DE LA ROSA</v>
      </c>
      <c r="M135" s="12">
        <f t="shared" si="47"/>
        <v>2.8043981481459923E-2</v>
      </c>
      <c r="N135" s="13">
        <f t="shared" si="51"/>
        <v>40.383333333302289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 t="shared" si="49"/>
        <v>N</v>
      </c>
      <c r="V135" s="74">
        <f t="shared" si="50"/>
        <v>1</v>
      </c>
      <c r="W135" s="74">
        <f t="shared" si="44"/>
        <v>4.5499999999999999E-2</v>
      </c>
      <c r="X135" s="74">
        <f t="shared" si="43"/>
        <v>23.328800000000001</v>
      </c>
      <c r="Y135" s="74">
        <f t="shared" si="45"/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46"/>
        <v>4019/4020</v>
      </c>
      <c r="L136" s="61" t="str">
        <f>VLOOKUP(A136,'Trips&amp;Operators'!$C$1:$E$9999,3,FALSE)</f>
        <v>DE LA ROSA</v>
      </c>
      <c r="M136" s="12">
        <f t="shared" si="47"/>
        <v>2.6898148142208811E-2</v>
      </c>
      <c r="N136" s="13">
        <f t="shared" si="51"/>
        <v>38.733333324780688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 t="shared" si="49"/>
        <v>N</v>
      </c>
      <c r="V136" s="74">
        <f t="shared" si="50"/>
        <v>1</v>
      </c>
      <c r="W136" s="74">
        <f t="shared" si="44"/>
        <v>23.296299999999999</v>
      </c>
      <c r="X136" s="74">
        <f t="shared" si="43"/>
        <v>1.49E-2</v>
      </c>
      <c r="Y136" s="74">
        <f t="shared" si="45"/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46"/>
        <v>4043/4044</v>
      </c>
      <c r="L137" s="61" t="str">
        <f>VLOOKUP(A137,'Trips&amp;Operators'!$C$1:$E$9999,3,FALSE)</f>
        <v>REBOLETTI</v>
      </c>
      <c r="M137" s="12">
        <f t="shared" si="47"/>
        <v>3.4444444441760425E-2</v>
      </c>
      <c r="N137" s="13">
        <f t="shared" si="51"/>
        <v>49.599999996135011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 t="shared" si="49"/>
        <v>N</v>
      </c>
      <c r="V137" s="74">
        <f t="shared" si="50"/>
        <v>1</v>
      </c>
      <c r="W137" s="74">
        <f t="shared" si="44"/>
        <v>4.53E-2</v>
      </c>
      <c r="X137" s="74">
        <f t="shared" si="43"/>
        <v>23.329899999999999</v>
      </c>
      <c r="Y137" s="74">
        <f t="shared" si="45"/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46"/>
        <v>4043/4044</v>
      </c>
      <c r="L138" s="61" t="str">
        <f>VLOOKUP(A138,'Trips&amp;Operators'!$C$1:$E$9999,3,FALSE)</f>
        <v>REBOLETTI</v>
      </c>
      <c r="M138" s="12">
        <f t="shared" si="47"/>
        <v>3.7800925929332152E-2</v>
      </c>
      <c r="N138" s="13">
        <f t="shared" si="51"/>
        <v>54.433333338238299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 t="shared" si="49"/>
        <v>N</v>
      </c>
      <c r="V138" s="74">
        <f t="shared" si="50"/>
        <v>1</v>
      </c>
      <c r="W138" s="74">
        <f t="shared" si="44"/>
        <v>23.298200000000001</v>
      </c>
      <c r="X138" s="74">
        <f t="shared" si="43"/>
        <v>1.54E-2</v>
      </c>
      <c r="Y138" s="74">
        <f t="shared" si="45"/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46"/>
        <v>4013/4014</v>
      </c>
      <c r="L139" s="61" t="str">
        <f>VLOOKUP(A139,'Trips&amp;Operators'!$C$1:$E$9999,3,FALSE)</f>
        <v>MAYBERRY</v>
      </c>
      <c r="M139" s="12">
        <f t="shared" si="47"/>
        <v>3.3078703709179536E-2</v>
      </c>
      <c r="N139" s="13">
        <f t="shared" si="51"/>
        <v>47.633333341218531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49"/>
        <v>N</v>
      </c>
      <c r="V139" s="74">
        <f t="shared" si="50"/>
        <v>1</v>
      </c>
      <c r="W139" s="74">
        <f t="shared" si="44"/>
        <v>4.8399999999999999E-2</v>
      </c>
      <c r="X139" s="74">
        <v>23.3293</v>
      </c>
      <c r="Y139" s="74">
        <f t="shared" si="45"/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46"/>
        <v>4013/4014</v>
      </c>
      <c r="L140" s="61" t="str">
        <f>VLOOKUP(A140,'Trips&amp;Operators'!$C$1:$E$9999,3,FALSE)</f>
        <v>MAYBERRY</v>
      </c>
      <c r="M140" s="12">
        <f t="shared" si="47"/>
        <v>3.7465277775481809E-2</v>
      </c>
      <c r="N140" s="13">
        <f t="shared" si="51"/>
        <v>53.949999996693805</v>
      </c>
      <c r="O140" s="13"/>
      <c r="P140" s="13"/>
      <c r="Q140" s="62"/>
      <c r="R140" s="62"/>
      <c r="T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 t="shared" si="49"/>
        <v>N</v>
      </c>
      <c r="V140" s="74">
        <f t="shared" si="50"/>
        <v>1</v>
      </c>
      <c r="W140" s="74">
        <f t="shared" si="44"/>
        <v>23.297499999999999</v>
      </c>
      <c r="X140" s="74">
        <f t="shared" ref="X140:X147" si="52">RIGHT(H140,LEN(H140)-4)/10000</f>
        <v>3.1099999999999999E-2</v>
      </c>
      <c r="Y140" s="74">
        <f t="shared" si="45"/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46"/>
        <v>4037/4038</v>
      </c>
      <c r="L141" s="61" t="str">
        <f>VLOOKUP(A141,'Trips&amp;Operators'!$C$1:$E$9999,3,FALSE)</f>
        <v>BRUDER</v>
      </c>
      <c r="M141" s="12">
        <f t="shared" si="47"/>
        <v>4.1851851856335998E-2</v>
      </c>
      <c r="N141" s="13">
        <f t="shared" si="51"/>
        <v>60.266666673123837</v>
      </c>
      <c r="O141" s="13"/>
      <c r="P141" s="13"/>
      <c r="Q141" s="62"/>
      <c r="R141" s="62"/>
      <c r="T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 t="shared" si="49"/>
        <v>N</v>
      </c>
      <c r="V141" s="74">
        <f t="shared" si="50"/>
        <v>1</v>
      </c>
      <c r="W141" s="74">
        <f t="shared" si="44"/>
        <v>5.11E-2</v>
      </c>
      <c r="X141" s="74">
        <f t="shared" si="52"/>
        <v>23.332100000000001</v>
      </c>
      <c r="Y141" s="74">
        <f t="shared" si="45"/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46"/>
        <v>4037/4038</v>
      </c>
      <c r="L142" s="61" t="str">
        <f>VLOOKUP(A142,'Trips&amp;Operators'!$C$1:$E$9999,3,FALSE)</f>
        <v>BRUDER</v>
      </c>
      <c r="M142" s="12">
        <f t="shared" si="47"/>
        <v>3.5474537035042886E-2</v>
      </c>
      <c r="N142" s="13">
        <f t="shared" si="51"/>
        <v>51.083333330461755</v>
      </c>
      <c r="O142" s="13"/>
      <c r="P142" s="13"/>
      <c r="Q142" s="62"/>
      <c r="R142" s="62"/>
      <c r="T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 t="shared" si="49"/>
        <v>N</v>
      </c>
      <c r="V142" s="74">
        <f t="shared" si="50"/>
        <v>1</v>
      </c>
      <c r="W142" s="74">
        <f t="shared" si="44"/>
        <v>23.2987</v>
      </c>
      <c r="X142" s="74">
        <f t="shared" si="52"/>
        <v>1.5599999999999999E-2</v>
      </c>
      <c r="Y142" s="74">
        <f t="shared" si="45"/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46"/>
        <v>4019/4020</v>
      </c>
      <c r="L143" s="61" t="str">
        <f>VLOOKUP(A143,'Trips&amp;Operators'!$C$1:$E$9999,3,FALSE)</f>
        <v>DE LA ROSA</v>
      </c>
      <c r="M143" s="12">
        <f t="shared" si="47"/>
        <v>2.7951388889050577E-2</v>
      </c>
      <c r="N143" s="13">
        <f t="shared" si="51"/>
        <v>40.250000000232831</v>
      </c>
      <c r="O143" s="13"/>
      <c r="P143" s="13"/>
      <c r="Q143" s="62"/>
      <c r="R143" s="62"/>
      <c r="T14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 t="shared" si="49"/>
        <v>N</v>
      </c>
      <c r="V143" s="74">
        <f t="shared" si="50"/>
        <v>1</v>
      </c>
      <c r="W143" s="74">
        <f t="shared" si="44"/>
        <v>4.5999999999999999E-2</v>
      </c>
      <c r="X143" s="74">
        <f t="shared" si="52"/>
        <v>23.330400000000001</v>
      </c>
      <c r="Y143" s="74">
        <f t="shared" si="45"/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46"/>
        <v>4019/4020</v>
      </c>
      <c r="L144" s="61" t="str">
        <f>VLOOKUP(A144,'Trips&amp;Operators'!$C$1:$E$9999,3,FALSE)</f>
        <v>DE LA ROSA</v>
      </c>
      <c r="M144" s="12">
        <f t="shared" si="47"/>
        <v>2.880787036701804E-2</v>
      </c>
      <c r="N144" s="13">
        <f t="shared" si="51"/>
        <v>41.483333328505978</v>
      </c>
      <c r="O144" s="13"/>
      <c r="P144" s="13"/>
      <c r="Q144" s="62"/>
      <c r="R144" s="62"/>
      <c r="T14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 t="shared" si="49"/>
        <v>N</v>
      </c>
      <c r="V144" s="74">
        <f t="shared" si="50"/>
        <v>1</v>
      </c>
      <c r="W144" s="74">
        <f t="shared" si="44"/>
        <v>23.298500000000001</v>
      </c>
      <c r="X144" s="74">
        <f t="shared" si="52"/>
        <v>1.6299999999999999E-2</v>
      </c>
      <c r="Y144" s="74">
        <f t="shared" si="45"/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46"/>
        <v>4043/4044</v>
      </c>
      <c r="L145" s="61" t="str">
        <f>VLOOKUP(A145,'Trips&amp;Operators'!$C$1:$E$9999,3,FALSE)</f>
        <v>REBOLETTI</v>
      </c>
      <c r="M145" s="12">
        <f t="shared" si="47"/>
        <v>3.7766203698993195E-2</v>
      </c>
      <c r="N145" s="13">
        <f t="shared" si="51"/>
        <v>54.383333326550201</v>
      </c>
      <c r="O145" s="13"/>
      <c r="P145" s="13"/>
      <c r="Q145" s="62"/>
      <c r="R145" s="62"/>
      <c r="T14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 t="shared" si="49"/>
        <v>N</v>
      </c>
      <c r="V145" s="74">
        <f t="shared" si="50"/>
        <v>1</v>
      </c>
      <c r="W145" s="74">
        <f t="shared" si="44"/>
        <v>4.4699999999999997E-2</v>
      </c>
      <c r="X145" s="74">
        <f t="shared" si="52"/>
        <v>23.329799999999999</v>
      </c>
      <c r="Y145" s="74">
        <f t="shared" si="45"/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46"/>
        <v>4043/4044</v>
      </c>
      <c r="L146" s="61" t="str">
        <f>VLOOKUP(A146,'Trips&amp;Operators'!$C$1:$E$9999,3,FALSE)</f>
        <v>REBOLETTI</v>
      </c>
      <c r="M146" s="12">
        <f t="shared" si="47"/>
        <v>2.9930555559985805E-2</v>
      </c>
      <c r="N146" s="13">
        <f t="shared" si="51"/>
        <v>43.10000000637956</v>
      </c>
      <c r="O146" s="13"/>
      <c r="P146" s="13"/>
      <c r="Q146" s="62"/>
      <c r="R146" s="62"/>
      <c r="T14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 t="shared" si="49"/>
        <v>N</v>
      </c>
      <c r="V146" s="74">
        <f t="shared" si="50"/>
        <v>1</v>
      </c>
      <c r="W146" s="74">
        <f t="shared" si="44"/>
        <v>23.297699999999999</v>
      </c>
      <c r="X146" s="74">
        <f t="shared" si="52"/>
        <v>1.5800000000000002E-2</v>
      </c>
      <c r="Y146" s="74">
        <f t="shared" si="45"/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46"/>
        <v>4013/4014</v>
      </c>
      <c r="L147" s="61" t="str">
        <f>VLOOKUP(A147,'Trips&amp;Operators'!$C$1:$E$9999,3,FALSE)</f>
        <v>STRICKLAND</v>
      </c>
      <c r="M147" s="12">
        <f t="shared" si="47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426</v>
      </c>
      <c r="T14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 t="shared" si="49"/>
        <v>Y</v>
      </c>
      <c r="V147" s="74">
        <f t="shared" si="50"/>
        <v>1</v>
      </c>
      <c r="W147" s="74">
        <f t="shared" si="44"/>
        <v>6.0600000000000001E-2</v>
      </c>
      <c r="X147" s="74">
        <f t="shared" si="52"/>
        <v>6.3E-2</v>
      </c>
      <c r="Y147" s="74">
        <f t="shared" si="45"/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3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54">I148-F148</f>
        <v>2.6469907410501037E-2</v>
      </c>
      <c r="N148" s="13">
        <f t="shared" ref="N148:N154" si="55">$M148*24*60</f>
        <v>38.116666671121493</v>
      </c>
      <c r="O148" s="13"/>
      <c r="P148" s="13"/>
      <c r="Q148" s="62"/>
      <c r="R148" s="62"/>
      <c r="T148" s="74" t="str">
        <f t="shared" ref="T148:T154" si="56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48:U154" si="57">IF(Y148&lt;23,"Y","N")</f>
        <v>N</v>
      </c>
      <c r="V148" s="74">
        <f t="shared" ref="V148:V154" si="58">VALUE(LEFT(A148,3))-VALUE(LEFT(A147,3))</f>
        <v>1</v>
      </c>
      <c r="W148" s="74">
        <f t="shared" ref="W148:W154" si="59">RIGHT(D148,LEN(D148)-4)/10000</f>
        <v>23.296199999999999</v>
      </c>
      <c r="X148" s="74">
        <f t="shared" ref="X148:X154" si="60">RIGHT(H148,LEN(H148)-4)/10000</f>
        <v>1.54E-2</v>
      </c>
      <c r="Y148" s="74">
        <f t="shared" ref="Y148:Y154" si="61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3"/>
        <v>4037/4038</v>
      </c>
      <c r="L149" s="61" t="str">
        <f>VLOOKUP(A149,'Trips&amp;Operators'!$C$1:$E$9999,3,FALSE)</f>
        <v>BRUDER</v>
      </c>
      <c r="M149" s="12">
        <f t="shared" si="54"/>
        <v>3.718749999825377E-2</v>
      </c>
      <c r="N149" s="13">
        <f t="shared" si="55"/>
        <v>53.549999997485429</v>
      </c>
      <c r="O149" s="13"/>
      <c r="P149" s="13"/>
      <c r="Q149" s="62"/>
      <c r="R149" s="62"/>
      <c r="T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57"/>
        <v>N</v>
      </c>
      <c r="V149" s="74">
        <f t="shared" si="58"/>
        <v>1</v>
      </c>
      <c r="W149" s="74">
        <f t="shared" si="59"/>
        <v>4.5100000000000001E-2</v>
      </c>
      <c r="X149" s="74">
        <f t="shared" si="60"/>
        <v>23.3276</v>
      </c>
      <c r="Y149" s="74">
        <f t="shared" si="61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3"/>
        <v>4037/4038</v>
      </c>
      <c r="L150" s="61" t="str">
        <f>VLOOKUP(A150,'Trips&amp;Operators'!$C$1:$E$9999,3,FALSE)</f>
        <v>BRUDER</v>
      </c>
      <c r="M150" s="12">
        <f t="shared" si="54"/>
        <v>3.2743055555329192E-2</v>
      </c>
      <c r="N150" s="13">
        <f t="shared" si="55"/>
        <v>47.149999999674037</v>
      </c>
      <c r="O150" s="13"/>
      <c r="P150" s="13"/>
      <c r="Q150" s="62"/>
      <c r="R150" s="62"/>
      <c r="T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57"/>
        <v>N</v>
      </c>
      <c r="V150" s="74">
        <f t="shared" si="58"/>
        <v>1</v>
      </c>
      <c r="W150" s="74">
        <f t="shared" si="59"/>
        <v>23.296199999999999</v>
      </c>
      <c r="X150" s="74">
        <f t="shared" si="60"/>
        <v>1.72E-2</v>
      </c>
      <c r="Y150" s="74">
        <f t="shared" si="61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3"/>
        <v>4019/4020</v>
      </c>
      <c r="L151" s="61" t="str">
        <f>VLOOKUP(A151,'Trips&amp;Operators'!$C$1:$E$9999,3,FALSE)</f>
        <v>DE LA ROSA</v>
      </c>
      <c r="M151" s="12">
        <f t="shared" si="54"/>
        <v>2.9108796290529426E-2</v>
      </c>
      <c r="N151" s="13">
        <f t="shared" si="55"/>
        <v>41.916666658362374</v>
      </c>
      <c r="O151" s="13"/>
      <c r="P151" s="13"/>
      <c r="Q151" s="62"/>
      <c r="R151" s="62"/>
      <c r="T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57"/>
        <v>N</v>
      </c>
      <c r="V151" s="74">
        <f t="shared" si="58"/>
        <v>1</v>
      </c>
      <c r="W151" s="74">
        <f t="shared" si="59"/>
        <v>4.3999999999999997E-2</v>
      </c>
      <c r="X151" s="74">
        <f t="shared" si="60"/>
        <v>23.3293</v>
      </c>
      <c r="Y151" s="74">
        <f t="shared" si="61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3"/>
        <v>4019/4020</v>
      </c>
      <c r="L152" s="61" t="str">
        <f>VLOOKUP(A152,'Trips&amp;Operators'!$C$1:$E$9999,3,FALSE)</f>
        <v>DE LA ROSA</v>
      </c>
      <c r="M152" s="12">
        <f t="shared" si="54"/>
        <v>2.7407407411374152E-2</v>
      </c>
      <c r="N152" s="13">
        <f t="shared" si="55"/>
        <v>39.466666672378778</v>
      </c>
      <c r="O152" s="13"/>
      <c r="P152" s="13"/>
      <c r="Q152" s="62"/>
      <c r="R152" s="62"/>
      <c r="T15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57"/>
        <v>N</v>
      </c>
      <c r="V152" s="74">
        <f t="shared" si="58"/>
        <v>1</v>
      </c>
      <c r="W152" s="74">
        <f t="shared" si="59"/>
        <v>23.2974</v>
      </c>
      <c r="X152" s="74">
        <f t="shared" si="60"/>
        <v>1.4500000000000001E-2</v>
      </c>
      <c r="Y152" s="74">
        <f t="shared" si="61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3"/>
        <v>4043/4044</v>
      </c>
      <c r="L153" s="61" t="str">
        <f>VLOOKUP(A153,'Trips&amp;Operators'!$C$1:$E$9999,3,FALSE)</f>
        <v>REBOLETTI</v>
      </c>
      <c r="M153" s="12">
        <f t="shared" si="54"/>
        <v>3.5185185181035195E-2</v>
      </c>
      <c r="N153" s="13">
        <f t="shared" si="55"/>
        <v>50.66666666069068</v>
      </c>
      <c r="O153" s="13"/>
      <c r="P153" s="13"/>
      <c r="Q153" s="62"/>
      <c r="R153" s="62"/>
      <c r="T15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57"/>
        <v>N</v>
      </c>
      <c r="V153" s="74">
        <f t="shared" si="58"/>
        <v>1</v>
      </c>
      <c r="W153" s="74">
        <f t="shared" si="59"/>
        <v>4.5999999999999999E-2</v>
      </c>
      <c r="X153" s="74">
        <f t="shared" si="60"/>
        <v>23.3306</v>
      </c>
      <c r="Y153" s="74">
        <f t="shared" si="61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3"/>
        <v>4043/4044</v>
      </c>
      <c r="L154" s="61" t="str">
        <f>VLOOKUP(A154,'Trips&amp;Operators'!$C$1:$E$9999,3,FALSE)</f>
        <v>REBOLETTI</v>
      </c>
      <c r="M154" s="12">
        <f t="shared" si="54"/>
        <v>3.5219907411374152E-2</v>
      </c>
      <c r="N154" s="13">
        <f t="shared" si="55"/>
        <v>50.716666672378778</v>
      </c>
      <c r="O154" s="13"/>
      <c r="P154" s="13"/>
      <c r="Q154" s="62"/>
      <c r="R154" s="62"/>
      <c r="T15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57"/>
        <v>N</v>
      </c>
      <c r="V154" s="74">
        <f t="shared" si="58"/>
        <v>1</v>
      </c>
      <c r="W154" s="74">
        <f t="shared" si="59"/>
        <v>23.299600000000002</v>
      </c>
      <c r="X154" s="74">
        <f t="shared" si="60"/>
        <v>0.1186</v>
      </c>
      <c r="Y154" s="74">
        <f t="shared" si="61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18" priority="20" operator="equal">
      <formula>"Y"</formula>
    </cfRule>
  </conditionalFormatting>
  <conditionalFormatting sqref="V1 V3:V1048576">
    <cfRule type="cellIs" dxfId="17" priority="3" operator="greaterThan">
      <formula>1</formula>
    </cfRule>
  </conditionalFormatting>
  <conditionalFormatting sqref="A155:P155 A3:R154">
    <cfRule type="expression" dxfId="16" priority="34">
      <formula>$P3&gt;0</formula>
    </cfRule>
    <cfRule type="expression" dxfId="15" priority="35">
      <formula>$O3&gt;0</formula>
    </cfRule>
  </conditionalFormatting>
  <conditionalFormatting sqref="Q155:R155">
    <cfRule type="expression" dxfId="14" priority="76">
      <formula>$P155&gt;0</formula>
    </cfRule>
    <cfRule type="expression" dxfId="13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Normal="100" workbookViewId="0">
      <selection activeCell="N11" sqref="N1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427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427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446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438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438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444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444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442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439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440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11" priority="7" operator="equal">
      <formula>"Y"</formula>
    </cfRule>
  </conditionalFormatting>
  <conditionalFormatting sqref="N11:N12 B69:N70 B66:K68 N66:N68 L29:M68 M8:M12 M8:N10 M13:N28 B8:L28 B3:N7">
    <cfRule type="expression" dxfId="10" priority="6">
      <formula>$M3="Y"</formula>
    </cfRule>
  </conditionalFormatting>
  <conditionalFormatting sqref="B29:K65 N29:N65">
    <cfRule type="expression" dxfId="9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428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429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430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431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430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428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432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432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429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433</v>
      </c>
    </row>
    <row r="43" spans="1:5" x14ac:dyDescent="0.25">
      <c r="A43" s="14">
        <v>42503.20952546296</v>
      </c>
      <c r="B43" t="s">
        <v>434</v>
      </c>
      <c r="C43" t="s">
        <v>202</v>
      </c>
      <c r="D43">
        <v>1430000</v>
      </c>
      <c r="E43" t="s">
        <v>429</v>
      </c>
    </row>
    <row r="44" spans="1:5" x14ac:dyDescent="0.25">
      <c r="A44" s="14">
        <v>42503.727569444447</v>
      </c>
      <c r="B44" t="s">
        <v>434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435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428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435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434</v>
      </c>
      <c r="C53" t="s">
        <v>220</v>
      </c>
      <c r="D53">
        <v>1430000</v>
      </c>
      <c r="E53" t="s">
        <v>429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435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434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433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432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435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432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429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432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431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429</v>
      </c>
    </row>
    <row r="86" spans="1:5" x14ac:dyDescent="0.25">
      <c r="A86" s="14">
        <v>42503.433530092596</v>
      </c>
      <c r="B86" t="s">
        <v>434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432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428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435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432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429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432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428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429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430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428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429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433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435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433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430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435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436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430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435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437</v>
      </c>
      <c r="D134">
        <v>900000</v>
      </c>
      <c r="E134" t="s">
        <v>436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430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436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434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433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428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430</v>
      </c>
    </row>
    <row r="146" spans="1:5" x14ac:dyDescent="0.25">
      <c r="A146" s="14">
        <v>42503.358703703707</v>
      </c>
      <c r="B146" t="s">
        <v>434</v>
      </c>
      <c r="C146" t="s">
        <v>240</v>
      </c>
      <c r="D146">
        <v>1430000</v>
      </c>
      <c r="E146" t="s">
        <v>429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434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430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428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2016-05-17T18:55:18Z</dcterms:modified>
</cp:coreProperties>
</file>