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 activeTab="1"/>
  </bookViews>
  <sheets>
    <sheet name="DUS" sheetId="1" r:id="rId1"/>
    <sheet name="DIA" sheetId="2" r:id="rId2"/>
    <sheet name="XINGS" sheetId="3" r:id="rId3"/>
    <sheet name="Sheet1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DUS!$A$1:$X$246</definedName>
    <definedName name="Denver_Train_Runs_04122016" localSheetId="0">DUS!$A$1:$J$31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191" i="2" l="1"/>
  <c r="W191" i="2" s="1"/>
  <c r="V192" i="2"/>
  <c r="W192" i="2" s="1"/>
  <c r="V193" i="2"/>
  <c r="W193" i="2" s="1"/>
  <c r="V194" i="2"/>
  <c r="X194" i="2" s="1"/>
  <c r="V195" i="2"/>
  <c r="W195" i="2" s="1"/>
  <c r="X195" i="2"/>
  <c r="V196" i="2"/>
  <c r="X196" i="2" s="1"/>
  <c r="V197" i="2"/>
  <c r="W197" i="2" s="1"/>
  <c r="V198" i="2"/>
  <c r="X198" i="2" s="1"/>
  <c r="V199" i="2"/>
  <c r="W199" i="2" s="1"/>
  <c r="V200" i="2"/>
  <c r="W200" i="2" s="1"/>
  <c r="V201" i="2"/>
  <c r="W201" i="2" s="1"/>
  <c r="V202" i="2"/>
  <c r="W202" i="2" s="1"/>
  <c r="V203" i="2"/>
  <c r="W203" i="2"/>
  <c r="X203" i="2"/>
  <c r="V204" i="2"/>
  <c r="W204" i="2" s="1"/>
  <c r="V205" i="2"/>
  <c r="X205" i="2" s="1"/>
  <c r="V206" i="2"/>
  <c r="W206" i="2" s="1"/>
  <c r="V207" i="2"/>
  <c r="W207" i="2" s="1"/>
  <c r="V208" i="2"/>
  <c r="W208" i="2" s="1"/>
  <c r="V209" i="2"/>
  <c r="W209" i="2" s="1"/>
  <c r="V210" i="2"/>
  <c r="W210" i="2" s="1"/>
  <c r="V211" i="2"/>
  <c r="W211" i="2"/>
  <c r="X211" i="2"/>
  <c r="V212" i="2"/>
  <c r="W212" i="2" s="1"/>
  <c r="V213" i="2"/>
  <c r="W213" i="2" s="1"/>
  <c r="V214" i="2"/>
  <c r="X214" i="2" s="1"/>
  <c r="V215" i="2"/>
  <c r="W215" i="2" s="1"/>
  <c r="V216" i="2"/>
  <c r="W216" i="2" s="1"/>
  <c r="V217" i="2"/>
  <c r="W217" i="2" s="1"/>
  <c r="V218" i="2"/>
  <c r="W218" i="2"/>
  <c r="X218" i="2"/>
  <c r="V219" i="2"/>
  <c r="W219" i="2" s="1"/>
  <c r="X219" i="2"/>
  <c r="V247" i="1"/>
  <c r="W247" i="1" s="1"/>
  <c r="V248" i="1"/>
  <c r="W248" i="1" s="1"/>
  <c r="V249" i="1"/>
  <c r="W249" i="1" s="1"/>
  <c r="V250" i="1"/>
  <c r="X250" i="1" s="1"/>
  <c r="V251" i="1"/>
  <c r="W251" i="1" s="1"/>
  <c r="V252" i="1"/>
  <c r="W252" i="1" s="1"/>
  <c r="X252" i="1"/>
  <c r="V253" i="1"/>
  <c r="W253" i="1"/>
  <c r="X253" i="1"/>
  <c r="V254" i="1"/>
  <c r="W254" i="1"/>
  <c r="X254" i="1"/>
  <c r="V255" i="1"/>
  <c r="W255" i="1" s="1"/>
  <c r="V256" i="1"/>
  <c r="W256" i="1" s="1"/>
  <c r="V257" i="1"/>
  <c r="W257" i="1" s="1"/>
  <c r="V258" i="1"/>
  <c r="W258" i="1" s="1"/>
  <c r="V259" i="1"/>
  <c r="X259" i="1" s="1"/>
  <c r="V260" i="1"/>
  <c r="W260" i="1" s="1"/>
  <c r="V261" i="1"/>
  <c r="W261" i="1"/>
  <c r="X261" i="1"/>
  <c r="V262" i="1"/>
  <c r="X262" i="1" s="1"/>
  <c r="W198" i="2" l="1"/>
  <c r="X197" i="2"/>
  <c r="X204" i="2"/>
  <c r="X209" i="2"/>
  <c r="X193" i="2"/>
  <c r="X217" i="2"/>
  <c r="X201" i="2"/>
  <c r="W196" i="2"/>
  <c r="X213" i="2"/>
  <c r="W205" i="2"/>
  <c r="X192" i="2"/>
  <c r="X206" i="2"/>
  <c r="W214" i="2"/>
  <c r="X212" i="2"/>
  <c r="X216" i="2"/>
  <c r="X208" i="2"/>
  <c r="X200" i="2"/>
  <c r="X202" i="2"/>
  <c r="X210" i="2"/>
  <c r="W194" i="2"/>
  <c r="X215" i="2"/>
  <c r="X207" i="2"/>
  <c r="X199" i="2"/>
  <c r="X191" i="2"/>
  <c r="W262" i="1"/>
  <c r="X257" i="1"/>
  <c r="X249" i="1"/>
  <c r="X258" i="1"/>
  <c r="W250" i="1"/>
  <c r="X256" i="1"/>
  <c r="X248" i="1"/>
  <c r="X251" i="1"/>
  <c r="W259" i="1"/>
  <c r="X260" i="1"/>
  <c r="X255" i="1"/>
  <c r="X247" i="1"/>
  <c r="S158" i="2" l="1"/>
  <c r="T158" i="2"/>
  <c r="U158" i="2" s="1"/>
  <c r="S159" i="2"/>
  <c r="T159" i="2"/>
  <c r="S160" i="2"/>
  <c r="V160" i="2" s="1"/>
  <c r="X160" i="2" s="1"/>
  <c r="T160" i="2"/>
  <c r="S161" i="2"/>
  <c r="T161" i="2"/>
  <c r="U161" i="2" s="1"/>
  <c r="S162" i="2"/>
  <c r="V162" i="2" s="1"/>
  <c r="T162" i="2"/>
  <c r="S163" i="2"/>
  <c r="T163" i="2"/>
  <c r="S164" i="2"/>
  <c r="T164" i="2"/>
  <c r="S165" i="2"/>
  <c r="T165" i="2"/>
  <c r="U165" i="2"/>
  <c r="S166" i="2"/>
  <c r="T166" i="2"/>
  <c r="U166" i="2" s="1"/>
  <c r="S167" i="2"/>
  <c r="T167" i="2"/>
  <c r="S168" i="2"/>
  <c r="T168" i="2"/>
  <c r="U168" i="2"/>
  <c r="S169" i="2"/>
  <c r="T169" i="2"/>
  <c r="U169" i="2" s="1"/>
  <c r="S171" i="2"/>
  <c r="T171" i="2"/>
  <c r="U171" i="2" s="1"/>
  <c r="S172" i="2"/>
  <c r="V172" i="2" s="1"/>
  <c r="T172" i="2"/>
  <c r="S173" i="2"/>
  <c r="T173" i="2"/>
  <c r="U173" i="2" s="1"/>
  <c r="S174" i="2"/>
  <c r="T174" i="2"/>
  <c r="S175" i="2"/>
  <c r="T175" i="2"/>
  <c r="S176" i="2"/>
  <c r="T176" i="2"/>
  <c r="V176" i="2" s="1"/>
  <c r="U176" i="2"/>
  <c r="S177" i="2"/>
  <c r="T177" i="2"/>
  <c r="U177" i="2"/>
  <c r="S178" i="2"/>
  <c r="T178" i="2"/>
  <c r="V178" i="2" s="1"/>
  <c r="W178" i="2" s="1"/>
  <c r="S179" i="2"/>
  <c r="T179" i="2"/>
  <c r="S180" i="2"/>
  <c r="T180" i="2"/>
  <c r="U180" i="2" s="1"/>
  <c r="S181" i="2"/>
  <c r="T181" i="2"/>
  <c r="U181" i="2" s="1"/>
  <c r="S182" i="2"/>
  <c r="T182" i="2"/>
  <c r="S183" i="2"/>
  <c r="V183" i="2" s="1"/>
  <c r="W183" i="2" s="1"/>
  <c r="T183" i="2"/>
  <c r="S184" i="2"/>
  <c r="T184" i="2"/>
  <c r="S185" i="2"/>
  <c r="V185" i="2" s="1"/>
  <c r="X185" i="2" s="1"/>
  <c r="T185" i="2"/>
  <c r="S186" i="2"/>
  <c r="T186" i="2"/>
  <c r="S187" i="2"/>
  <c r="T187" i="2"/>
  <c r="U187" i="2" s="1"/>
  <c r="S188" i="2"/>
  <c r="T188" i="2"/>
  <c r="U188" i="2"/>
  <c r="S189" i="2"/>
  <c r="T189" i="2"/>
  <c r="V189" i="2" s="1"/>
  <c r="W189" i="2" s="1"/>
  <c r="S190" i="2"/>
  <c r="T190" i="2"/>
  <c r="U190" i="2" s="1"/>
  <c r="S106" i="2"/>
  <c r="T106" i="2"/>
  <c r="S107" i="2"/>
  <c r="V107" i="2" s="1"/>
  <c r="W107" i="2" s="1"/>
  <c r="T107" i="2"/>
  <c r="S108" i="2"/>
  <c r="U108" i="2" s="1"/>
  <c r="T108" i="2"/>
  <c r="S109" i="2"/>
  <c r="U109" i="2" s="1"/>
  <c r="T109" i="2"/>
  <c r="S110" i="2"/>
  <c r="T110" i="2"/>
  <c r="U110" i="2" s="1"/>
  <c r="S111" i="2"/>
  <c r="V111" i="2" s="1"/>
  <c r="W111" i="2" s="1"/>
  <c r="T111" i="2"/>
  <c r="S112" i="2"/>
  <c r="T112" i="2"/>
  <c r="S113" i="2"/>
  <c r="T113" i="2"/>
  <c r="V113" i="2" s="1"/>
  <c r="S114" i="2"/>
  <c r="T114" i="2"/>
  <c r="U114" i="2" s="1"/>
  <c r="S115" i="2"/>
  <c r="T115" i="2"/>
  <c r="U115" i="2" s="1"/>
  <c r="S116" i="2"/>
  <c r="T116" i="2"/>
  <c r="S117" i="2"/>
  <c r="T117" i="2"/>
  <c r="V117" i="2" s="1"/>
  <c r="W117" i="2" s="1"/>
  <c r="U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U124" i="2"/>
  <c r="S125" i="2"/>
  <c r="T125" i="2"/>
  <c r="U125" i="2" s="1"/>
  <c r="S126" i="2"/>
  <c r="T126" i="2"/>
  <c r="U126" i="2" s="1"/>
  <c r="S127" i="2"/>
  <c r="V127" i="2" s="1"/>
  <c r="W127" i="2" s="1"/>
  <c r="T127" i="2"/>
  <c r="U127" i="2" s="1"/>
  <c r="S128" i="2"/>
  <c r="T128" i="2"/>
  <c r="V128" i="2" s="1"/>
  <c r="U128" i="2"/>
  <c r="S129" i="2"/>
  <c r="T129" i="2"/>
  <c r="S130" i="2"/>
  <c r="T130" i="2"/>
  <c r="S131" i="2"/>
  <c r="T131" i="2"/>
  <c r="S132" i="2"/>
  <c r="T132" i="2"/>
  <c r="U132" i="2"/>
  <c r="S133" i="2"/>
  <c r="T133" i="2"/>
  <c r="U133" i="2"/>
  <c r="S134" i="2"/>
  <c r="T134" i="2"/>
  <c r="U134" i="2" s="1"/>
  <c r="S135" i="2"/>
  <c r="T135" i="2"/>
  <c r="S136" i="2"/>
  <c r="T136" i="2"/>
  <c r="U136" i="2"/>
  <c r="S137" i="2"/>
  <c r="T137" i="2"/>
  <c r="U137" i="2" s="1"/>
  <c r="S138" i="2"/>
  <c r="T138" i="2"/>
  <c r="U138" i="2" s="1"/>
  <c r="S139" i="2"/>
  <c r="T139" i="2"/>
  <c r="S140" i="2"/>
  <c r="T140" i="2"/>
  <c r="S141" i="2"/>
  <c r="T141" i="2"/>
  <c r="S142" i="2"/>
  <c r="V142" i="2" s="1"/>
  <c r="W142" i="2" s="1"/>
  <c r="T142" i="2"/>
  <c r="S143" i="2"/>
  <c r="T143" i="2"/>
  <c r="S144" i="2"/>
  <c r="T144" i="2"/>
  <c r="U144" i="2"/>
  <c r="S145" i="2"/>
  <c r="T145" i="2"/>
  <c r="V145" i="2" s="1"/>
  <c r="U145" i="2"/>
  <c r="S146" i="2"/>
  <c r="T146" i="2"/>
  <c r="S147" i="2"/>
  <c r="T147" i="2"/>
  <c r="S148" i="2"/>
  <c r="T148" i="2"/>
  <c r="U148" i="2" s="1"/>
  <c r="S149" i="2"/>
  <c r="T149" i="2"/>
  <c r="U149" i="2" s="1"/>
  <c r="S150" i="2"/>
  <c r="T150" i="2"/>
  <c r="S151" i="2"/>
  <c r="T151" i="2"/>
  <c r="U151" i="2" s="1"/>
  <c r="S152" i="2"/>
  <c r="U152" i="2" s="1"/>
  <c r="T152" i="2"/>
  <c r="S153" i="2"/>
  <c r="V153" i="2" s="1"/>
  <c r="S154" i="2"/>
  <c r="T154" i="2"/>
  <c r="S155" i="2"/>
  <c r="T155" i="2"/>
  <c r="S156" i="2"/>
  <c r="U156" i="2" s="1"/>
  <c r="T156" i="2"/>
  <c r="V110" i="2"/>
  <c r="U105" i="2"/>
  <c r="S3" i="2"/>
  <c r="T3" i="2"/>
  <c r="S4" i="2"/>
  <c r="T4" i="2"/>
  <c r="U4" i="2"/>
  <c r="S5" i="2"/>
  <c r="T5" i="2"/>
  <c r="S6" i="2"/>
  <c r="T6" i="2"/>
  <c r="S7" i="2"/>
  <c r="T7" i="2"/>
  <c r="U7" i="2" s="1"/>
  <c r="S8" i="2"/>
  <c r="T8" i="2"/>
  <c r="S9" i="2"/>
  <c r="V9" i="2" s="1"/>
  <c r="W9" i="2" s="1"/>
  <c r="T9" i="2"/>
  <c r="S10" i="2"/>
  <c r="T10" i="2"/>
  <c r="S11" i="2"/>
  <c r="V11" i="2" s="1"/>
  <c r="W11" i="2" s="1"/>
  <c r="T11" i="2"/>
  <c r="S12" i="2"/>
  <c r="T12" i="2"/>
  <c r="S13" i="2"/>
  <c r="T13" i="2"/>
  <c r="S14" i="2"/>
  <c r="T14" i="2"/>
  <c r="U14" i="2" s="1"/>
  <c r="S15" i="2"/>
  <c r="T15" i="2"/>
  <c r="U15" i="2" s="1"/>
  <c r="S16" i="2"/>
  <c r="T16" i="2"/>
  <c r="S17" i="2"/>
  <c r="T17" i="2"/>
  <c r="S18" i="2"/>
  <c r="T18" i="2"/>
  <c r="S19" i="2"/>
  <c r="V19" i="2" s="1"/>
  <c r="W19" i="2" s="1"/>
  <c r="T19" i="2"/>
  <c r="U19" i="2" s="1"/>
  <c r="S20" i="2"/>
  <c r="T20" i="2"/>
  <c r="S21" i="2"/>
  <c r="T21" i="2"/>
  <c r="S22" i="2"/>
  <c r="T22" i="2"/>
  <c r="V22" i="2" s="1"/>
  <c r="U22" i="2"/>
  <c r="S23" i="2"/>
  <c r="T23" i="2"/>
  <c r="U23" i="2" s="1"/>
  <c r="S24" i="2"/>
  <c r="T24" i="2"/>
  <c r="U24" i="2" s="1"/>
  <c r="S25" i="2"/>
  <c r="T25" i="2"/>
  <c r="U25" i="2" s="1"/>
  <c r="S26" i="2"/>
  <c r="T26" i="2"/>
  <c r="U26" i="2" s="1"/>
  <c r="S27" i="2"/>
  <c r="T27" i="2"/>
  <c r="U27" i="2"/>
  <c r="S28" i="2"/>
  <c r="V28" i="2" s="1"/>
  <c r="W28" i="2" s="1"/>
  <c r="T28" i="2"/>
  <c r="U28" i="2" s="1"/>
  <c r="S29" i="2"/>
  <c r="T29" i="2"/>
  <c r="U29" i="2" s="1"/>
  <c r="S30" i="2"/>
  <c r="T30" i="2"/>
  <c r="S31" i="2"/>
  <c r="T31" i="2"/>
  <c r="S32" i="2"/>
  <c r="V32" i="2" s="1"/>
  <c r="W32" i="2" s="1"/>
  <c r="T32" i="2"/>
  <c r="U32" i="2" s="1"/>
  <c r="S33" i="2"/>
  <c r="T33" i="2"/>
  <c r="S34" i="2"/>
  <c r="T34" i="2"/>
  <c r="U34" i="2" s="1"/>
  <c r="S35" i="2"/>
  <c r="T35" i="2"/>
  <c r="U35" i="2" s="1"/>
  <c r="S36" i="2"/>
  <c r="T36" i="2"/>
  <c r="U36" i="2" s="1"/>
  <c r="S37" i="2"/>
  <c r="T37" i="2"/>
  <c r="U37" i="2" s="1"/>
  <c r="S38" i="2"/>
  <c r="T38" i="2"/>
  <c r="S39" i="2"/>
  <c r="T39" i="2"/>
  <c r="S40" i="2"/>
  <c r="T40" i="2"/>
  <c r="U40" i="2" s="1"/>
  <c r="S41" i="2"/>
  <c r="V41" i="2" s="1"/>
  <c r="W41" i="2" s="1"/>
  <c r="T41" i="2"/>
  <c r="S42" i="2"/>
  <c r="T42" i="2"/>
  <c r="U42" i="2" s="1"/>
  <c r="S43" i="2"/>
  <c r="T43" i="2"/>
  <c r="U43" i="2" s="1"/>
  <c r="S44" i="2"/>
  <c r="V44" i="2" s="1"/>
  <c r="W44" i="2" s="1"/>
  <c r="T44" i="2"/>
  <c r="S45" i="2"/>
  <c r="T45" i="2"/>
  <c r="S46" i="2"/>
  <c r="T46" i="2"/>
  <c r="U46" i="2" s="1"/>
  <c r="S47" i="2"/>
  <c r="T47" i="2"/>
  <c r="U47" i="2" s="1"/>
  <c r="S48" i="2"/>
  <c r="T48" i="2"/>
  <c r="V48" i="2" s="1"/>
  <c r="S49" i="2"/>
  <c r="T49" i="2"/>
  <c r="U49" i="2" s="1"/>
  <c r="S50" i="2"/>
  <c r="T50" i="2"/>
  <c r="S51" i="2"/>
  <c r="T51" i="2"/>
  <c r="S52" i="2"/>
  <c r="V52" i="2" s="1"/>
  <c r="X52" i="2" s="1"/>
  <c r="T52" i="2"/>
  <c r="S53" i="2"/>
  <c r="T53" i="2"/>
  <c r="S54" i="2"/>
  <c r="T54" i="2"/>
  <c r="U54" i="2"/>
  <c r="S55" i="2"/>
  <c r="U55" i="2" s="1"/>
  <c r="T55" i="2"/>
  <c r="S56" i="2"/>
  <c r="T56" i="2"/>
  <c r="S57" i="2"/>
  <c r="T57" i="2"/>
  <c r="S58" i="2"/>
  <c r="T58" i="2"/>
  <c r="U58" i="2" s="1"/>
  <c r="S59" i="2"/>
  <c r="T59" i="2"/>
  <c r="S60" i="2"/>
  <c r="U60" i="2" s="1"/>
  <c r="S61" i="2"/>
  <c r="T61" i="2"/>
  <c r="S62" i="2"/>
  <c r="U62" i="2" s="1"/>
  <c r="U63" i="2"/>
  <c r="S64" i="2"/>
  <c r="T64" i="2"/>
  <c r="S65" i="2"/>
  <c r="V65" i="2" s="1"/>
  <c r="W65" i="2" s="1"/>
  <c r="T65" i="2"/>
  <c r="U66" i="2"/>
  <c r="S67" i="2"/>
  <c r="T67" i="2"/>
  <c r="U67" i="2"/>
  <c r="S68" i="2"/>
  <c r="T68" i="2"/>
  <c r="S69" i="2"/>
  <c r="T69" i="2"/>
  <c r="U69" i="2" s="1"/>
  <c r="S70" i="2"/>
  <c r="T70" i="2"/>
  <c r="S71" i="2"/>
  <c r="T71" i="2"/>
  <c r="U71" i="2" s="1"/>
  <c r="S72" i="2"/>
  <c r="T72" i="2"/>
  <c r="U72" i="2" s="1"/>
  <c r="S73" i="2"/>
  <c r="V73" i="2" s="1"/>
  <c r="T73" i="2"/>
  <c r="U73" i="2" s="1"/>
  <c r="S74" i="2"/>
  <c r="T74" i="2"/>
  <c r="S75" i="2"/>
  <c r="T75" i="2"/>
  <c r="U75" i="2"/>
  <c r="S76" i="2"/>
  <c r="T76" i="2"/>
  <c r="U76" i="2" s="1"/>
  <c r="S77" i="2"/>
  <c r="T77" i="2"/>
  <c r="U77" i="2" s="1"/>
  <c r="S78" i="2"/>
  <c r="T78" i="2"/>
  <c r="S79" i="2"/>
  <c r="T79" i="2"/>
  <c r="U79" i="2" s="1"/>
  <c r="S80" i="2"/>
  <c r="T80" i="2"/>
  <c r="S81" i="2"/>
  <c r="T81" i="2"/>
  <c r="S82" i="2"/>
  <c r="T82" i="2"/>
  <c r="S83" i="2"/>
  <c r="T83" i="2"/>
  <c r="S84" i="2"/>
  <c r="T84" i="2"/>
  <c r="U84" i="2" s="1"/>
  <c r="S85" i="2"/>
  <c r="T85" i="2"/>
  <c r="S86" i="2"/>
  <c r="T86" i="2"/>
  <c r="S87" i="2"/>
  <c r="T87" i="2"/>
  <c r="U87" i="2" s="1"/>
  <c r="S88" i="2"/>
  <c r="T88" i="2"/>
  <c r="U88" i="2" s="1"/>
  <c r="S89" i="2"/>
  <c r="T89" i="2"/>
  <c r="S90" i="2"/>
  <c r="T90" i="2"/>
  <c r="U90" i="2" s="1"/>
  <c r="S91" i="2"/>
  <c r="T91" i="2"/>
  <c r="S92" i="2"/>
  <c r="T92" i="2"/>
  <c r="S93" i="2"/>
  <c r="T93" i="2"/>
  <c r="S94" i="2"/>
  <c r="T94" i="2"/>
  <c r="U94" i="2" s="1"/>
  <c r="S95" i="2"/>
  <c r="T95" i="2"/>
  <c r="S96" i="2"/>
  <c r="T96" i="2"/>
  <c r="U96" i="2" s="1"/>
  <c r="S97" i="2"/>
  <c r="T97" i="2"/>
  <c r="U97" i="2" s="1"/>
  <c r="S98" i="2"/>
  <c r="V98" i="2" s="1"/>
  <c r="S99" i="2"/>
  <c r="T99" i="2"/>
  <c r="S100" i="2"/>
  <c r="T100" i="2"/>
  <c r="U100" i="2" s="1"/>
  <c r="S101" i="2"/>
  <c r="T101" i="2"/>
  <c r="S102" i="2"/>
  <c r="T102" i="2"/>
  <c r="S103" i="2"/>
  <c r="T103" i="2"/>
  <c r="S104" i="2"/>
  <c r="T104" i="2"/>
  <c r="V63" i="2"/>
  <c r="X170" i="2"/>
  <c r="V60" i="2"/>
  <c r="X60" i="2" s="1"/>
  <c r="V66" i="2"/>
  <c r="X66" i="2" s="1"/>
  <c r="V67" i="2"/>
  <c r="W67" i="2" s="1"/>
  <c r="V72" i="2"/>
  <c r="W72" i="2" s="1"/>
  <c r="V105" i="2"/>
  <c r="W105" i="2" s="1"/>
  <c r="V140" i="2"/>
  <c r="W140" i="2" s="1"/>
  <c r="V151" i="2"/>
  <c r="W151" i="2" s="1"/>
  <c r="V157" i="2"/>
  <c r="W157" i="2" s="1"/>
  <c r="V158" i="2"/>
  <c r="W158" i="2" s="1"/>
  <c r="V170" i="2"/>
  <c r="W170" i="2" s="1"/>
  <c r="V171" i="2"/>
  <c r="W171" i="2" s="1"/>
  <c r="V182" i="2"/>
  <c r="W182" i="2" s="1"/>
  <c r="V206" i="1"/>
  <c r="X206" i="1" s="1"/>
  <c r="V213" i="1"/>
  <c r="X213" i="1" s="1"/>
  <c r="V218" i="1"/>
  <c r="W218" i="1" s="1"/>
  <c r="V225" i="1"/>
  <c r="W225" i="1" s="1"/>
  <c r="V226" i="1"/>
  <c r="W226" i="1" s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S219" i="1"/>
  <c r="T219" i="1"/>
  <c r="U219" i="1" s="1"/>
  <c r="S220" i="1"/>
  <c r="T220" i="1"/>
  <c r="S221" i="1"/>
  <c r="T221" i="1"/>
  <c r="V221" i="1" s="1"/>
  <c r="U221" i="1"/>
  <c r="S222" i="1"/>
  <c r="T222" i="1"/>
  <c r="S223" i="1"/>
  <c r="T223" i="1"/>
  <c r="U223" i="1" s="1"/>
  <c r="S224" i="1"/>
  <c r="T224" i="1"/>
  <c r="S227" i="1"/>
  <c r="T227" i="1"/>
  <c r="S228" i="1"/>
  <c r="T228" i="1"/>
  <c r="S229" i="1"/>
  <c r="T229" i="1"/>
  <c r="S230" i="1"/>
  <c r="T230" i="1"/>
  <c r="S231" i="1"/>
  <c r="T231" i="1"/>
  <c r="U231" i="1" s="1"/>
  <c r="S232" i="1"/>
  <c r="T232" i="1"/>
  <c r="S233" i="1"/>
  <c r="T233" i="1"/>
  <c r="S234" i="1"/>
  <c r="T234" i="1"/>
  <c r="U234" i="1" s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V243" i="1" s="1"/>
  <c r="S244" i="1"/>
  <c r="T244" i="1"/>
  <c r="S245" i="1"/>
  <c r="T245" i="1"/>
  <c r="S246" i="1"/>
  <c r="T246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S3" i="1"/>
  <c r="T3" i="1"/>
  <c r="S4" i="1"/>
  <c r="T4" i="1"/>
  <c r="U4" i="1" s="1"/>
  <c r="S5" i="1"/>
  <c r="T5" i="1"/>
  <c r="S6" i="1"/>
  <c r="T6" i="1"/>
  <c r="S7" i="1"/>
  <c r="T7" i="1"/>
  <c r="S8" i="1"/>
  <c r="T8" i="1"/>
  <c r="Q190" i="2"/>
  <c r="L190" i="2"/>
  <c r="N190" i="2" s="1"/>
  <c r="K190" i="2"/>
  <c r="Q189" i="2"/>
  <c r="L189" i="2"/>
  <c r="K189" i="2"/>
  <c r="Q188" i="2"/>
  <c r="L188" i="2"/>
  <c r="N188" i="2" s="1"/>
  <c r="K188" i="2"/>
  <c r="Q187" i="2"/>
  <c r="L187" i="2"/>
  <c r="N187" i="2" s="1"/>
  <c r="K187" i="2"/>
  <c r="Q186" i="2"/>
  <c r="L186" i="2"/>
  <c r="K186" i="2"/>
  <c r="Q185" i="2"/>
  <c r="L185" i="2"/>
  <c r="K185" i="2"/>
  <c r="Q184" i="2"/>
  <c r="L184" i="2"/>
  <c r="K184" i="2"/>
  <c r="Q183" i="2"/>
  <c r="L183" i="2"/>
  <c r="K183" i="2"/>
  <c r="Q182" i="2"/>
  <c r="L182" i="2"/>
  <c r="K182" i="2"/>
  <c r="Q181" i="2"/>
  <c r="L181" i="2"/>
  <c r="K181" i="2"/>
  <c r="Q180" i="2"/>
  <c r="L180" i="2"/>
  <c r="N180" i="2" s="1"/>
  <c r="K180" i="2"/>
  <c r="Q179" i="2"/>
  <c r="L179" i="2"/>
  <c r="K179" i="2"/>
  <c r="Q178" i="2"/>
  <c r="L178" i="2"/>
  <c r="N179" i="2" s="1"/>
  <c r="K178" i="2"/>
  <c r="Q177" i="2"/>
  <c r="L177" i="2"/>
  <c r="N177" i="2" s="1"/>
  <c r="K177" i="2"/>
  <c r="Q176" i="2"/>
  <c r="L176" i="2"/>
  <c r="N176" i="2" s="1"/>
  <c r="K176" i="2"/>
  <c r="Q175" i="2"/>
  <c r="L175" i="2"/>
  <c r="N175" i="2" s="1"/>
  <c r="K175" i="2"/>
  <c r="Q174" i="2"/>
  <c r="L174" i="2"/>
  <c r="K174" i="2"/>
  <c r="Q173" i="2"/>
  <c r="L173" i="2"/>
  <c r="K173" i="2"/>
  <c r="Q172" i="2"/>
  <c r="L172" i="2"/>
  <c r="N172" i="2" s="1"/>
  <c r="K172" i="2"/>
  <c r="Q171" i="2"/>
  <c r="L171" i="2"/>
  <c r="N171" i="2" s="1"/>
  <c r="K171" i="2"/>
  <c r="Q170" i="2"/>
  <c r="L170" i="2"/>
  <c r="N170" i="2" s="1"/>
  <c r="K170" i="2"/>
  <c r="Q169" i="2"/>
  <c r="L169" i="2"/>
  <c r="N169" i="2" s="1"/>
  <c r="K169" i="2"/>
  <c r="Q168" i="2"/>
  <c r="L168" i="2"/>
  <c r="K168" i="2"/>
  <c r="Q167" i="2"/>
  <c r="L167" i="2"/>
  <c r="N167" i="2" s="1"/>
  <c r="K167" i="2"/>
  <c r="Q166" i="2"/>
  <c r="L166" i="2"/>
  <c r="N166" i="2" s="1"/>
  <c r="K166" i="2"/>
  <c r="Q165" i="2"/>
  <c r="L165" i="2"/>
  <c r="K165" i="2"/>
  <c r="Q164" i="2"/>
  <c r="L164" i="2"/>
  <c r="N164" i="2" s="1"/>
  <c r="K164" i="2"/>
  <c r="Q163" i="2"/>
  <c r="L163" i="2"/>
  <c r="N163" i="2" s="1"/>
  <c r="K163" i="2"/>
  <c r="Q162" i="2"/>
  <c r="L162" i="2"/>
  <c r="N162" i="2" s="1"/>
  <c r="K162" i="2"/>
  <c r="Q161" i="2"/>
  <c r="L161" i="2"/>
  <c r="K161" i="2"/>
  <c r="Q160" i="2"/>
  <c r="L160" i="2"/>
  <c r="N160" i="2" s="1"/>
  <c r="K160" i="2"/>
  <c r="Q159" i="2"/>
  <c r="L159" i="2"/>
  <c r="N159" i="2" s="1"/>
  <c r="K159" i="2"/>
  <c r="Q158" i="2"/>
  <c r="L158" i="2"/>
  <c r="N158" i="2" s="1"/>
  <c r="K158" i="2"/>
  <c r="Q157" i="2"/>
  <c r="L157" i="2"/>
  <c r="N157" i="2" s="1"/>
  <c r="K157" i="2"/>
  <c r="Q156" i="2"/>
  <c r="L156" i="2"/>
  <c r="N156" i="2" s="1"/>
  <c r="K156" i="2"/>
  <c r="Q155" i="2"/>
  <c r="L155" i="2"/>
  <c r="N155" i="2" s="1"/>
  <c r="K155" i="2"/>
  <c r="Q154" i="2"/>
  <c r="L154" i="2"/>
  <c r="N154" i="2" s="1"/>
  <c r="K154" i="2"/>
  <c r="Q153" i="2"/>
  <c r="L153" i="2"/>
  <c r="N153" i="2" s="1"/>
  <c r="K153" i="2"/>
  <c r="Q152" i="2"/>
  <c r="L152" i="2"/>
  <c r="N152" i="2" s="1"/>
  <c r="K152" i="2"/>
  <c r="Q151" i="2"/>
  <c r="L151" i="2"/>
  <c r="N151" i="2" s="1"/>
  <c r="K151" i="2"/>
  <c r="Q150" i="2"/>
  <c r="L150" i="2"/>
  <c r="K150" i="2"/>
  <c r="Q149" i="2"/>
  <c r="L149" i="2"/>
  <c r="K149" i="2"/>
  <c r="Q148" i="2"/>
  <c r="L148" i="2"/>
  <c r="N148" i="2" s="1"/>
  <c r="K148" i="2"/>
  <c r="Q147" i="2"/>
  <c r="L147" i="2"/>
  <c r="N147" i="2" s="1"/>
  <c r="K147" i="2"/>
  <c r="Q146" i="2"/>
  <c r="L146" i="2"/>
  <c r="N146" i="2" s="1"/>
  <c r="K146" i="2"/>
  <c r="Q145" i="2"/>
  <c r="L145" i="2"/>
  <c r="N145" i="2" s="1"/>
  <c r="K145" i="2"/>
  <c r="Q144" i="2"/>
  <c r="L144" i="2"/>
  <c r="K144" i="2"/>
  <c r="Q143" i="2"/>
  <c r="L143" i="2"/>
  <c r="K143" i="2"/>
  <c r="Q142" i="2"/>
  <c r="L142" i="2"/>
  <c r="K142" i="2"/>
  <c r="Q141" i="2"/>
  <c r="L141" i="2"/>
  <c r="K141" i="2"/>
  <c r="Q140" i="2"/>
  <c r="L140" i="2"/>
  <c r="N140" i="2" s="1"/>
  <c r="K140" i="2"/>
  <c r="Q139" i="2"/>
  <c r="L139" i="2"/>
  <c r="N139" i="2" s="1"/>
  <c r="K139" i="2"/>
  <c r="Q138" i="2"/>
  <c r="L138" i="2"/>
  <c r="N138" i="2" s="1"/>
  <c r="K138" i="2"/>
  <c r="Q137" i="2"/>
  <c r="L137" i="2"/>
  <c r="N137" i="2" s="1"/>
  <c r="K137" i="2"/>
  <c r="Q136" i="2"/>
  <c r="L136" i="2"/>
  <c r="N136" i="2" s="1"/>
  <c r="K136" i="2"/>
  <c r="Q135" i="2"/>
  <c r="L135" i="2"/>
  <c r="N135" i="2" s="1"/>
  <c r="K135" i="2"/>
  <c r="Q134" i="2"/>
  <c r="L134" i="2"/>
  <c r="N134" i="2" s="1"/>
  <c r="K134" i="2"/>
  <c r="Q133" i="2"/>
  <c r="L133" i="2"/>
  <c r="N133" i="2" s="1"/>
  <c r="K133" i="2"/>
  <c r="Q132" i="2"/>
  <c r="L132" i="2"/>
  <c r="N132" i="2" s="1"/>
  <c r="K132" i="2"/>
  <c r="Q131" i="2"/>
  <c r="L131" i="2"/>
  <c r="N131" i="2" s="1"/>
  <c r="K131" i="2"/>
  <c r="Q130" i="2"/>
  <c r="L130" i="2"/>
  <c r="K130" i="2"/>
  <c r="Q129" i="2"/>
  <c r="L129" i="2"/>
  <c r="K129" i="2"/>
  <c r="Q128" i="2"/>
  <c r="L128" i="2"/>
  <c r="N128" i="2" s="1"/>
  <c r="K128" i="2"/>
  <c r="Q127" i="2"/>
  <c r="L127" i="2"/>
  <c r="N127" i="2" s="1"/>
  <c r="K127" i="2"/>
  <c r="Q126" i="2"/>
  <c r="L126" i="2"/>
  <c r="N126" i="2" s="1"/>
  <c r="K126" i="2"/>
  <c r="Q125" i="2"/>
  <c r="L125" i="2"/>
  <c r="N125" i="2" s="1"/>
  <c r="K125" i="2"/>
  <c r="Q124" i="2"/>
  <c r="L124" i="2"/>
  <c r="K124" i="2"/>
  <c r="Q123" i="2"/>
  <c r="L123" i="2"/>
  <c r="N123" i="2" s="1"/>
  <c r="K123" i="2"/>
  <c r="Q122" i="2"/>
  <c r="L122" i="2"/>
  <c r="K122" i="2"/>
  <c r="Q121" i="2"/>
  <c r="L121" i="2"/>
  <c r="K121" i="2"/>
  <c r="Q120" i="2"/>
  <c r="L120" i="2"/>
  <c r="K120" i="2"/>
  <c r="Q119" i="2"/>
  <c r="L119" i="2"/>
  <c r="K119" i="2"/>
  <c r="Q118" i="2"/>
  <c r="L118" i="2"/>
  <c r="K118" i="2"/>
  <c r="Q117" i="2"/>
  <c r="L117" i="2"/>
  <c r="K117" i="2"/>
  <c r="Q116" i="2"/>
  <c r="L116" i="2"/>
  <c r="N116" i="2" s="1"/>
  <c r="K116" i="2"/>
  <c r="Q115" i="2"/>
  <c r="L115" i="2"/>
  <c r="K115" i="2"/>
  <c r="Q114" i="2"/>
  <c r="L114" i="2"/>
  <c r="K114" i="2"/>
  <c r="Q113" i="2"/>
  <c r="L113" i="2"/>
  <c r="N113" i="2" s="1"/>
  <c r="K113" i="2"/>
  <c r="Q112" i="2"/>
  <c r="L112" i="2"/>
  <c r="N112" i="2" s="1"/>
  <c r="K112" i="2"/>
  <c r="Q111" i="2"/>
  <c r="L111" i="2"/>
  <c r="N111" i="2" s="1"/>
  <c r="K111" i="2"/>
  <c r="Q110" i="2"/>
  <c r="L110" i="2"/>
  <c r="N110" i="2" s="1"/>
  <c r="K110" i="2"/>
  <c r="Q109" i="2"/>
  <c r="L109" i="2"/>
  <c r="N109" i="2" s="1"/>
  <c r="K109" i="2"/>
  <c r="Q108" i="2"/>
  <c r="L108" i="2"/>
  <c r="N108" i="2" s="1"/>
  <c r="K108" i="2"/>
  <c r="Q107" i="2"/>
  <c r="L107" i="2"/>
  <c r="N107" i="2" s="1"/>
  <c r="K107" i="2"/>
  <c r="Q106" i="2"/>
  <c r="L106" i="2"/>
  <c r="N106" i="2" s="1"/>
  <c r="K106" i="2"/>
  <c r="Q105" i="2"/>
  <c r="L105" i="2"/>
  <c r="N105" i="2" s="1"/>
  <c r="K105" i="2"/>
  <c r="Q104" i="2"/>
  <c r="L104" i="2"/>
  <c r="N104" i="2" s="1"/>
  <c r="K104" i="2"/>
  <c r="Q103" i="2"/>
  <c r="L103" i="2"/>
  <c r="N103" i="2" s="1"/>
  <c r="K103" i="2"/>
  <c r="Q102" i="2"/>
  <c r="L102" i="2"/>
  <c r="K102" i="2"/>
  <c r="Q101" i="2"/>
  <c r="L101" i="2"/>
  <c r="K101" i="2"/>
  <c r="Q100" i="2"/>
  <c r="L100" i="2"/>
  <c r="N100" i="2" s="1"/>
  <c r="K100" i="2"/>
  <c r="Q99" i="2"/>
  <c r="L99" i="2"/>
  <c r="N99" i="2" s="1"/>
  <c r="K99" i="2"/>
  <c r="Q98" i="2"/>
  <c r="L98" i="2"/>
  <c r="N98" i="2" s="1"/>
  <c r="K98" i="2"/>
  <c r="Q97" i="2"/>
  <c r="L97" i="2"/>
  <c r="N97" i="2" s="1"/>
  <c r="K97" i="2"/>
  <c r="Q96" i="2"/>
  <c r="L96" i="2"/>
  <c r="N96" i="2" s="1"/>
  <c r="K96" i="2"/>
  <c r="Q95" i="2"/>
  <c r="L95" i="2"/>
  <c r="N95" i="2" s="1"/>
  <c r="K95" i="2"/>
  <c r="Q94" i="2"/>
  <c r="L94" i="2"/>
  <c r="N94" i="2" s="1"/>
  <c r="K94" i="2"/>
  <c r="Q93" i="2"/>
  <c r="L93" i="2"/>
  <c r="N93" i="2" s="1"/>
  <c r="K93" i="2"/>
  <c r="Q92" i="2"/>
  <c r="L92" i="2"/>
  <c r="N92" i="2" s="1"/>
  <c r="K92" i="2"/>
  <c r="Q91" i="2"/>
  <c r="L91" i="2"/>
  <c r="N91" i="2" s="1"/>
  <c r="K91" i="2"/>
  <c r="Q90" i="2"/>
  <c r="L90" i="2"/>
  <c r="K90" i="2"/>
  <c r="Q89" i="2"/>
  <c r="L89" i="2"/>
  <c r="K89" i="2"/>
  <c r="Q88" i="2"/>
  <c r="L88" i="2"/>
  <c r="N88" i="2" s="1"/>
  <c r="K88" i="2"/>
  <c r="Q87" i="2"/>
  <c r="L87" i="2"/>
  <c r="N87" i="2" s="1"/>
  <c r="K87" i="2"/>
  <c r="Q86" i="2"/>
  <c r="L86" i="2"/>
  <c r="N86" i="2" s="1"/>
  <c r="K86" i="2"/>
  <c r="Q85" i="2"/>
  <c r="L85" i="2"/>
  <c r="K85" i="2"/>
  <c r="Q84" i="2"/>
  <c r="L84" i="2"/>
  <c r="N84" i="2" s="1"/>
  <c r="K84" i="2"/>
  <c r="Q83" i="2"/>
  <c r="L83" i="2"/>
  <c r="N83" i="2" s="1"/>
  <c r="K83" i="2"/>
  <c r="Q82" i="2"/>
  <c r="L82" i="2"/>
  <c r="N82" i="2" s="1"/>
  <c r="K82" i="2"/>
  <c r="Q81" i="2"/>
  <c r="L81" i="2"/>
  <c r="K81" i="2"/>
  <c r="Q80" i="2"/>
  <c r="L80" i="2"/>
  <c r="K80" i="2"/>
  <c r="Q79" i="2"/>
  <c r="L79" i="2"/>
  <c r="K79" i="2"/>
  <c r="Q78" i="2"/>
  <c r="L78" i="2"/>
  <c r="N78" i="2" s="1"/>
  <c r="K78" i="2"/>
  <c r="Q77" i="2"/>
  <c r="L77" i="2"/>
  <c r="N77" i="2" s="1"/>
  <c r="K77" i="2"/>
  <c r="Q76" i="2"/>
  <c r="L76" i="2"/>
  <c r="K76" i="2"/>
  <c r="Q75" i="2"/>
  <c r="L75" i="2"/>
  <c r="N75" i="2" s="1"/>
  <c r="K75" i="2"/>
  <c r="Q74" i="2"/>
  <c r="L74" i="2"/>
  <c r="K74" i="2"/>
  <c r="Q73" i="2"/>
  <c r="L73" i="2"/>
  <c r="N73" i="2" s="1"/>
  <c r="K73" i="2"/>
  <c r="Q72" i="2"/>
  <c r="L72" i="2"/>
  <c r="N72" i="2" s="1"/>
  <c r="K72" i="2"/>
  <c r="Q71" i="2"/>
  <c r="L71" i="2"/>
  <c r="N71" i="2" s="1"/>
  <c r="K71" i="2"/>
  <c r="Q70" i="2"/>
  <c r="L70" i="2"/>
  <c r="K70" i="2"/>
  <c r="Q69" i="2"/>
  <c r="L69" i="2"/>
  <c r="K69" i="2"/>
  <c r="Q68" i="2"/>
  <c r="L68" i="2"/>
  <c r="K68" i="2"/>
  <c r="Q67" i="2"/>
  <c r="L67" i="2"/>
  <c r="K67" i="2"/>
  <c r="Q66" i="2"/>
  <c r="L66" i="2"/>
  <c r="N66" i="2" s="1"/>
  <c r="K66" i="2"/>
  <c r="Q65" i="2"/>
  <c r="L65" i="2"/>
  <c r="K65" i="2"/>
  <c r="Q64" i="2"/>
  <c r="L64" i="2"/>
  <c r="K64" i="2"/>
  <c r="Q63" i="2"/>
  <c r="L63" i="2"/>
  <c r="N63" i="2" s="1"/>
  <c r="K63" i="2"/>
  <c r="Q62" i="2"/>
  <c r="L62" i="2"/>
  <c r="N62" i="2" s="1"/>
  <c r="K62" i="2"/>
  <c r="Q61" i="2"/>
  <c r="L61" i="2"/>
  <c r="N61" i="2" s="1"/>
  <c r="K61" i="2"/>
  <c r="Q60" i="2"/>
  <c r="L60" i="2"/>
  <c r="N60" i="2" s="1"/>
  <c r="K60" i="2"/>
  <c r="Q59" i="2"/>
  <c r="L59" i="2"/>
  <c r="N59" i="2" s="1"/>
  <c r="K59" i="2"/>
  <c r="Q58" i="2"/>
  <c r="L58" i="2"/>
  <c r="K58" i="2"/>
  <c r="Q57" i="2"/>
  <c r="L57" i="2"/>
  <c r="K57" i="2"/>
  <c r="Q56" i="2"/>
  <c r="L56" i="2"/>
  <c r="N56" i="2" s="1"/>
  <c r="K56" i="2"/>
  <c r="Q55" i="2"/>
  <c r="L55" i="2"/>
  <c r="K55" i="2"/>
  <c r="Q54" i="2"/>
  <c r="L54" i="2"/>
  <c r="N54" i="2" s="1"/>
  <c r="K54" i="2"/>
  <c r="Q53" i="2"/>
  <c r="L53" i="2"/>
  <c r="K53" i="2"/>
  <c r="Q52" i="2"/>
  <c r="L52" i="2"/>
  <c r="K52" i="2"/>
  <c r="Q51" i="2"/>
  <c r="L51" i="2"/>
  <c r="K51" i="2"/>
  <c r="Q50" i="2"/>
  <c r="L50" i="2"/>
  <c r="K50" i="2"/>
  <c r="Q49" i="2"/>
  <c r="L49" i="2"/>
  <c r="N49" i="2" s="1"/>
  <c r="K49" i="2"/>
  <c r="Q48" i="2"/>
  <c r="L48" i="2"/>
  <c r="N48" i="2" s="1"/>
  <c r="K48" i="2"/>
  <c r="Q47" i="2"/>
  <c r="L47" i="2"/>
  <c r="K47" i="2"/>
  <c r="Q46" i="2"/>
  <c r="L46" i="2"/>
  <c r="N46" i="2" s="1"/>
  <c r="K46" i="2"/>
  <c r="Q45" i="2"/>
  <c r="L45" i="2"/>
  <c r="K45" i="2"/>
  <c r="Q44" i="2"/>
  <c r="L44" i="2"/>
  <c r="K44" i="2"/>
  <c r="Q43" i="2"/>
  <c r="L43" i="2"/>
  <c r="N43" i="2" s="1"/>
  <c r="K43" i="2"/>
  <c r="Q42" i="2"/>
  <c r="L42" i="2"/>
  <c r="N42" i="2" s="1"/>
  <c r="K42" i="2"/>
  <c r="Q41" i="2"/>
  <c r="L41" i="2"/>
  <c r="N41" i="2" s="1"/>
  <c r="K41" i="2"/>
  <c r="Q40" i="2"/>
  <c r="L40" i="2"/>
  <c r="N40" i="2" s="1"/>
  <c r="K40" i="2"/>
  <c r="Q39" i="2"/>
  <c r="L39" i="2"/>
  <c r="N39" i="2" s="1"/>
  <c r="K39" i="2"/>
  <c r="Q38" i="2"/>
  <c r="L38" i="2"/>
  <c r="N38" i="2" s="1"/>
  <c r="K38" i="2"/>
  <c r="Q37" i="2"/>
  <c r="L37" i="2"/>
  <c r="N37" i="2" s="1"/>
  <c r="K37" i="2"/>
  <c r="Q36" i="2"/>
  <c r="L36" i="2"/>
  <c r="N36" i="2" s="1"/>
  <c r="K36" i="2"/>
  <c r="Q35" i="2"/>
  <c r="L35" i="2"/>
  <c r="K35" i="2"/>
  <c r="Q34" i="2"/>
  <c r="L34" i="2"/>
  <c r="K34" i="2"/>
  <c r="Q33" i="2"/>
  <c r="L33" i="2"/>
  <c r="K33" i="2"/>
  <c r="Q32" i="2"/>
  <c r="L32" i="2"/>
  <c r="N32" i="2" s="1"/>
  <c r="K32" i="2"/>
  <c r="Q31" i="2"/>
  <c r="L31" i="2"/>
  <c r="N31" i="2" s="1"/>
  <c r="K31" i="2"/>
  <c r="Q30" i="2"/>
  <c r="L30" i="2"/>
  <c r="N30" i="2" s="1"/>
  <c r="K30" i="2"/>
  <c r="Q29" i="2"/>
  <c r="L29" i="2"/>
  <c r="K29" i="2"/>
  <c r="Q28" i="2"/>
  <c r="L28" i="2"/>
  <c r="N28" i="2" s="1"/>
  <c r="K28" i="2"/>
  <c r="Q27" i="2"/>
  <c r="L27" i="2"/>
  <c r="N27" i="2" s="1"/>
  <c r="K27" i="2"/>
  <c r="Q26" i="2"/>
  <c r="L26" i="2"/>
  <c r="K26" i="2"/>
  <c r="Q25" i="2"/>
  <c r="L25" i="2"/>
  <c r="K25" i="2"/>
  <c r="Q24" i="2"/>
  <c r="L24" i="2"/>
  <c r="K24" i="2"/>
  <c r="Q23" i="2"/>
  <c r="L23" i="2"/>
  <c r="K23" i="2"/>
  <c r="Q22" i="2"/>
  <c r="L22" i="2"/>
  <c r="K22" i="2"/>
  <c r="Q21" i="2"/>
  <c r="L21" i="2"/>
  <c r="K21" i="2"/>
  <c r="Q20" i="2"/>
  <c r="L20" i="2"/>
  <c r="K20" i="2"/>
  <c r="Q19" i="2"/>
  <c r="L19" i="2"/>
  <c r="K19" i="2"/>
  <c r="Q18" i="2"/>
  <c r="L18" i="2"/>
  <c r="K18" i="2"/>
  <c r="Q17" i="2"/>
  <c r="L17" i="2"/>
  <c r="N17" i="2" s="1"/>
  <c r="K17" i="2"/>
  <c r="Q16" i="2"/>
  <c r="L16" i="2"/>
  <c r="N16" i="2" s="1"/>
  <c r="K16" i="2"/>
  <c r="Q15" i="2"/>
  <c r="L15" i="2"/>
  <c r="N15" i="2" s="1"/>
  <c r="K15" i="2"/>
  <c r="Q14" i="2"/>
  <c r="L14" i="2"/>
  <c r="K14" i="2"/>
  <c r="Q13" i="2"/>
  <c r="L13" i="2"/>
  <c r="N13" i="2" s="1"/>
  <c r="K13" i="2"/>
  <c r="Q12" i="2"/>
  <c r="L12" i="2"/>
  <c r="N12" i="2" s="1"/>
  <c r="K12" i="2"/>
  <c r="Q11" i="2"/>
  <c r="L11" i="2"/>
  <c r="N11" i="2" s="1"/>
  <c r="K11" i="2"/>
  <c r="Q10" i="2"/>
  <c r="L10" i="2"/>
  <c r="N10" i="2" s="1"/>
  <c r="K10" i="2"/>
  <c r="Q9" i="2"/>
  <c r="L9" i="2"/>
  <c r="N9" i="2" s="1"/>
  <c r="K9" i="2"/>
  <c r="Q8" i="2"/>
  <c r="L8" i="2"/>
  <c r="N8" i="2" s="1"/>
  <c r="K8" i="2"/>
  <c r="Q7" i="2"/>
  <c r="L7" i="2"/>
  <c r="K7" i="2"/>
  <c r="Q6" i="2"/>
  <c r="L6" i="2"/>
  <c r="K6" i="2"/>
  <c r="Q5" i="2"/>
  <c r="L5" i="2"/>
  <c r="N5" i="2" s="1"/>
  <c r="K5" i="2"/>
  <c r="Q4" i="2"/>
  <c r="L4" i="2"/>
  <c r="K4" i="2"/>
  <c r="Q3" i="2"/>
  <c r="L3" i="2"/>
  <c r="K3" i="2"/>
  <c r="T2" i="2"/>
  <c r="S2" i="2"/>
  <c r="V2" i="2" s="1"/>
  <c r="X2" i="2" s="1"/>
  <c r="Q2" i="2"/>
  <c r="L2" i="2"/>
  <c r="N2" i="2" s="1"/>
  <c r="K2" i="2"/>
  <c r="V180" i="2" l="1"/>
  <c r="W180" i="2" s="1"/>
  <c r="V16" i="2"/>
  <c r="V3" i="2"/>
  <c r="V83" i="2"/>
  <c r="V82" i="2"/>
  <c r="U104" i="2"/>
  <c r="U92" i="2"/>
  <c r="U81" i="2"/>
  <c r="U12" i="2"/>
  <c r="V156" i="2"/>
  <c r="W156" i="2" s="1"/>
  <c r="U112" i="2"/>
  <c r="U175" i="2"/>
  <c r="V70" i="2"/>
  <c r="U11" i="2"/>
  <c r="U155" i="2"/>
  <c r="U185" i="2"/>
  <c r="V85" i="2"/>
  <c r="X85" i="2" s="1"/>
  <c r="V122" i="2"/>
  <c r="X122" i="2" s="1"/>
  <c r="V51" i="2"/>
  <c r="X51" i="2" s="1"/>
  <c r="U78" i="2"/>
  <c r="U153" i="2"/>
  <c r="U160" i="2"/>
  <c r="U39" i="2"/>
  <c r="V139" i="2"/>
  <c r="X139" i="2" s="1"/>
  <c r="V54" i="2"/>
  <c r="X54" i="2" s="1"/>
  <c r="U31" i="2"/>
  <c r="U8" i="2"/>
  <c r="U141" i="2"/>
  <c r="U120" i="2"/>
  <c r="U18" i="2"/>
  <c r="V62" i="2"/>
  <c r="W62" i="2" s="1"/>
  <c r="V130" i="2"/>
  <c r="W130" i="2" s="1"/>
  <c r="V108" i="2"/>
  <c r="W108" i="2" s="1"/>
  <c r="U59" i="2"/>
  <c r="U99" i="2"/>
  <c r="U129" i="2"/>
  <c r="U107" i="2"/>
  <c r="V106" i="2"/>
  <c r="X106" i="2" s="1"/>
  <c r="V188" i="2"/>
  <c r="V20" i="2"/>
  <c r="W20" i="2" s="1"/>
  <c r="V186" i="2"/>
  <c r="V53" i="2"/>
  <c r="V10" i="2"/>
  <c r="X10" i="2" s="1"/>
  <c r="U154" i="2"/>
  <c r="U86" i="2"/>
  <c r="U64" i="2"/>
  <c r="U52" i="2"/>
  <c r="U9" i="2"/>
  <c r="U143" i="2"/>
  <c r="V149" i="2"/>
  <c r="W149" i="2" s="1"/>
  <c r="V146" i="2"/>
  <c r="X146" i="2" s="1"/>
  <c r="W52" i="2"/>
  <c r="U121" i="2"/>
  <c r="U116" i="2"/>
  <c r="U184" i="2"/>
  <c r="V25" i="2"/>
  <c r="W25" i="2" s="1"/>
  <c r="V91" i="2"/>
  <c r="W91" i="2" s="1"/>
  <c r="V147" i="2"/>
  <c r="W147" i="2" s="1"/>
  <c r="V13" i="2"/>
  <c r="W13" i="2" s="1"/>
  <c r="U95" i="2"/>
  <c r="U74" i="2"/>
  <c r="V50" i="2"/>
  <c r="W50" i="2" s="1"/>
  <c r="V39" i="2"/>
  <c r="X39" i="2" s="1"/>
  <c r="U17" i="2"/>
  <c r="U183" i="2"/>
  <c r="U172" i="2"/>
  <c r="U103" i="2"/>
  <c r="V92" i="2"/>
  <c r="W92" i="2" s="1"/>
  <c r="V81" i="2"/>
  <c r="V179" i="2"/>
  <c r="W179" i="2" s="1"/>
  <c r="V114" i="2"/>
  <c r="W114" i="2" s="1"/>
  <c r="U16" i="2"/>
  <c r="V102" i="2"/>
  <c r="X102" i="2" s="1"/>
  <c r="V80" i="2"/>
  <c r="V56" i="2"/>
  <c r="W56" i="2" s="1"/>
  <c r="V33" i="2"/>
  <c r="W33" i="2" s="1"/>
  <c r="V38" i="2"/>
  <c r="X38" i="2" s="1"/>
  <c r="U6" i="2"/>
  <c r="U140" i="2"/>
  <c r="V119" i="2"/>
  <c r="X119" i="2" s="1"/>
  <c r="V58" i="2"/>
  <c r="W58" i="2" s="1"/>
  <c r="U89" i="2"/>
  <c r="V43" i="2"/>
  <c r="W43" i="2" s="1"/>
  <c r="V57" i="2"/>
  <c r="X57" i="2" s="1"/>
  <c r="V46" i="2"/>
  <c r="X46" i="2" s="1"/>
  <c r="V69" i="2"/>
  <c r="W69" i="2" s="1"/>
  <c r="V126" i="2"/>
  <c r="W126" i="2" s="1"/>
  <c r="V26" i="2"/>
  <c r="W26" i="2" s="1"/>
  <c r="V5" i="2"/>
  <c r="X5" i="2" s="1"/>
  <c r="V118" i="2"/>
  <c r="X118" i="2" s="1"/>
  <c r="X16" i="2"/>
  <c r="W16" i="2"/>
  <c r="X53" i="2"/>
  <c r="W53" i="2"/>
  <c r="W81" i="2"/>
  <c r="X81" i="2"/>
  <c r="V79" i="2"/>
  <c r="W79" i="2" s="1"/>
  <c r="V87" i="2"/>
  <c r="X87" i="2" s="1"/>
  <c r="V77" i="2"/>
  <c r="X77" i="2" s="1"/>
  <c r="V45" i="2"/>
  <c r="W45" i="2" s="1"/>
  <c r="V35" i="2"/>
  <c r="X35" i="2" s="1"/>
  <c r="V7" i="2"/>
  <c r="X7" i="2" s="1"/>
  <c r="V134" i="2"/>
  <c r="X134" i="2" s="1"/>
  <c r="V166" i="2"/>
  <c r="W166" i="2" s="1"/>
  <c r="V86" i="2"/>
  <c r="X86" i="2" s="1"/>
  <c r="U44" i="2"/>
  <c r="V24" i="2"/>
  <c r="W24" i="2" s="1"/>
  <c r="V6" i="2"/>
  <c r="X6" i="2" s="1"/>
  <c r="V143" i="2"/>
  <c r="W143" i="2" s="1"/>
  <c r="V123" i="2"/>
  <c r="W123" i="2" s="1"/>
  <c r="V187" i="2"/>
  <c r="W187" i="2" s="1"/>
  <c r="N25" i="2"/>
  <c r="N89" i="2"/>
  <c r="N121" i="2"/>
  <c r="U85" i="2"/>
  <c r="V76" i="2"/>
  <c r="X76" i="2" s="1"/>
  <c r="U53" i="2"/>
  <c r="U5" i="2"/>
  <c r="U122" i="2"/>
  <c r="U186" i="2"/>
  <c r="V8" i="2"/>
  <c r="W8" i="2" s="1"/>
  <c r="V94" i="2"/>
  <c r="V75" i="2"/>
  <c r="V152" i="2"/>
  <c r="X152" i="2" s="1"/>
  <c r="V132" i="2"/>
  <c r="W132" i="2" s="1"/>
  <c r="V34" i="2"/>
  <c r="W34" i="2" s="1"/>
  <c r="U51" i="2"/>
  <c r="V42" i="2"/>
  <c r="X42" i="2" s="1"/>
  <c r="V141" i="2"/>
  <c r="W141" i="2" s="1"/>
  <c r="V174" i="2"/>
  <c r="X174" i="2" s="1"/>
  <c r="V163" i="2"/>
  <c r="W163" i="2" s="1"/>
  <c r="V93" i="2"/>
  <c r="X93" i="2" s="1"/>
  <c r="U83" i="2"/>
  <c r="V74" i="2"/>
  <c r="W74" i="2" s="1"/>
  <c r="U61" i="2"/>
  <c r="U13" i="2"/>
  <c r="V131" i="2"/>
  <c r="W131" i="2" s="1"/>
  <c r="U162" i="2"/>
  <c r="V37" i="2"/>
  <c r="X37" i="2" s="1"/>
  <c r="V29" i="2"/>
  <c r="W29" i="2" s="1"/>
  <c r="U50" i="2"/>
  <c r="V21" i="2"/>
  <c r="W21" i="2" s="1"/>
  <c r="V150" i="2"/>
  <c r="W150" i="2" s="1"/>
  <c r="U119" i="2"/>
  <c r="U20" i="2"/>
  <c r="V78" i="2"/>
  <c r="X78" i="2" s="1"/>
  <c r="U101" i="2"/>
  <c r="U91" i="2"/>
  <c r="V40" i="2"/>
  <c r="X40" i="2" s="1"/>
  <c r="U30" i="2"/>
  <c r="U3" i="2"/>
  <c r="V129" i="2"/>
  <c r="X129" i="2" s="1"/>
  <c r="U118" i="2"/>
  <c r="U182" i="2"/>
  <c r="V135" i="2"/>
  <c r="X135" i="2" s="1"/>
  <c r="V148" i="2"/>
  <c r="W148" i="2" s="1"/>
  <c r="V138" i="2"/>
  <c r="W138" i="2" s="1"/>
  <c r="V68" i="2"/>
  <c r="W68" i="2" s="1"/>
  <c r="V36" i="2"/>
  <c r="W36" i="2" s="1"/>
  <c r="N64" i="2"/>
  <c r="V64" i="2"/>
  <c r="X64" i="2" s="1"/>
  <c r="V164" i="2"/>
  <c r="X164" i="2" s="1"/>
  <c r="N6" i="2"/>
  <c r="N45" i="2"/>
  <c r="N117" i="2"/>
  <c r="V90" i="2"/>
  <c r="X90" i="2" s="1"/>
  <c r="U80" i="2"/>
  <c r="U70" i="2"/>
  <c r="U48" i="2"/>
  <c r="U147" i="2"/>
  <c r="V159" i="2"/>
  <c r="W159" i="2" s="1"/>
  <c r="V115" i="2"/>
  <c r="W115" i="2" s="1"/>
  <c r="V184" i="2"/>
  <c r="X184" i="2" s="1"/>
  <c r="V89" i="2"/>
  <c r="X89" i="2" s="1"/>
  <c r="U38" i="2"/>
  <c r="V99" i="2"/>
  <c r="X99" i="2" s="1"/>
  <c r="V97" i="2"/>
  <c r="W97" i="2" s="1"/>
  <c r="W60" i="2"/>
  <c r="U57" i="2"/>
  <c r="U146" i="2"/>
  <c r="V220" i="1"/>
  <c r="U232" i="1"/>
  <c r="X218" i="1"/>
  <c r="U230" i="1"/>
  <c r="V229" i="1"/>
  <c r="W229" i="1" s="1"/>
  <c r="V240" i="1"/>
  <c r="X240" i="1" s="1"/>
  <c r="V228" i="1"/>
  <c r="W228" i="1" s="1"/>
  <c r="U238" i="1"/>
  <c r="V222" i="1"/>
  <c r="V242" i="1"/>
  <c r="W242" i="1" s="1"/>
  <c r="V246" i="1"/>
  <c r="X246" i="1" s="1"/>
  <c r="V232" i="1"/>
  <c r="X232" i="1" s="1"/>
  <c r="V231" i="1"/>
  <c r="W231" i="1" s="1"/>
  <c r="V230" i="1"/>
  <c r="W230" i="1" s="1"/>
  <c r="V235" i="1"/>
  <c r="W235" i="1" s="1"/>
  <c r="V233" i="1"/>
  <c r="X233" i="1" s="1"/>
  <c r="V219" i="1"/>
  <c r="W219" i="1" s="1"/>
  <c r="V239" i="1"/>
  <c r="X239" i="1" s="1"/>
  <c r="X231" i="1"/>
  <c r="W220" i="1"/>
  <c r="X220" i="1"/>
  <c r="V238" i="1"/>
  <c r="X238" i="1" s="1"/>
  <c r="V224" i="1"/>
  <c r="X224" i="1" s="1"/>
  <c r="V237" i="1"/>
  <c r="X237" i="1" s="1"/>
  <c r="V223" i="1"/>
  <c r="X223" i="1" s="1"/>
  <c r="V236" i="1"/>
  <c r="X236" i="1" s="1"/>
  <c r="U222" i="1"/>
  <c r="V227" i="1"/>
  <c r="W227" i="1" s="1"/>
  <c r="V241" i="1"/>
  <c r="W241" i="1" s="1"/>
  <c r="U246" i="1"/>
  <c r="V234" i="1"/>
  <c r="X234" i="1" s="1"/>
  <c r="V245" i="1"/>
  <c r="W245" i="1" s="1"/>
  <c r="X228" i="1"/>
  <c r="V244" i="1"/>
  <c r="W244" i="1" s="1"/>
  <c r="X226" i="1"/>
  <c r="X225" i="1"/>
  <c r="W48" i="2"/>
  <c r="X48" i="2"/>
  <c r="N183" i="2"/>
  <c r="V96" i="2"/>
  <c r="W96" i="2" s="1"/>
  <c r="V14" i="2"/>
  <c r="W14" i="2" s="1"/>
  <c r="V116" i="2"/>
  <c r="X107" i="2"/>
  <c r="V31" i="2"/>
  <c r="X31" i="2" s="1"/>
  <c r="N18" i="2"/>
  <c r="N51" i="2"/>
  <c r="U68" i="2"/>
  <c r="U164" i="2"/>
  <c r="N114" i="2"/>
  <c r="V17" i="2"/>
  <c r="X105" i="2"/>
  <c r="V95" i="2"/>
  <c r="X95" i="2" s="1"/>
  <c r="U56" i="2"/>
  <c r="V30" i="2"/>
  <c r="X30" i="2" s="1"/>
  <c r="U21" i="2"/>
  <c r="V155" i="2"/>
  <c r="X155" i="2" s="1"/>
  <c r="U135" i="2"/>
  <c r="U106" i="2"/>
  <c r="U174" i="2"/>
  <c r="U41" i="2"/>
  <c r="V125" i="2"/>
  <c r="W125" i="2" s="1"/>
  <c r="V4" i="2"/>
  <c r="W4" i="2" s="1"/>
  <c r="U102" i="2"/>
  <c r="U65" i="2"/>
  <c r="U45" i="2"/>
  <c r="U142" i="2"/>
  <c r="V133" i="2"/>
  <c r="W133" i="2" s="1"/>
  <c r="U123" i="2"/>
  <c r="U113" i="2"/>
  <c r="V181" i="2"/>
  <c r="W181" i="2" s="1"/>
  <c r="U82" i="2"/>
  <c r="V27" i="2"/>
  <c r="V18" i="2"/>
  <c r="W18" i="2" s="1"/>
  <c r="U10" i="2"/>
  <c r="V137" i="2"/>
  <c r="W137" i="2" s="1"/>
  <c r="V124" i="2"/>
  <c r="W124" i="2" s="1"/>
  <c r="U150" i="2"/>
  <c r="U131" i="2"/>
  <c r="U189" i="2"/>
  <c r="V154" i="2"/>
  <c r="X154" i="2" s="1"/>
  <c r="W102" i="2"/>
  <c r="U167" i="2"/>
  <c r="V15" i="2"/>
  <c r="W15" i="2" s="1"/>
  <c r="V23" i="2"/>
  <c r="W23" i="2" s="1"/>
  <c r="X65" i="2"/>
  <c r="V55" i="2"/>
  <c r="X55" i="2" s="1"/>
  <c r="V173" i="2"/>
  <c r="X173" i="2" s="1"/>
  <c r="N174" i="2"/>
  <c r="N181" i="2"/>
  <c r="V100" i="2"/>
  <c r="W100" i="2" s="1"/>
  <c r="U130" i="2"/>
  <c r="V121" i="2"/>
  <c r="W121" i="2" s="1"/>
  <c r="U111" i="2"/>
  <c r="U179" i="2"/>
  <c r="V71" i="2"/>
  <c r="X71" i="2" s="1"/>
  <c r="V49" i="2"/>
  <c r="W49" i="2" s="1"/>
  <c r="U163" i="2"/>
  <c r="V84" i="2"/>
  <c r="W84" i="2" s="1"/>
  <c r="V12" i="2"/>
  <c r="W12" i="2" s="1"/>
  <c r="V167" i="2"/>
  <c r="W167" i="2" s="1"/>
  <c r="V59" i="2"/>
  <c r="W59" i="2" s="1"/>
  <c r="V177" i="2"/>
  <c r="W177" i="2" s="1"/>
  <c r="V104" i="2"/>
  <c r="X104" i="2" s="1"/>
  <c r="V47" i="2"/>
  <c r="X47" i="2" s="1"/>
  <c r="X62" i="2"/>
  <c r="V103" i="2"/>
  <c r="X103" i="2" s="1"/>
  <c r="N69" i="2"/>
  <c r="N21" i="2"/>
  <c r="U2" i="2"/>
  <c r="V190" i="2"/>
  <c r="W190" i="2" s="1"/>
  <c r="U139" i="2"/>
  <c r="U178" i="2"/>
  <c r="V88" i="2"/>
  <c r="W88" i="2" s="1"/>
  <c r="V109" i="2"/>
  <c r="W109" i="2" s="1"/>
  <c r="U93" i="2"/>
  <c r="U33" i="2"/>
  <c r="V168" i="2"/>
  <c r="W168" i="2" s="1"/>
  <c r="X221" i="1"/>
  <c r="W221" i="1"/>
  <c r="W222" i="1"/>
  <c r="X222" i="1"/>
  <c r="W243" i="1"/>
  <c r="X243" i="1"/>
  <c r="U229" i="1"/>
  <c r="W213" i="1"/>
  <c r="U228" i="1"/>
  <c r="U227" i="1"/>
  <c r="U233" i="1"/>
  <c r="U224" i="1"/>
  <c r="U220" i="1"/>
  <c r="V7" i="1"/>
  <c r="V6" i="1"/>
  <c r="W206" i="1"/>
  <c r="X171" i="2"/>
  <c r="X166" i="2"/>
  <c r="U159" i="2"/>
  <c r="V175" i="2"/>
  <c r="W185" i="2"/>
  <c r="V169" i="2"/>
  <c r="V165" i="2"/>
  <c r="V161" i="2"/>
  <c r="X189" i="2"/>
  <c r="W186" i="2"/>
  <c r="X186" i="2"/>
  <c r="W172" i="2"/>
  <c r="X172" i="2"/>
  <c r="X188" i="2"/>
  <c r="W188" i="2"/>
  <c r="X167" i="2"/>
  <c r="X176" i="2"/>
  <c r="W176" i="2"/>
  <c r="W162" i="2"/>
  <c r="X162" i="2"/>
  <c r="X182" i="2"/>
  <c r="X158" i="2"/>
  <c r="X157" i="2"/>
  <c r="W160" i="2"/>
  <c r="X180" i="2"/>
  <c r="X178" i="2"/>
  <c r="X183" i="2"/>
  <c r="X117" i="2"/>
  <c r="X111" i="2"/>
  <c r="X153" i="2"/>
  <c r="W153" i="2"/>
  <c r="X145" i="2"/>
  <c r="W145" i="2"/>
  <c r="W113" i="2"/>
  <c r="X113" i="2"/>
  <c r="W119" i="2"/>
  <c r="X142" i="2"/>
  <c r="X140" i="2"/>
  <c r="X151" i="2"/>
  <c r="X130" i="2"/>
  <c r="X127" i="2"/>
  <c r="W128" i="2"/>
  <c r="X128" i="2"/>
  <c r="W110" i="2"/>
  <c r="X110" i="2"/>
  <c r="W134" i="2"/>
  <c r="V144" i="2"/>
  <c r="V136" i="2"/>
  <c r="V112" i="2"/>
  <c r="X156" i="2"/>
  <c r="X132" i="2"/>
  <c r="X108" i="2"/>
  <c r="V120" i="2"/>
  <c r="X32" i="2"/>
  <c r="X28" i="2"/>
  <c r="W87" i="2"/>
  <c r="W80" i="2"/>
  <c r="X80" i="2"/>
  <c r="X82" i="2"/>
  <c r="W82" i="2"/>
  <c r="V101" i="2"/>
  <c r="V61" i="2"/>
  <c r="X11" i="2"/>
  <c r="W66" i="2"/>
  <c r="X9" i="2"/>
  <c r="U98" i="2"/>
  <c r="X41" i="2"/>
  <c r="W40" i="2"/>
  <c r="W76" i="2"/>
  <c r="W38" i="2"/>
  <c r="X72" i="2"/>
  <c r="W54" i="2"/>
  <c r="W7" i="2"/>
  <c r="X75" i="2"/>
  <c r="W75" i="2"/>
  <c r="W94" i="2"/>
  <c r="X94" i="2"/>
  <c r="W63" i="2"/>
  <c r="X63" i="2"/>
  <c r="W83" i="2"/>
  <c r="X83" i="2"/>
  <c r="W73" i="2"/>
  <c r="X73" i="2"/>
  <c r="W98" i="2"/>
  <c r="X98" i="2"/>
  <c r="X27" i="2"/>
  <c r="W27" i="2"/>
  <c r="W22" i="2"/>
  <c r="X22" i="2"/>
  <c r="W70" i="2"/>
  <c r="X70" i="2"/>
  <c r="X97" i="2"/>
  <c r="W3" i="2"/>
  <c r="X3" i="2"/>
  <c r="X26" i="2"/>
  <c r="X44" i="2"/>
  <c r="X20" i="2"/>
  <c r="X67" i="2"/>
  <c r="X19" i="2"/>
  <c r="W2" i="2"/>
  <c r="U8" i="1"/>
  <c r="V8" i="1"/>
  <c r="U6" i="1"/>
  <c r="U7" i="1"/>
  <c r="V5" i="1"/>
  <c r="U5" i="1"/>
  <c r="V4" i="1"/>
  <c r="V3" i="1"/>
  <c r="U244" i="1"/>
  <c r="U235" i="1"/>
  <c r="U242" i="1"/>
  <c r="U237" i="1"/>
  <c r="U243" i="1"/>
  <c r="U236" i="1"/>
  <c r="U240" i="1"/>
  <c r="U245" i="1"/>
  <c r="U239" i="1"/>
  <c r="U241" i="1"/>
  <c r="U3" i="1"/>
  <c r="N142" i="2"/>
  <c r="N150" i="2"/>
  <c r="N58" i="2"/>
  <c r="N101" i="2"/>
  <c r="N119" i="2"/>
  <c r="N79" i="2"/>
  <c r="N34" i="2"/>
  <c r="N53" i="2"/>
  <c r="N185" i="2"/>
  <c r="N67" i="2"/>
  <c r="X114" i="2" l="1"/>
  <c r="W90" i="2"/>
  <c r="W30" i="2"/>
  <c r="X150" i="2"/>
  <c r="X126" i="2"/>
  <c r="X177" i="2"/>
  <c r="X21" i="2"/>
  <c r="W118" i="2"/>
  <c r="W122" i="2"/>
  <c r="W106" i="2"/>
  <c r="X92" i="2"/>
  <c r="X18" i="2"/>
  <c r="W39" i="2"/>
  <c r="X50" i="2"/>
  <c r="W51" i="2"/>
  <c r="W5" i="2"/>
  <c r="X29" i="2"/>
  <c r="W85" i="2"/>
  <c r="X179" i="2"/>
  <c r="X69" i="2"/>
  <c r="W10" i="2"/>
  <c r="W37" i="2"/>
  <c r="W139" i="2"/>
  <c r="W57" i="2"/>
  <c r="W47" i="2"/>
  <c r="W104" i="2"/>
  <c r="X141" i="2"/>
  <c r="X91" i="2"/>
  <c r="W154" i="2"/>
  <c r="X8" i="2"/>
  <c r="W152" i="2"/>
  <c r="X45" i="2"/>
  <c r="X34" i="2"/>
  <c r="W129" i="2"/>
  <c r="X56" i="2"/>
  <c r="X163" i="2"/>
  <c r="X147" i="2"/>
  <c r="X43" i="2"/>
  <c r="X33" i="2"/>
  <c r="W46" i="2"/>
  <c r="X25" i="2"/>
  <c r="W77" i="2"/>
  <c r="X148" i="2"/>
  <c r="W103" i="2"/>
  <c r="W146" i="2"/>
  <c r="X13" i="2"/>
  <c r="X125" i="2"/>
  <c r="X58" i="2"/>
  <c r="X79" i="2"/>
  <c r="W78" i="2"/>
  <c r="X149" i="2"/>
  <c r="W173" i="2"/>
  <c r="W86" i="2"/>
  <c r="X36" i="2"/>
  <c r="W35" i="2"/>
  <c r="W64" i="2"/>
  <c r="W31" i="2"/>
  <c r="X14" i="2"/>
  <c r="X109" i="2"/>
  <c r="X159" i="2"/>
  <c r="W6" i="2"/>
  <c r="X187" i="2"/>
  <c r="X23" i="2"/>
  <c r="X133" i="2"/>
  <c r="W164" i="2"/>
  <c r="X131" i="2"/>
  <c r="W89" i="2"/>
  <c r="W55" i="2"/>
  <c r="X143" i="2"/>
  <c r="W155" i="2"/>
  <c r="X121" i="2"/>
  <c r="X68" i="2"/>
  <c r="X115" i="2"/>
  <c r="X4" i="2"/>
  <c r="W99" i="2"/>
  <c r="X24" i="2"/>
  <c r="X59" i="2"/>
  <c r="X74" i="2"/>
  <c r="W93" i="2"/>
  <c r="X15" i="2"/>
  <c r="W135" i="2"/>
  <c r="W184" i="2"/>
  <c r="X123" i="2"/>
  <c r="X138" i="2"/>
  <c r="W174" i="2"/>
  <c r="W42" i="2"/>
  <c r="X96" i="2"/>
  <c r="X235" i="1"/>
  <c r="W240" i="1"/>
  <c r="X229" i="1"/>
  <c r="X219" i="1"/>
  <c r="W232" i="1"/>
  <c r="W246" i="1"/>
  <c r="X242" i="1"/>
  <c r="W223" i="1"/>
  <c r="X227" i="1"/>
  <c r="W239" i="1"/>
  <c r="W233" i="1"/>
  <c r="X230" i="1"/>
  <c r="W237" i="1"/>
  <c r="W234" i="1"/>
  <c r="X244" i="1"/>
  <c r="W224" i="1"/>
  <c r="W238" i="1"/>
  <c r="X245" i="1"/>
  <c r="X241" i="1"/>
  <c r="W236" i="1"/>
  <c r="X12" i="2"/>
  <c r="X168" i="2"/>
  <c r="X100" i="2"/>
  <c r="X49" i="2"/>
  <c r="X88" i="2"/>
  <c r="X181" i="2"/>
  <c r="X84" i="2"/>
  <c r="X124" i="2"/>
  <c r="X137" i="2"/>
  <c r="X190" i="2"/>
  <c r="W116" i="2"/>
  <c r="X116" i="2"/>
  <c r="W17" i="2"/>
  <c r="X17" i="2"/>
  <c r="W95" i="2"/>
  <c r="W71" i="2"/>
  <c r="X6" i="1"/>
  <c r="W6" i="1"/>
  <c r="X4" i="1"/>
  <c r="W4" i="1"/>
  <c r="X3" i="1"/>
  <c r="W3" i="1"/>
  <c r="X5" i="1"/>
  <c r="W5" i="1"/>
  <c r="X7" i="1"/>
  <c r="W7" i="1"/>
  <c r="X8" i="1"/>
  <c r="W8" i="1"/>
  <c r="X175" i="2"/>
  <c r="W175" i="2"/>
  <c r="X161" i="2"/>
  <c r="W161" i="2"/>
  <c r="W165" i="2"/>
  <c r="X165" i="2"/>
  <c r="W169" i="2"/>
  <c r="X169" i="2"/>
  <c r="W120" i="2"/>
  <c r="X120" i="2"/>
  <c r="W144" i="2"/>
  <c r="X144" i="2"/>
  <c r="X112" i="2"/>
  <c r="W112" i="2"/>
  <c r="X136" i="2"/>
  <c r="W136" i="2"/>
  <c r="W61" i="2"/>
  <c r="X61" i="2"/>
  <c r="X101" i="2"/>
  <c r="W101" i="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2" i="1"/>
  <c r="Q21" i="1"/>
  <c r="Q23" i="1"/>
  <c r="Q24" i="1"/>
  <c r="Q25" i="1"/>
  <c r="Q27" i="1"/>
  <c r="Q26" i="1"/>
  <c r="Q28" i="1"/>
  <c r="Q29" i="1"/>
  <c r="Q30" i="1"/>
  <c r="Q31" i="1"/>
  <c r="Q32" i="1"/>
  <c r="Q33" i="1"/>
  <c r="Q59" i="1"/>
  <c r="Q35" i="1"/>
  <c r="Q34" i="1"/>
  <c r="Q37" i="1"/>
  <c r="Q36" i="1"/>
  <c r="Q39" i="1"/>
  <c r="Q38" i="1"/>
  <c r="Q41" i="1"/>
  <c r="Q40" i="1"/>
  <c r="Q42" i="1"/>
  <c r="Q43" i="1"/>
  <c r="Q45" i="1"/>
  <c r="Q44" i="1"/>
  <c r="Q47" i="1"/>
  <c r="Q46" i="1"/>
  <c r="Q48" i="1"/>
  <c r="Q49" i="1"/>
  <c r="Q50" i="1"/>
  <c r="Q51" i="1"/>
  <c r="Q52" i="1"/>
  <c r="Q53" i="1"/>
  <c r="Q54" i="1"/>
  <c r="Q55" i="1"/>
  <c r="Q56" i="1"/>
  <c r="Q58" i="1"/>
  <c r="Q57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109" i="1"/>
  <c r="Q110" i="1"/>
  <c r="Q111" i="1"/>
  <c r="Q112" i="1"/>
  <c r="Q113" i="1"/>
  <c r="Q114" i="1"/>
  <c r="Q115" i="1"/>
  <c r="Q116" i="1"/>
  <c r="Q133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3" i="1"/>
  <c r="Q4" i="1"/>
  <c r="Q5" i="1"/>
  <c r="Q2" i="1"/>
  <c r="T196" i="1"/>
  <c r="S196" i="1"/>
  <c r="V196" i="1" s="1"/>
  <c r="L196" i="1"/>
  <c r="K196" i="1"/>
  <c r="T195" i="1"/>
  <c r="S195" i="1"/>
  <c r="L195" i="1"/>
  <c r="K195" i="1"/>
  <c r="T194" i="1"/>
  <c r="S194" i="1"/>
  <c r="L194" i="1"/>
  <c r="N194" i="1" s="1"/>
  <c r="K194" i="1"/>
  <c r="T193" i="1"/>
  <c r="S193" i="1"/>
  <c r="L193" i="1"/>
  <c r="K193" i="1"/>
  <c r="T192" i="1"/>
  <c r="S192" i="1"/>
  <c r="V192" i="1" s="1"/>
  <c r="L192" i="1"/>
  <c r="K192" i="1"/>
  <c r="T191" i="1"/>
  <c r="S191" i="1"/>
  <c r="V191" i="1" s="1"/>
  <c r="L191" i="1"/>
  <c r="N191" i="1" s="1"/>
  <c r="K191" i="1"/>
  <c r="T190" i="1"/>
  <c r="S190" i="1"/>
  <c r="V190" i="1" s="1"/>
  <c r="L190" i="1"/>
  <c r="N190" i="1" s="1"/>
  <c r="K190" i="1"/>
  <c r="T189" i="1"/>
  <c r="S189" i="1"/>
  <c r="L189" i="1"/>
  <c r="N189" i="1" s="1"/>
  <c r="K189" i="1"/>
  <c r="T188" i="1"/>
  <c r="S188" i="1"/>
  <c r="L188" i="1"/>
  <c r="N188" i="1" s="1"/>
  <c r="K188" i="1"/>
  <c r="V189" i="1" l="1"/>
  <c r="V195" i="1"/>
  <c r="W195" i="1" s="1"/>
  <c r="V188" i="1"/>
  <c r="V194" i="1"/>
  <c r="X192" i="1"/>
  <c r="W192" i="1"/>
  <c r="W196" i="1"/>
  <c r="X196" i="1"/>
  <c r="X189" i="1"/>
  <c r="W189" i="1"/>
  <c r="X190" i="1"/>
  <c r="W190" i="1"/>
  <c r="X191" i="1"/>
  <c r="W191" i="1"/>
  <c r="V193" i="1"/>
  <c r="W194" i="1"/>
  <c r="X194" i="1"/>
  <c r="X188" i="1"/>
  <c r="W188" i="1"/>
  <c r="U193" i="1"/>
  <c r="U195" i="1"/>
  <c r="U190" i="1"/>
  <c r="U194" i="1"/>
  <c r="U191" i="1"/>
  <c r="U196" i="1"/>
  <c r="U189" i="1"/>
  <c r="U192" i="1"/>
  <c r="U188" i="1"/>
  <c r="T187" i="1"/>
  <c r="S187" i="1"/>
  <c r="L187" i="1"/>
  <c r="N187" i="1" s="1"/>
  <c r="K187" i="1"/>
  <c r="T186" i="1"/>
  <c r="S186" i="1"/>
  <c r="L186" i="1"/>
  <c r="N186" i="1" s="1"/>
  <c r="K186" i="1"/>
  <c r="T185" i="1"/>
  <c r="S185" i="1"/>
  <c r="L185" i="1"/>
  <c r="N185" i="1" s="1"/>
  <c r="K185" i="1"/>
  <c r="T184" i="1"/>
  <c r="S184" i="1"/>
  <c r="L184" i="1"/>
  <c r="N184" i="1" s="1"/>
  <c r="K184" i="1"/>
  <c r="T183" i="1"/>
  <c r="S183" i="1"/>
  <c r="V183" i="1" s="1"/>
  <c r="L183" i="1"/>
  <c r="N183" i="1" s="1"/>
  <c r="K183" i="1"/>
  <c r="T182" i="1"/>
  <c r="S182" i="1"/>
  <c r="V182" i="1" s="1"/>
  <c r="L182" i="1"/>
  <c r="N182" i="1" s="1"/>
  <c r="K182" i="1"/>
  <c r="V187" i="1" l="1"/>
  <c r="X187" i="1" s="1"/>
  <c r="X195" i="1"/>
  <c r="V185" i="1"/>
  <c r="X185" i="1" s="1"/>
  <c r="V186" i="1"/>
  <c r="W187" i="1"/>
  <c r="W183" i="1"/>
  <c r="X183" i="1"/>
  <c r="W193" i="1"/>
  <c r="X193" i="1"/>
  <c r="X182" i="1"/>
  <c r="W182" i="1"/>
  <c r="V184" i="1"/>
  <c r="U187" i="1"/>
  <c r="U186" i="1"/>
  <c r="U184" i="1"/>
  <c r="U183" i="1"/>
  <c r="U182" i="1"/>
  <c r="U185" i="1"/>
  <c r="T181" i="1"/>
  <c r="S181" i="1"/>
  <c r="L181" i="1"/>
  <c r="N181" i="1" s="1"/>
  <c r="K181" i="1"/>
  <c r="T180" i="1"/>
  <c r="S180" i="1"/>
  <c r="L180" i="1"/>
  <c r="N180" i="1" s="1"/>
  <c r="K180" i="1"/>
  <c r="T179" i="1"/>
  <c r="S179" i="1"/>
  <c r="L179" i="1"/>
  <c r="N179" i="1" s="1"/>
  <c r="K179" i="1"/>
  <c r="T178" i="1"/>
  <c r="S178" i="1"/>
  <c r="L178" i="1"/>
  <c r="K178" i="1"/>
  <c r="T177" i="1"/>
  <c r="S177" i="1"/>
  <c r="L177" i="1"/>
  <c r="K177" i="1"/>
  <c r="T176" i="1"/>
  <c r="S176" i="1"/>
  <c r="V176" i="1" s="1"/>
  <c r="L176" i="1"/>
  <c r="K176" i="1"/>
  <c r="T175" i="1"/>
  <c r="S175" i="1"/>
  <c r="V175" i="1" s="1"/>
  <c r="L175" i="1"/>
  <c r="K175" i="1"/>
  <c r="T174" i="1"/>
  <c r="S174" i="1"/>
  <c r="L174" i="1"/>
  <c r="K174" i="1"/>
  <c r="T173" i="1"/>
  <c r="S173" i="1"/>
  <c r="L173" i="1"/>
  <c r="K173" i="1"/>
  <c r="T172" i="1"/>
  <c r="S172" i="1"/>
  <c r="L172" i="1"/>
  <c r="K172" i="1"/>
  <c r="T171" i="1"/>
  <c r="S171" i="1"/>
  <c r="L171" i="1"/>
  <c r="K171" i="1"/>
  <c r="V172" i="1" l="1"/>
  <c r="V178" i="1"/>
  <c r="V171" i="1"/>
  <c r="V173" i="1"/>
  <c r="X173" i="1" s="1"/>
  <c r="V179" i="1"/>
  <c r="V177" i="1"/>
  <c r="W185" i="1"/>
  <c r="V174" i="1"/>
  <c r="W174" i="1" s="1"/>
  <c r="V180" i="1"/>
  <c r="X180" i="1" s="1"/>
  <c r="V181" i="1"/>
  <c r="X177" i="1"/>
  <c r="W177" i="1"/>
  <c r="X184" i="1"/>
  <c r="W184" i="1"/>
  <c r="W175" i="1"/>
  <c r="X175" i="1"/>
  <c r="W178" i="1"/>
  <c r="X178" i="1"/>
  <c r="W171" i="1"/>
  <c r="X171" i="1"/>
  <c r="W179" i="1"/>
  <c r="X179" i="1"/>
  <c r="X186" i="1"/>
  <c r="W186" i="1"/>
  <c r="X176" i="1"/>
  <c r="W176" i="1"/>
  <c r="X172" i="1"/>
  <c r="W172" i="1"/>
  <c r="N175" i="1"/>
  <c r="U172" i="1"/>
  <c r="N171" i="1"/>
  <c r="U173" i="1"/>
  <c r="U177" i="1"/>
  <c r="U174" i="1"/>
  <c r="U175" i="1"/>
  <c r="U179" i="1"/>
  <c r="U181" i="1"/>
  <c r="U178" i="1"/>
  <c r="U180" i="1"/>
  <c r="U171" i="1"/>
  <c r="U176" i="1"/>
  <c r="N173" i="1"/>
  <c r="T170" i="1"/>
  <c r="S170" i="1"/>
  <c r="L170" i="1"/>
  <c r="N170" i="1" s="1"/>
  <c r="K170" i="1"/>
  <c r="T169" i="1"/>
  <c r="S169" i="1"/>
  <c r="L169" i="1"/>
  <c r="N169" i="1" s="1"/>
  <c r="K169" i="1"/>
  <c r="T168" i="1"/>
  <c r="S168" i="1"/>
  <c r="L168" i="1"/>
  <c r="K168" i="1"/>
  <c r="T167" i="1"/>
  <c r="S167" i="1"/>
  <c r="L167" i="1"/>
  <c r="N167" i="1" s="1"/>
  <c r="K167" i="1"/>
  <c r="T166" i="1"/>
  <c r="S166" i="1"/>
  <c r="V166" i="1" s="1"/>
  <c r="L166" i="1"/>
  <c r="N166" i="1" s="1"/>
  <c r="K166" i="1"/>
  <c r="T165" i="1"/>
  <c r="S165" i="1"/>
  <c r="L165" i="1"/>
  <c r="N165" i="1" s="1"/>
  <c r="K165" i="1"/>
  <c r="T164" i="1"/>
  <c r="S164" i="1"/>
  <c r="L164" i="1"/>
  <c r="K164" i="1"/>
  <c r="T163" i="1"/>
  <c r="S163" i="1"/>
  <c r="L163" i="1"/>
  <c r="K163" i="1"/>
  <c r="T162" i="1"/>
  <c r="S162" i="1"/>
  <c r="L162" i="1"/>
  <c r="N162" i="1" s="1"/>
  <c r="K162" i="1"/>
  <c r="T161" i="1"/>
  <c r="S161" i="1"/>
  <c r="V161" i="1" s="1"/>
  <c r="L161" i="1"/>
  <c r="K161" i="1"/>
  <c r="T160" i="1"/>
  <c r="S160" i="1"/>
  <c r="V160" i="1" s="1"/>
  <c r="L160" i="1"/>
  <c r="K160" i="1"/>
  <c r="T159" i="1"/>
  <c r="S159" i="1"/>
  <c r="V159" i="1" s="1"/>
  <c r="L159" i="1"/>
  <c r="N159" i="1" s="1"/>
  <c r="K159" i="1"/>
  <c r="W180" i="1" l="1"/>
  <c r="V162" i="1"/>
  <c r="W173" i="1"/>
  <c r="V165" i="1"/>
  <c r="X174" i="1"/>
  <c r="V167" i="1"/>
  <c r="X167" i="1" s="1"/>
  <c r="V164" i="1"/>
  <c r="X164" i="1" s="1"/>
  <c r="X166" i="1"/>
  <c r="W166" i="1"/>
  <c r="X165" i="1"/>
  <c r="W165" i="1"/>
  <c r="X160" i="1"/>
  <c r="W160" i="1"/>
  <c r="W167" i="1"/>
  <c r="V170" i="1"/>
  <c r="X162" i="1"/>
  <c r="W162" i="1"/>
  <c r="V163" i="1"/>
  <c r="V168" i="1"/>
  <c r="V169" i="1"/>
  <c r="W159" i="1"/>
  <c r="X159" i="1"/>
  <c r="X161" i="1"/>
  <c r="W161" i="1"/>
  <c r="W181" i="1"/>
  <c r="X181" i="1"/>
  <c r="U163" i="1"/>
  <c r="U162" i="1"/>
  <c r="U169" i="1"/>
  <c r="U165" i="1"/>
  <c r="U167" i="1"/>
  <c r="U168" i="1"/>
  <c r="U166" i="1"/>
  <c r="U170" i="1"/>
  <c r="U161" i="1"/>
  <c r="U160" i="1"/>
  <c r="U159" i="1"/>
  <c r="U164" i="1"/>
  <c r="N163" i="1"/>
  <c r="T158" i="1"/>
  <c r="S158" i="1"/>
  <c r="L158" i="1"/>
  <c r="K158" i="1"/>
  <c r="T157" i="1"/>
  <c r="S157" i="1"/>
  <c r="L157" i="1"/>
  <c r="K157" i="1"/>
  <c r="T156" i="1"/>
  <c r="S156" i="1"/>
  <c r="L156" i="1"/>
  <c r="N156" i="1" s="1"/>
  <c r="K156" i="1"/>
  <c r="T155" i="1"/>
  <c r="S155" i="1"/>
  <c r="L155" i="1"/>
  <c r="N155" i="1" s="1"/>
  <c r="K155" i="1"/>
  <c r="T154" i="1"/>
  <c r="S154" i="1"/>
  <c r="L154" i="1"/>
  <c r="K154" i="1"/>
  <c r="T153" i="1"/>
  <c r="S153" i="1"/>
  <c r="L153" i="1"/>
  <c r="K153" i="1"/>
  <c r="T152" i="1"/>
  <c r="S152" i="1"/>
  <c r="V152" i="1" s="1"/>
  <c r="L152" i="1"/>
  <c r="K152" i="1"/>
  <c r="T151" i="1"/>
  <c r="S151" i="1"/>
  <c r="V151" i="1" s="1"/>
  <c r="L151" i="1"/>
  <c r="K151" i="1"/>
  <c r="T150" i="1"/>
  <c r="S150" i="1"/>
  <c r="L150" i="1"/>
  <c r="N150" i="1" s="1"/>
  <c r="K150" i="1"/>
  <c r="W164" i="1" l="1"/>
  <c r="V150" i="1"/>
  <c r="V156" i="1"/>
  <c r="V155" i="1"/>
  <c r="X155" i="1" s="1"/>
  <c r="W151" i="1"/>
  <c r="X151" i="1"/>
  <c r="V158" i="1"/>
  <c r="X163" i="1"/>
  <c r="W163" i="1"/>
  <c r="W169" i="1"/>
  <c r="X169" i="1"/>
  <c r="W152" i="1"/>
  <c r="X152" i="1"/>
  <c r="V157" i="1"/>
  <c r="W170" i="1"/>
  <c r="X170" i="1"/>
  <c r="V154" i="1"/>
  <c r="W150" i="1"/>
  <c r="X150" i="1"/>
  <c r="X168" i="1"/>
  <c r="W168" i="1"/>
  <c r="W156" i="1"/>
  <c r="X156" i="1"/>
  <c r="V153" i="1"/>
  <c r="U158" i="1"/>
  <c r="N151" i="1"/>
  <c r="U155" i="1"/>
  <c r="U151" i="1"/>
  <c r="U150" i="1"/>
  <c r="N153" i="1"/>
  <c r="U152" i="1"/>
  <c r="U154" i="1"/>
  <c r="N157" i="1"/>
  <c r="U156" i="1"/>
  <c r="U157" i="1"/>
  <c r="U153" i="1"/>
  <c r="T149" i="1"/>
  <c r="S149" i="1"/>
  <c r="L149" i="1"/>
  <c r="K149" i="1"/>
  <c r="T148" i="1"/>
  <c r="S148" i="1"/>
  <c r="L148" i="1"/>
  <c r="K148" i="1"/>
  <c r="T147" i="1"/>
  <c r="S147" i="1"/>
  <c r="V147" i="1" s="1"/>
  <c r="L147" i="1"/>
  <c r="N147" i="1" s="1"/>
  <c r="K147" i="1"/>
  <c r="T146" i="1"/>
  <c r="S146" i="1"/>
  <c r="L146" i="1"/>
  <c r="N146" i="1" s="1"/>
  <c r="K146" i="1"/>
  <c r="T145" i="1"/>
  <c r="S145" i="1"/>
  <c r="L145" i="1"/>
  <c r="N145" i="1" s="1"/>
  <c r="K145" i="1"/>
  <c r="T144" i="1"/>
  <c r="S144" i="1"/>
  <c r="L144" i="1"/>
  <c r="N144" i="1" s="1"/>
  <c r="K144" i="1"/>
  <c r="T143" i="1"/>
  <c r="S143" i="1"/>
  <c r="L143" i="1"/>
  <c r="N143" i="1" s="1"/>
  <c r="K143" i="1"/>
  <c r="T142" i="1"/>
  <c r="S142" i="1"/>
  <c r="L142" i="1"/>
  <c r="N142" i="1" s="1"/>
  <c r="K142" i="1"/>
  <c r="T141" i="1"/>
  <c r="S141" i="1"/>
  <c r="L141" i="1"/>
  <c r="K141" i="1"/>
  <c r="T140" i="1"/>
  <c r="S140" i="1"/>
  <c r="L140" i="1"/>
  <c r="K140" i="1"/>
  <c r="T139" i="1"/>
  <c r="S139" i="1"/>
  <c r="L139" i="1"/>
  <c r="K139" i="1"/>
  <c r="T138" i="1"/>
  <c r="S138" i="1"/>
  <c r="L138" i="1"/>
  <c r="K138" i="1"/>
  <c r="T137" i="1"/>
  <c r="S137" i="1"/>
  <c r="L137" i="1"/>
  <c r="K137" i="1"/>
  <c r="T136" i="1"/>
  <c r="S136" i="1"/>
  <c r="V136" i="1" s="1"/>
  <c r="L136" i="1"/>
  <c r="N136" i="1" s="1"/>
  <c r="K136" i="1"/>
  <c r="T135" i="1"/>
  <c r="S135" i="1"/>
  <c r="V135" i="1" s="1"/>
  <c r="L135" i="1"/>
  <c r="K135" i="1"/>
  <c r="T134" i="1"/>
  <c r="S134" i="1"/>
  <c r="L134" i="1"/>
  <c r="K134" i="1"/>
  <c r="W155" i="1" l="1"/>
  <c r="V138" i="1"/>
  <c r="V142" i="1"/>
  <c r="V134" i="1"/>
  <c r="X134" i="1" s="1"/>
  <c r="V140" i="1"/>
  <c r="V146" i="1"/>
  <c r="X146" i="1" s="1"/>
  <c r="V139" i="1"/>
  <c r="V145" i="1"/>
  <c r="W145" i="1" s="1"/>
  <c r="V144" i="1"/>
  <c r="X144" i="1" s="1"/>
  <c r="W147" i="1"/>
  <c r="X147" i="1"/>
  <c r="W154" i="1"/>
  <c r="X154" i="1"/>
  <c r="V137" i="1"/>
  <c r="V143" i="1"/>
  <c r="V149" i="1"/>
  <c r="X140" i="1"/>
  <c r="W140" i="1"/>
  <c r="X136" i="1"/>
  <c r="W136" i="1"/>
  <c r="X157" i="1"/>
  <c r="W157" i="1"/>
  <c r="W144" i="1"/>
  <c r="W153" i="1"/>
  <c r="X153" i="1"/>
  <c r="X138" i="1"/>
  <c r="W138" i="1"/>
  <c r="X135" i="1"/>
  <c r="W135" i="1"/>
  <c r="X158" i="1"/>
  <c r="W158" i="1"/>
  <c r="X142" i="1"/>
  <c r="W142" i="1"/>
  <c r="X139" i="1"/>
  <c r="W139" i="1"/>
  <c r="V141" i="1"/>
  <c r="V148" i="1"/>
  <c r="X145" i="1"/>
  <c r="U146" i="1"/>
  <c r="U141" i="1"/>
  <c r="U139" i="1"/>
  <c r="U144" i="1"/>
  <c r="U148" i="1"/>
  <c r="U135" i="1"/>
  <c r="U143" i="1"/>
  <c r="U147" i="1"/>
  <c r="N148" i="1"/>
  <c r="U149" i="1"/>
  <c r="U137" i="1"/>
  <c r="U145" i="1"/>
  <c r="U138" i="1"/>
  <c r="U140" i="1"/>
  <c r="U136" i="1"/>
  <c r="U142" i="1"/>
  <c r="U134" i="1"/>
  <c r="N137" i="1"/>
  <c r="T132" i="1"/>
  <c r="S132" i="1"/>
  <c r="V132" i="1" s="1"/>
  <c r="L132" i="1"/>
  <c r="N132" i="1" s="1"/>
  <c r="K132" i="1"/>
  <c r="T131" i="1"/>
  <c r="S131" i="1"/>
  <c r="V131" i="1" s="1"/>
  <c r="L131" i="1"/>
  <c r="N131" i="1" s="1"/>
  <c r="K131" i="1"/>
  <c r="T130" i="1"/>
  <c r="S130" i="1"/>
  <c r="V130" i="1" s="1"/>
  <c r="L130" i="1"/>
  <c r="K130" i="1"/>
  <c r="T129" i="1"/>
  <c r="S129" i="1"/>
  <c r="L129" i="1"/>
  <c r="K129" i="1"/>
  <c r="T128" i="1"/>
  <c r="S128" i="1"/>
  <c r="L128" i="1"/>
  <c r="N128" i="1" s="1"/>
  <c r="K128" i="1"/>
  <c r="T127" i="1"/>
  <c r="S127" i="1"/>
  <c r="L127" i="1"/>
  <c r="K127" i="1"/>
  <c r="T126" i="1"/>
  <c r="S126" i="1"/>
  <c r="V126" i="1" s="1"/>
  <c r="L126" i="1"/>
  <c r="K126" i="1"/>
  <c r="T125" i="1"/>
  <c r="S125" i="1"/>
  <c r="L125" i="1"/>
  <c r="K125" i="1"/>
  <c r="T124" i="1"/>
  <c r="S124" i="1"/>
  <c r="L124" i="1"/>
  <c r="N124" i="1" s="1"/>
  <c r="K124" i="1"/>
  <c r="T123" i="1"/>
  <c r="S123" i="1"/>
  <c r="L123" i="1"/>
  <c r="N123" i="1" s="1"/>
  <c r="K123" i="1"/>
  <c r="T122" i="1"/>
  <c r="S122" i="1"/>
  <c r="L122" i="1"/>
  <c r="N122" i="1" s="1"/>
  <c r="K122" i="1"/>
  <c r="T121" i="1"/>
  <c r="S121" i="1"/>
  <c r="L121" i="1"/>
  <c r="N121" i="1" s="1"/>
  <c r="K121" i="1"/>
  <c r="S120" i="1"/>
  <c r="L120" i="1"/>
  <c r="N120" i="1" s="1"/>
  <c r="K120" i="1"/>
  <c r="T119" i="1"/>
  <c r="S119" i="1"/>
  <c r="L119" i="1"/>
  <c r="N119" i="1" s="1"/>
  <c r="K119" i="1"/>
  <c r="T118" i="1"/>
  <c r="S118" i="1"/>
  <c r="L118" i="1"/>
  <c r="K118" i="1"/>
  <c r="T117" i="1"/>
  <c r="S117" i="1"/>
  <c r="L117" i="1"/>
  <c r="K117" i="1"/>
  <c r="W134" i="1" l="1"/>
  <c r="W146" i="1"/>
  <c r="V129" i="1"/>
  <c r="V127" i="1"/>
  <c r="X127" i="1" s="1"/>
  <c r="X131" i="1"/>
  <c r="W131" i="1"/>
  <c r="W148" i="1"/>
  <c r="X148" i="1"/>
  <c r="X141" i="1"/>
  <c r="W141" i="1"/>
  <c r="W149" i="1"/>
  <c r="X149" i="1"/>
  <c r="X143" i="1"/>
  <c r="W143" i="1"/>
  <c r="X129" i="1"/>
  <c r="W129" i="1"/>
  <c r="X137" i="1"/>
  <c r="W137" i="1"/>
  <c r="X132" i="1"/>
  <c r="W132" i="1"/>
  <c r="X130" i="1"/>
  <c r="W130" i="1"/>
  <c r="W126" i="1"/>
  <c r="X126" i="1"/>
  <c r="V128" i="1"/>
  <c r="V118" i="1"/>
  <c r="V123" i="1"/>
  <c r="V122" i="1"/>
  <c r="V117" i="1"/>
  <c r="V121" i="1"/>
  <c r="V125" i="1"/>
  <c r="V124" i="1"/>
  <c r="V119" i="1"/>
  <c r="V120" i="1"/>
  <c r="U120" i="1"/>
  <c r="U129" i="1"/>
  <c r="U128" i="1"/>
  <c r="U123" i="1"/>
  <c r="U126" i="1"/>
  <c r="U132" i="1"/>
  <c r="U117" i="1"/>
  <c r="U118" i="1"/>
  <c r="N125" i="1"/>
  <c r="U124" i="1"/>
  <c r="U125" i="1"/>
  <c r="U131" i="1"/>
  <c r="U119" i="1"/>
  <c r="N129" i="1"/>
  <c r="U122" i="1"/>
  <c r="U127" i="1"/>
  <c r="N117" i="1"/>
  <c r="U121" i="1"/>
  <c r="U130" i="1"/>
  <c r="T133" i="1"/>
  <c r="S133" i="1"/>
  <c r="V133" i="1" s="1"/>
  <c r="L133" i="1"/>
  <c r="N133" i="1" s="1"/>
  <c r="K133" i="1"/>
  <c r="T116" i="1"/>
  <c r="S116" i="1"/>
  <c r="L116" i="1"/>
  <c r="N116" i="1" s="1"/>
  <c r="K116" i="1"/>
  <c r="T115" i="1"/>
  <c r="S115" i="1"/>
  <c r="L115" i="1"/>
  <c r="N115" i="1" s="1"/>
  <c r="K115" i="1"/>
  <c r="W127" i="1" l="1"/>
  <c r="W128" i="1"/>
  <c r="X128" i="1"/>
  <c r="X118" i="1"/>
  <c r="W118" i="1"/>
  <c r="X120" i="1"/>
  <c r="W120" i="1"/>
  <c r="X119" i="1"/>
  <c r="W119" i="1"/>
  <c r="X124" i="1"/>
  <c r="W124" i="1"/>
  <c r="X125" i="1"/>
  <c r="W125" i="1"/>
  <c r="X121" i="1"/>
  <c r="W121" i="1"/>
  <c r="X117" i="1"/>
  <c r="W117" i="1"/>
  <c r="X122" i="1"/>
  <c r="W122" i="1"/>
  <c r="X133" i="1"/>
  <c r="W133" i="1"/>
  <c r="X123" i="1"/>
  <c r="W123" i="1"/>
  <c r="V116" i="1"/>
  <c r="V115" i="1"/>
  <c r="U116" i="1"/>
  <c r="U115" i="1"/>
  <c r="U133" i="1"/>
  <c r="K109" i="1"/>
  <c r="L109" i="1"/>
  <c r="S109" i="1"/>
  <c r="T109" i="1"/>
  <c r="K110" i="1"/>
  <c r="L110" i="1"/>
  <c r="S110" i="1"/>
  <c r="T110" i="1"/>
  <c r="K111" i="1"/>
  <c r="L111" i="1"/>
  <c r="S111" i="1"/>
  <c r="T111" i="1"/>
  <c r="K112" i="1"/>
  <c r="L112" i="1"/>
  <c r="S112" i="1"/>
  <c r="T112" i="1"/>
  <c r="K113" i="1"/>
  <c r="L113" i="1"/>
  <c r="N134" i="1" s="1"/>
  <c r="S113" i="1"/>
  <c r="T113" i="1"/>
  <c r="K114" i="1"/>
  <c r="L114" i="1"/>
  <c r="S114" i="1"/>
  <c r="T114" i="1"/>
  <c r="X116" i="1" l="1"/>
  <c r="W116" i="1"/>
  <c r="X115" i="1"/>
  <c r="W115" i="1"/>
  <c r="V112" i="1"/>
  <c r="V114" i="1"/>
  <c r="V109" i="1"/>
  <c r="V111" i="1"/>
  <c r="V113" i="1"/>
  <c r="V110" i="1"/>
  <c r="U113" i="1"/>
  <c r="U114" i="1"/>
  <c r="N111" i="1"/>
  <c r="N109" i="1"/>
  <c r="U112" i="1"/>
  <c r="U111" i="1"/>
  <c r="U109" i="1"/>
  <c r="U110" i="1"/>
  <c r="N246" i="1"/>
  <c r="N245" i="1"/>
  <c r="N244" i="1"/>
  <c r="N243" i="1"/>
  <c r="N242" i="1"/>
  <c r="N241" i="1"/>
  <c r="N240" i="1"/>
  <c r="N239" i="1"/>
  <c r="N238" i="1"/>
  <c r="N237" i="1"/>
  <c r="X110" i="1" l="1"/>
  <c r="W110" i="1"/>
  <c r="X113" i="1"/>
  <c r="W113" i="1"/>
  <c r="X111" i="1"/>
  <c r="W111" i="1"/>
  <c r="X109" i="1"/>
  <c r="W109" i="1"/>
  <c r="X114" i="1"/>
  <c r="W114" i="1"/>
  <c r="X112" i="1"/>
  <c r="W112" i="1"/>
  <c r="N236" i="1"/>
  <c r="L233" i="1"/>
  <c r="N233" i="1" s="1"/>
  <c r="K233" i="1"/>
  <c r="N235" i="1" l="1"/>
  <c r="L232" i="1"/>
  <c r="N232" i="1" s="1"/>
  <c r="K232" i="1"/>
  <c r="L231" i="1"/>
  <c r="N231" i="1" s="1"/>
  <c r="K231" i="1"/>
  <c r="L230" i="1"/>
  <c r="N230" i="1" s="1"/>
  <c r="K230" i="1"/>
  <c r="L229" i="1"/>
  <c r="N229" i="1" s="1"/>
  <c r="K229" i="1"/>
  <c r="L228" i="1"/>
  <c r="N228" i="1" s="1"/>
  <c r="K228" i="1"/>
  <c r="L227" i="1"/>
  <c r="N227" i="1" s="1"/>
  <c r="K227" i="1"/>
  <c r="L226" i="1"/>
  <c r="N226" i="1" s="1"/>
  <c r="K226" i="1"/>
  <c r="L225" i="1"/>
  <c r="N225" i="1" s="1"/>
  <c r="K225" i="1"/>
  <c r="L224" i="1"/>
  <c r="N224" i="1" s="1"/>
  <c r="K224" i="1"/>
  <c r="L223" i="1" l="1"/>
  <c r="N223" i="1" s="1"/>
  <c r="K223" i="1"/>
  <c r="L222" i="1"/>
  <c r="N222" i="1" s="1"/>
  <c r="K222" i="1"/>
  <c r="L221" i="1"/>
  <c r="K221" i="1"/>
  <c r="L220" i="1"/>
  <c r="K220" i="1"/>
  <c r="L219" i="1"/>
  <c r="N219" i="1" s="1"/>
  <c r="K219" i="1"/>
  <c r="L218" i="1"/>
  <c r="N218" i="1" s="1"/>
  <c r="K218" i="1"/>
  <c r="T217" i="1" l="1"/>
  <c r="S217" i="1"/>
  <c r="V217" i="1" s="1"/>
  <c r="L217" i="1"/>
  <c r="K217" i="1"/>
  <c r="T216" i="1"/>
  <c r="S216" i="1"/>
  <c r="L216" i="1"/>
  <c r="N113" i="1" s="1"/>
  <c r="K216" i="1"/>
  <c r="T215" i="1"/>
  <c r="S215" i="1"/>
  <c r="V215" i="1" s="1"/>
  <c r="L215" i="1"/>
  <c r="K215" i="1"/>
  <c r="T214" i="1"/>
  <c r="S214" i="1"/>
  <c r="L214" i="1"/>
  <c r="K214" i="1"/>
  <c r="U213" i="1"/>
  <c r="L213" i="1"/>
  <c r="N213" i="1" s="1"/>
  <c r="K213" i="1"/>
  <c r="V216" i="1" l="1"/>
  <c r="X216" i="1" s="1"/>
  <c r="X215" i="1"/>
  <c r="W215" i="1"/>
  <c r="V214" i="1"/>
  <c r="W217" i="1"/>
  <c r="X217" i="1"/>
  <c r="N217" i="1"/>
  <c r="U217" i="1"/>
  <c r="U214" i="1"/>
  <c r="U215" i="1"/>
  <c r="U216" i="1"/>
  <c r="T212" i="1"/>
  <c r="S212" i="1"/>
  <c r="L212" i="1"/>
  <c r="N212" i="1" s="1"/>
  <c r="K212" i="1"/>
  <c r="T211" i="1"/>
  <c r="S211" i="1"/>
  <c r="L211" i="1"/>
  <c r="K211" i="1"/>
  <c r="T210" i="1"/>
  <c r="S210" i="1"/>
  <c r="L210" i="1"/>
  <c r="N221" i="1" s="1"/>
  <c r="K210" i="1"/>
  <c r="T209" i="1"/>
  <c r="S209" i="1"/>
  <c r="L209" i="1"/>
  <c r="N209" i="1" s="1"/>
  <c r="K209" i="1"/>
  <c r="T208" i="1"/>
  <c r="S208" i="1"/>
  <c r="V208" i="1" s="1"/>
  <c r="L208" i="1"/>
  <c r="N192" i="1" s="1"/>
  <c r="K208" i="1"/>
  <c r="T207" i="1"/>
  <c r="S207" i="1"/>
  <c r="V207" i="1" s="1"/>
  <c r="L207" i="1"/>
  <c r="K207" i="1"/>
  <c r="V209" i="1" l="1"/>
  <c r="W216" i="1"/>
  <c r="V211" i="1"/>
  <c r="V212" i="1"/>
  <c r="X207" i="1"/>
  <c r="W207" i="1"/>
  <c r="X208" i="1"/>
  <c r="W208" i="1"/>
  <c r="V210" i="1"/>
  <c r="X214" i="1"/>
  <c r="W214" i="1"/>
  <c r="X211" i="1"/>
  <c r="W211" i="1"/>
  <c r="X209" i="1"/>
  <c r="W209" i="1"/>
  <c r="X212" i="1"/>
  <c r="W212" i="1"/>
  <c r="U210" i="1"/>
  <c r="U209" i="1"/>
  <c r="N211" i="1"/>
  <c r="U207" i="1"/>
  <c r="U211" i="1"/>
  <c r="U212" i="1"/>
  <c r="N208" i="1"/>
  <c r="U208" i="1"/>
  <c r="U206" i="1"/>
  <c r="L206" i="1"/>
  <c r="N206" i="1" s="1"/>
  <c r="K206" i="1"/>
  <c r="T205" i="1"/>
  <c r="S205" i="1"/>
  <c r="L205" i="1"/>
  <c r="K205" i="1"/>
  <c r="S204" i="1"/>
  <c r="V204" i="1" s="1"/>
  <c r="L204" i="1"/>
  <c r="N204" i="1" s="1"/>
  <c r="K204" i="1"/>
  <c r="V205" i="1" l="1"/>
  <c r="N205" i="1"/>
  <c r="N177" i="1"/>
  <c r="X204" i="1"/>
  <c r="W204" i="1"/>
  <c r="X210" i="1"/>
  <c r="W210" i="1"/>
  <c r="X205" i="1"/>
  <c r="W205" i="1"/>
  <c r="U204" i="1"/>
  <c r="U205" i="1"/>
  <c r="S203" i="1"/>
  <c r="V203" i="1" s="1"/>
  <c r="L203" i="1"/>
  <c r="N203" i="1" s="1"/>
  <c r="K203" i="1"/>
  <c r="T202" i="1"/>
  <c r="S202" i="1"/>
  <c r="L202" i="1"/>
  <c r="K202" i="1"/>
  <c r="T201" i="1"/>
  <c r="S201" i="1"/>
  <c r="L201" i="1"/>
  <c r="N201" i="1" s="1"/>
  <c r="K201" i="1"/>
  <c r="T200" i="1"/>
  <c r="S200" i="1"/>
  <c r="L200" i="1"/>
  <c r="K200" i="1"/>
  <c r="T199" i="1"/>
  <c r="S199" i="1"/>
  <c r="L199" i="1"/>
  <c r="N199" i="1" s="1"/>
  <c r="K199" i="1"/>
  <c r="T198" i="1"/>
  <c r="S198" i="1"/>
  <c r="V198" i="1" s="1"/>
  <c r="L198" i="1"/>
  <c r="N215" i="1" s="1"/>
  <c r="K198" i="1"/>
  <c r="T197" i="1"/>
  <c r="S197" i="1"/>
  <c r="L197" i="1"/>
  <c r="N195" i="1" s="1"/>
  <c r="K197" i="1"/>
  <c r="V197" i="1" l="1"/>
  <c r="V201" i="1"/>
  <c r="N202" i="1"/>
  <c r="N140" i="1"/>
  <c r="V202" i="1"/>
  <c r="W202" i="1" s="1"/>
  <c r="V200" i="1"/>
  <c r="X201" i="1"/>
  <c r="W201" i="1"/>
  <c r="W197" i="1"/>
  <c r="X197" i="1"/>
  <c r="X203" i="1"/>
  <c r="W203" i="1"/>
  <c r="X198" i="1"/>
  <c r="W198" i="1"/>
  <c r="V199" i="1"/>
  <c r="U203" i="1"/>
  <c r="U197" i="1"/>
  <c r="N198" i="1"/>
  <c r="U202" i="1"/>
  <c r="U199" i="1"/>
  <c r="U200" i="1"/>
  <c r="U201" i="1"/>
  <c r="U198" i="1"/>
  <c r="T108" i="1"/>
  <c r="S108" i="1"/>
  <c r="L108" i="1"/>
  <c r="K108" i="1"/>
  <c r="T107" i="1"/>
  <c r="S107" i="1"/>
  <c r="L107" i="1"/>
  <c r="K107" i="1"/>
  <c r="T106" i="1"/>
  <c r="S106" i="1"/>
  <c r="L106" i="1"/>
  <c r="K106" i="1"/>
  <c r="T105" i="1"/>
  <c r="S105" i="1"/>
  <c r="L105" i="1"/>
  <c r="K105" i="1"/>
  <c r="T104" i="1"/>
  <c r="S104" i="1"/>
  <c r="L104" i="1"/>
  <c r="N104" i="1" s="1"/>
  <c r="K104" i="1"/>
  <c r="X202" i="1" l="1"/>
  <c r="W199" i="1"/>
  <c r="X199" i="1"/>
  <c r="X200" i="1"/>
  <c r="W200" i="1"/>
  <c r="V104" i="1"/>
  <c r="V108" i="1"/>
  <c r="V107" i="1"/>
  <c r="V106" i="1"/>
  <c r="V105" i="1"/>
  <c r="N106" i="1"/>
  <c r="U106" i="1"/>
  <c r="N108" i="1"/>
  <c r="U108" i="1"/>
  <c r="U105" i="1"/>
  <c r="U104" i="1"/>
  <c r="U107" i="1"/>
  <c r="T103" i="1"/>
  <c r="S103" i="1"/>
  <c r="L103" i="1"/>
  <c r="K103" i="1"/>
  <c r="T102" i="1"/>
  <c r="S102" i="1"/>
  <c r="L102" i="1"/>
  <c r="K102" i="1"/>
  <c r="T101" i="1"/>
  <c r="S101" i="1"/>
  <c r="L101" i="1"/>
  <c r="K101" i="1"/>
  <c r="T100" i="1"/>
  <c r="S100" i="1"/>
  <c r="L100" i="1"/>
  <c r="K100" i="1"/>
  <c r="T99" i="1"/>
  <c r="S99" i="1"/>
  <c r="L99" i="1"/>
  <c r="N99" i="1" s="1"/>
  <c r="K99" i="1"/>
  <c r="T98" i="1"/>
  <c r="S98" i="1"/>
  <c r="L98" i="1"/>
  <c r="N98" i="1" s="1"/>
  <c r="K98" i="1"/>
  <c r="T97" i="1"/>
  <c r="S97" i="1"/>
  <c r="L97" i="1"/>
  <c r="K97" i="1"/>
  <c r="T96" i="1"/>
  <c r="S96" i="1"/>
  <c r="L96" i="1"/>
  <c r="K96" i="1"/>
  <c r="T95" i="1"/>
  <c r="S95" i="1"/>
  <c r="L95" i="1"/>
  <c r="N95" i="1" s="1"/>
  <c r="K95" i="1"/>
  <c r="X107" i="1" l="1"/>
  <c r="W107" i="1"/>
  <c r="X108" i="1"/>
  <c r="W108" i="1"/>
  <c r="X106" i="1"/>
  <c r="W106" i="1"/>
  <c r="X105" i="1"/>
  <c r="W105" i="1"/>
  <c r="X104" i="1"/>
  <c r="W104" i="1"/>
  <c r="V97" i="1"/>
  <c r="V103" i="1"/>
  <c r="V99" i="1"/>
  <c r="V100" i="1"/>
  <c r="V101" i="1"/>
  <c r="V96" i="1"/>
  <c r="V102" i="1"/>
  <c r="V98" i="1"/>
  <c r="V95" i="1"/>
  <c r="N101" i="1"/>
  <c r="U97" i="1"/>
  <c r="U99" i="1"/>
  <c r="U95" i="1"/>
  <c r="U100" i="1"/>
  <c r="N103" i="1"/>
  <c r="U101" i="1"/>
  <c r="U98" i="1"/>
  <c r="U103" i="1"/>
  <c r="U102" i="1"/>
  <c r="U96" i="1"/>
  <c r="T94" i="1"/>
  <c r="S94" i="1"/>
  <c r="L94" i="1"/>
  <c r="N94" i="1" s="1"/>
  <c r="K94" i="1"/>
  <c r="T93" i="1"/>
  <c r="S93" i="1"/>
  <c r="L93" i="1"/>
  <c r="N93" i="1" s="1"/>
  <c r="K93" i="1"/>
  <c r="T92" i="1"/>
  <c r="S92" i="1"/>
  <c r="L92" i="1"/>
  <c r="N92" i="1" s="1"/>
  <c r="K92" i="1"/>
  <c r="T91" i="1"/>
  <c r="S91" i="1"/>
  <c r="L91" i="1"/>
  <c r="N91" i="1" s="1"/>
  <c r="K91" i="1"/>
  <c r="T90" i="1"/>
  <c r="S90" i="1"/>
  <c r="L90" i="1"/>
  <c r="K90" i="1"/>
  <c r="T89" i="1"/>
  <c r="S89" i="1"/>
  <c r="L89" i="1"/>
  <c r="K89" i="1"/>
  <c r="T88" i="1"/>
  <c r="S88" i="1"/>
  <c r="L88" i="1"/>
  <c r="N88" i="1" s="1"/>
  <c r="K88" i="1"/>
  <c r="T87" i="1"/>
  <c r="S87" i="1"/>
  <c r="L87" i="1"/>
  <c r="K87" i="1"/>
  <c r="T86" i="1"/>
  <c r="S86" i="1"/>
  <c r="L86" i="1"/>
  <c r="K86" i="1"/>
  <c r="T85" i="1"/>
  <c r="S85" i="1"/>
  <c r="L85" i="1"/>
  <c r="K85" i="1"/>
  <c r="T84" i="1"/>
  <c r="S84" i="1"/>
  <c r="L84" i="1"/>
  <c r="N160" i="1" s="1"/>
  <c r="K84" i="1"/>
  <c r="T83" i="1"/>
  <c r="S83" i="1"/>
  <c r="L83" i="1"/>
  <c r="N83" i="1" s="1"/>
  <c r="K83" i="1"/>
  <c r="N97" i="1" l="1"/>
  <c r="X101" i="1"/>
  <c r="W101" i="1"/>
  <c r="X102" i="1"/>
  <c r="W102" i="1"/>
  <c r="X103" i="1"/>
  <c r="W103" i="1"/>
  <c r="X95" i="1"/>
  <c r="W95" i="1"/>
  <c r="X97" i="1"/>
  <c r="W97" i="1"/>
  <c r="X96" i="1"/>
  <c r="W96" i="1"/>
  <c r="X99" i="1"/>
  <c r="W99" i="1"/>
  <c r="X100" i="1"/>
  <c r="W100" i="1"/>
  <c r="X98" i="1"/>
  <c r="W98" i="1"/>
  <c r="V92" i="1"/>
  <c r="V91" i="1"/>
  <c r="V94" i="1"/>
  <c r="V86" i="1"/>
  <c r="V87" i="1"/>
  <c r="V88" i="1"/>
  <c r="V83" i="1"/>
  <c r="V85" i="1"/>
  <c r="V90" i="1"/>
  <c r="V93" i="1"/>
  <c r="V89" i="1"/>
  <c r="V84" i="1"/>
  <c r="N87" i="1"/>
  <c r="U88" i="1"/>
  <c r="U86" i="1"/>
  <c r="U94" i="1"/>
  <c r="U93" i="1"/>
  <c r="U90" i="1"/>
  <c r="U91" i="1"/>
  <c r="U92" i="1"/>
  <c r="U87" i="1"/>
  <c r="U84" i="1"/>
  <c r="U85" i="1"/>
  <c r="U83" i="1"/>
  <c r="U89" i="1"/>
  <c r="T82" i="1"/>
  <c r="S82" i="1"/>
  <c r="L82" i="1"/>
  <c r="N82" i="1" s="1"/>
  <c r="K82" i="1"/>
  <c r="T81" i="1"/>
  <c r="S81" i="1"/>
  <c r="L81" i="1"/>
  <c r="N81" i="1" s="1"/>
  <c r="K81" i="1"/>
  <c r="X87" i="1" l="1"/>
  <c r="W87" i="1"/>
  <c r="X92" i="1"/>
  <c r="W92" i="1"/>
  <c r="X84" i="1"/>
  <c r="W84" i="1"/>
  <c r="X89" i="1"/>
  <c r="W89" i="1"/>
  <c r="X88" i="1"/>
  <c r="W88" i="1"/>
  <c r="X93" i="1"/>
  <c r="W93" i="1"/>
  <c r="X94" i="1"/>
  <c r="W94" i="1"/>
  <c r="X90" i="1"/>
  <c r="W90" i="1"/>
  <c r="X91" i="1"/>
  <c r="W91" i="1"/>
  <c r="X85" i="1"/>
  <c r="W85" i="1"/>
  <c r="X86" i="1"/>
  <c r="W86" i="1"/>
  <c r="X83" i="1"/>
  <c r="W83" i="1"/>
  <c r="V82" i="1"/>
  <c r="V81" i="1"/>
  <c r="U81" i="1"/>
  <c r="U82" i="1"/>
  <c r="T80" i="1"/>
  <c r="S80" i="1"/>
  <c r="L80" i="1"/>
  <c r="N80" i="1" s="1"/>
  <c r="K80" i="1"/>
  <c r="T79" i="1"/>
  <c r="S79" i="1"/>
  <c r="L79" i="1"/>
  <c r="K79" i="1"/>
  <c r="T78" i="1"/>
  <c r="S78" i="1"/>
  <c r="L78" i="1"/>
  <c r="N78" i="1" s="1"/>
  <c r="K78" i="1"/>
  <c r="T77" i="1"/>
  <c r="S77" i="1"/>
  <c r="L77" i="1"/>
  <c r="N77" i="1" s="1"/>
  <c r="K77" i="1"/>
  <c r="T76" i="1"/>
  <c r="S76" i="1"/>
  <c r="L76" i="1"/>
  <c r="K76" i="1"/>
  <c r="S75" i="1"/>
  <c r="L75" i="1"/>
  <c r="K75" i="1"/>
  <c r="T74" i="1"/>
  <c r="S74" i="1"/>
  <c r="L74" i="1"/>
  <c r="N74" i="1" s="1"/>
  <c r="K74" i="1"/>
  <c r="X81" i="1" l="1"/>
  <c r="W81" i="1"/>
  <c r="X82" i="1"/>
  <c r="W82" i="1"/>
  <c r="V77" i="1"/>
  <c r="V78" i="1"/>
  <c r="V79" i="1"/>
  <c r="V74" i="1"/>
  <c r="V80" i="1"/>
  <c r="V75" i="1"/>
  <c r="V76" i="1"/>
  <c r="U75" i="1"/>
  <c r="U74" i="1"/>
  <c r="U77" i="1"/>
  <c r="U76" i="1"/>
  <c r="U79" i="1"/>
  <c r="N76" i="1"/>
  <c r="U78" i="1"/>
  <c r="U80" i="1"/>
  <c r="T73" i="1"/>
  <c r="S73" i="1"/>
  <c r="L73" i="1"/>
  <c r="N73" i="1" s="1"/>
  <c r="K73" i="1"/>
  <c r="T72" i="1"/>
  <c r="S72" i="1"/>
  <c r="L72" i="1"/>
  <c r="K72" i="1"/>
  <c r="T71" i="1"/>
  <c r="S71" i="1"/>
  <c r="L71" i="1"/>
  <c r="K71" i="1"/>
  <c r="T70" i="1"/>
  <c r="S70" i="1"/>
  <c r="L70" i="1"/>
  <c r="K70" i="1"/>
  <c r="T69" i="1"/>
  <c r="S69" i="1"/>
  <c r="L69" i="1"/>
  <c r="K69" i="1"/>
  <c r="T68" i="1"/>
  <c r="S68" i="1"/>
  <c r="L68" i="1"/>
  <c r="K68" i="1"/>
  <c r="S67" i="1"/>
  <c r="L67" i="1"/>
  <c r="K67" i="1"/>
  <c r="T66" i="1"/>
  <c r="S66" i="1"/>
  <c r="L66" i="1"/>
  <c r="K66" i="1"/>
  <c r="X75" i="1" l="1"/>
  <c r="W75" i="1"/>
  <c r="X80" i="1"/>
  <c r="W80" i="1"/>
  <c r="X74" i="1"/>
  <c r="W74" i="1"/>
  <c r="X76" i="1"/>
  <c r="W76" i="1"/>
  <c r="X77" i="1"/>
  <c r="W77" i="1"/>
  <c r="X79" i="1"/>
  <c r="W79" i="1"/>
  <c r="X78" i="1"/>
  <c r="W78" i="1"/>
  <c r="V70" i="1"/>
  <c r="V69" i="1"/>
  <c r="V72" i="1"/>
  <c r="V68" i="1"/>
  <c r="V71" i="1"/>
  <c r="V66" i="1"/>
  <c r="V67" i="1"/>
  <c r="V73" i="1"/>
  <c r="U67" i="1"/>
  <c r="N70" i="1"/>
  <c r="U68" i="1"/>
  <c r="U70" i="1"/>
  <c r="U69" i="1"/>
  <c r="U71" i="1"/>
  <c r="N72" i="1"/>
  <c r="U66" i="1"/>
  <c r="U73" i="1"/>
  <c r="N68" i="1"/>
  <c r="U72" i="1"/>
  <c r="K60" i="1"/>
  <c r="L60" i="1"/>
  <c r="N60" i="1" s="1"/>
  <c r="S60" i="1"/>
  <c r="T60" i="1"/>
  <c r="K61" i="1"/>
  <c r="L61" i="1"/>
  <c r="N61" i="1" s="1"/>
  <c r="S61" i="1"/>
  <c r="K62" i="1"/>
  <c r="L62" i="1"/>
  <c r="N62" i="1" s="1"/>
  <c r="S62" i="1"/>
  <c r="T62" i="1"/>
  <c r="K63" i="1"/>
  <c r="L63" i="1"/>
  <c r="N63" i="1" s="1"/>
  <c r="S63" i="1"/>
  <c r="T63" i="1"/>
  <c r="K64" i="1"/>
  <c r="L64" i="1"/>
  <c r="N64" i="1" s="1"/>
  <c r="S64" i="1"/>
  <c r="T64" i="1"/>
  <c r="K65" i="1"/>
  <c r="L65" i="1"/>
  <c r="S65" i="1"/>
  <c r="T65" i="1"/>
  <c r="X70" i="1" l="1"/>
  <c r="W70" i="1"/>
  <c r="X68" i="1"/>
  <c r="W68" i="1"/>
  <c r="X67" i="1"/>
  <c r="W67" i="1"/>
  <c r="X72" i="1"/>
  <c r="W72" i="1"/>
  <c r="X71" i="1"/>
  <c r="W71" i="1"/>
  <c r="X66" i="1"/>
  <c r="W66" i="1"/>
  <c r="X69" i="1"/>
  <c r="W69" i="1"/>
  <c r="X73" i="1"/>
  <c r="W73" i="1"/>
  <c r="V63" i="1"/>
  <c r="V61" i="1"/>
  <c r="V62" i="1"/>
  <c r="V65" i="1"/>
  <c r="V64" i="1"/>
  <c r="V60" i="1"/>
  <c r="U61" i="1"/>
  <c r="U65" i="1"/>
  <c r="U62" i="1"/>
  <c r="U63" i="1"/>
  <c r="U64" i="1"/>
  <c r="U60" i="1"/>
  <c r="T57" i="1"/>
  <c r="S57" i="1"/>
  <c r="L57" i="1"/>
  <c r="K57" i="1"/>
  <c r="T58" i="1"/>
  <c r="S58" i="1"/>
  <c r="L58" i="1"/>
  <c r="K58" i="1"/>
  <c r="T56" i="1"/>
  <c r="S56" i="1"/>
  <c r="L56" i="1"/>
  <c r="N56" i="1" s="1"/>
  <c r="K56" i="1"/>
  <c r="T55" i="1"/>
  <c r="S55" i="1"/>
  <c r="L55" i="1"/>
  <c r="N55" i="1" s="1"/>
  <c r="K55" i="1"/>
  <c r="T54" i="1"/>
  <c r="S54" i="1"/>
  <c r="L54" i="1"/>
  <c r="N54" i="1" s="1"/>
  <c r="K54" i="1"/>
  <c r="T53" i="1"/>
  <c r="S53" i="1"/>
  <c r="L53" i="1"/>
  <c r="N53" i="1" s="1"/>
  <c r="K53" i="1"/>
  <c r="T52" i="1"/>
  <c r="S52" i="1"/>
  <c r="L52" i="1"/>
  <c r="N52" i="1" s="1"/>
  <c r="K52" i="1"/>
  <c r="T51" i="1"/>
  <c r="S51" i="1"/>
  <c r="L51" i="1"/>
  <c r="N51" i="1" s="1"/>
  <c r="K51" i="1"/>
  <c r="T50" i="1"/>
  <c r="S50" i="1"/>
  <c r="L50" i="1"/>
  <c r="N50" i="1" s="1"/>
  <c r="K50" i="1"/>
  <c r="T49" i="1"/>
  <c r="S49" i="1"/>
  <c r="L49" i="1"/>
  <c r="N49" i="1" s="1"/>
  <c r="K49" i="1"/>
  <c r="T48" i="1"/>
  <c r="S48" i="1"/>
  <c r="L48" i="1"/>
  <c r="N48" i="1" s="1"/>
  <c r="K48" i="1"/>
  <c r="T46" i="1"/>
  <c r="S46" i="1"/>
  <c r="L46" i="1"/>
  <c r="K46" i="1"/>
  <c r="T47" i="1"/>
  <c r="S47" i="1"/>
  <c r="L47" i="1"/>
  <c r="K47" i="1"/>
  <c r="T44" i="1"/>
  <c r="S44" i="1"/>
  <c r="L44" i="1"/>
  <c r="K44" i="1"/>
  <c r="T45" i="1"/>
  <c r="S45" i="1"/>
  <c r="L45" i="1"/>
  <c r="K45" i="1"/>
  <c r="T43" i="1"/>
  <c r="S43" i="1"/>
  <c r="L43" i="1"/>
  <c r="K43" i="1"/>
  <c r="T42" i="1"/>
  <c r="S42" i="1"/>
  <c r="L42" i="1"/>
  <c r="K42" i="1"/>
  <c r="T40" i="1"/>
  <c r="S40" i="1"/>
  <c r="L40" i="1"/>
  <c r="K40" i="1"/>
  <c r="T41" i="1"/>
  <c r="S41" i="1"/>
  <c r="L41" i="1"/>
  <c r="K41" i="1"/>
  <c r="T38" i="1"/>
  <c r="S38" i="1"/>
  <c r="L38" i="1"/>
  <c r="K38" i="1"/>
  <c r="T39" i="1"/>
  <c r="S39" i="1"/>
  <c r="L39" i="1"/>
  <c r="K39" i="1"/>
  <c r="T36" i="1"/>
  <c r="S36" i="1"/>
  <c r="L36" i="1"/>
  <c r="K36" i="1"/>
  <c r="T37" i="1"/>
  <c r="S37" i="1"/>
  <c r="L37" i="1"/>
  <c r="K37" i="1"/>
  <c r="T34" i="1"/>
  <c r="S34" i="1"/>
  <c r="L34" i="1"/>
  <c r="K34" i="1"/>
  <c r="T35" i="1"/>
  <c r="S35" i="1"/>
  <c r="L35" i="1"/>
  <c r="N35" i="1" s="1"/>
  <c r="K35" i="1"/>
  <c r="X63" i="1" l="1"/>
  <c r="W63" i="1"/>
  <c r="X62" i="1"/>
  <c r="W62" i="1"/>
  <c r="X60" i="1"/>
  <c r="W60" i="1"/>
  <c r="X65" i="1"/>
  <c r="W65" i="1"/>
  <c r="X64" i="1"/>
  <c r="W64" i="1"/>
  <c r="X61" i="1"/>
  <c r="W61" i="1"/>
  <c r="V52" i="1"/>
  <c r="V54" i="1"/>
  <c r="V37" i="1"/>
  <c r="V36" i="1"/>
  <c r="V43" i="1"/>
  <c r="V41" i="1"/>
  <c r="V34" i="1"/>
  <c r="V55" i="1"/>
  <c r="V50" i="1"/>
  <c r="V49" i="1"/>
  <c r="V56" i="1"/>
  <c r="V38" i="1"/>
  <c r="V44" i="1"/>
  <c r="V58" i="1"/>
  <c r="V35" i="1"/>
  <c r="V47" i="1"/>
  <c r="V40" i="1"/>
  <c r="V48" i="1"/>
  <c r="V51" i="1"/>
  <c r="V46" i="1"/>
  <c r="V45" i="1"/>
  <c r="V57" i="1"/>
  <c r="V53" i="1"/>
  <c r="V42" i="1"/>
  <c r="V39" i="1"/>
  <c r="U40" i="1"/>
  <c r="N37" i="1"/>
  <c r="N39" i="1"/>
  <c r="N42" i="1"/>
  <c r="U49" i="1"/>
  <c r="U52" i="1"/>
  <c r="U44" i="1"/>
  <c r="U46" i="1"/>
  <c r="U50" i="1"/>
  <c r="U55" i="1"/>
  <c r="U47" i="1"/>
  <c r="N41" i="1"/>
  <c r="U51" i="1"/>
  <c r="U35" i="1"/>
  <c r="U48" i="1"/>
  <c r="U54" i="1"/>
  <c r="U57" i="1"/>
  <c r="U37" i="1"/>
  <c r="U58" i="1"/>
  <c r="U53" i="1"/>
  <c r="U39" i="1"/>
  <c r="U43" i="1"/>
  <c r="U36" i="1"/>
  <c r="U38" i="1"/>
  <c r="U45" i="1"/>
  <c r="N47" i="1"/>
  <c r="U34" i="1"/>
  <c r="U56" i="1"/>
  <c r="U42" i="1"/>
  <c r="U41" i="1"/>
  <c r="N45" i="1"/>
  <c r="T59" i="1"/>
  <c r="S59" i="1"/>
  <c r="L59" i="1"/>
  <c r="N59" i="1" s="1"/>
  <c r="K59" i="1"/>
  <c r="T33" i="1"/>
  <c r="S33" i="1"/>
  <c r="L33" i="1"/>
  <c r="N33" i="1" s="1"/>
  <c r="K33" i="1"/>
  <c r="T32" i="1"/>
  <c r="S32" i="1"/>
  <c r="L32" i="1"/>
  <c r="K32" i="1"/>
  <c r="T31" i="1"/>
  <c r="S31" i="1"/>
  <c r="L31" i="1"/>
  <c r="N31" i="1" s="1"/>
  <c r="K31" i="1"/>
  <c r="T30" i="1"/>
  <c r="S30" i="1"/>
  <c r="L30" i="1"/>
  <c r="N30" i="1" s="1"/>
  <c r="K30" i="1"/>
  <c r="T29" i="1"/>
  <c r="S29" i="1"/>
  <c r="L29" i="1"/>
  <c r="N29" i="1" s="1"/>
  <c r="K29" i="1"/>
  <c r="T28" i="1"/>
  <c r="S28" i="1"/>
  <c r="L28" i="1"/>
  <c r="N28" i="1" s="1"/>
  <c r="K28" i="1"/>
  <c r="T26" i="1"/>
  <c r="S26" i="1"/>
  <c r="L26" i="1"/>
  <c r="K26" i="1"/>
  <c r="T27" i="1"/>
  <c r="S27" i="1"/>
  <c r="L27" i="1"/>
  <c r="K27" i="1"/>
  <c r="T25" i="1"/>
  <c r="S25" i="1"/>
  <c r="L25" i="1"/>
  <c r="N25" i="1" s="1"/>
  <c r="K25" i="1"/>
  <c r="T24" i="1"/>
  <c r="S24" i="1"/>
  <c r="L24" i="1"/>
  <c r="N24" i="1" s="1"/>
  <c r="K24" i="1"/>
  <c r="T23" i="1"/>
  <c r="S23" i="1"/>
  <c r="L23" i="1"/>
  <c r="N23" i="1" s="1"/>
  <c r="K23" i="1"/>
  <c r="T21" i="1"/>
  <c r="S21" i="1"/>
  <c r="L21" i="1"/>
  <c r="K21" i="1"/>
  <c r="T22" i="1"/>
  <c r="S22" i="1"/>
  <c r="L22" i="1"/>
  <c r="K22" i="1"/>
  <c r="N32" i="1" l="1"/>
  <c r="X49" i="1"/>
  <c r="W49" i="1"/>
  <c r="X41" i="1"/>
  <c r="W41" i="1"/>
  <c r="X52" i="1"/>
  <c r="W52" i="1"/>
  <c r="X42" i="1"/>
  <c r="W42" i="1"/>
  <c r="X56" i="1"/>
  <c r="W56" i="1"/>
  <c r="X36" i="1"/>
  <c r="W36" i="1"/>
  <c r="X45" i="1"/>
  <c r="W45" i="1"/>
  <c r="X38" i="1"/>
  <c r="W38" i="1"/>
  <c r="X43" i="1"/>
  <c r="W43" i="1"/>
  <c r="X46" i="1"/>
  <c r="W46" i="1"/>
  <c r="X57" i="1"/>
  <c r="W57" i="1"/>
  <c r="X51" i="1"/>
  <c r="W51" i="1"/>
  <c r="X50" i="1"/>
  <c r="W50" i="1"/>
  <c r="X53" i="1"/>
  <c r="W53" i="1"/>
  <c r="X48" i="1"/>
  <c r="W48" i="1"/>
  <c r="X39" i="1"/>
  <c r="W39" i="1"/>
  <c r="X40" i="1"/>
  <c r="W40" i="1"/>
  <c r="X37" i="1"/>
  <c r="W37" i="1"/>
  <c r="X47" i="1"/>
  <c r="W47" i="1"/>
  <c r="X34" i="1"/>
  <c r="W34" i="1"/>
  <c r="X35" i="1"/>
  <c r="W35" i="1"/>
  <c r="X54" i="1"/>
  <c r="W54" i="1"/>
  <c r="X58" i="1"/>
  <c r="W58" i="1"/>
  <c r="X55" i="1"/>
  <c r="W55" i="1"/>
  <c r="X44" i="1"/>
  <c r="W44" i="1"/>
  <c r="V22" i="1"/>
  <c r="V59" i="1"/>
  <c r="V28" i="1"/>
  <c r="V24" i="1"/>
  <c r="V26" i="1"/>
  <c r="V33" i="1"/>
  <c r="V25" i="1"/>
  <c r="V31" i="1"/>
  <c r="V21" i="1"/>
  <c r="V23" i="1"/>
  <c r="V29" i="1"/>
  <c r="V30" i="1"/>
  <c r="V27" i="1"/>
  <c r="V32" i="1"/>
  <c r="N58" i="1"/>
  <c r="U23" i="1"/>
  <c r="U22" i="1"/>
  <c r="U33" i="1"/>
  <c r="U28" i="1"/>
  <c r="U31" i="1"/>
  <c r="U27" i="1"/>
  <c r="U21" i="1"/>
  <c r="U25" i="1"/>
  <c r="U59" i="1"/>
  <c r="N22" i="1"/>
  <c r="U26" i="1"/>
  <c r="U30" i="1"/>
  <c r="U29" i="1"/>
  <c r="U32" i="1"/>
  <c r="N27" i="1"/>
  <c r="U24" i="1"/>
  <c r="T20" i="1"/>
  <c r="S20" i="1"/>
  <c r="L20" i="1"/>
  <c r="K20" i="1"/>
  <c r="T19" i="1"/>
  <c r="S19" i="1"/>
  <c r="L19" i="1"/>
  <c r="N19" i="1" s="1"/>
  <c r="K19" i="1"/>
  <c r="X32" i="1" l="1"/>
  <c r="W32" i="1"/>
  <c r="X23" i="1"/>
  <c r="W23" i="1"/>
  <c r="X25" i="1"/>
  <c r="W25" i="1"/>
  <c r="X31" i="1"/>
  <c r="W31" i="1"/>
  <c r="X21" i="1"/>
  <c r="W21" i="1"/>
  <c r="X33" i="1"/>
  <c r="W33" i="1"/>
  <c r="X30" i="1"/>
  <c r="W30" i="1"/>
  <c r="X28" i="1"/>
  <c r="W28" i="1"/>
  <c r="X22" i="1"/>
  <c r="W22" i="1"/>
  <c r="X27" i="1"/>
  <c r="W27" i="1"/>
  <c r="X24" i="1"/>
  <c r="W24" i="1"/>
  <c r="X29" i="1"/>
  <c r="W29" i="1"/>
  <c r="X26" i="1"/>
  <c r="W26" i="1"/>
  <c r="X59" i="1"/>
  <c r="W59" i="1"/>
  <c r="V19" i="1"/>
  <c r="V20" i="1"/>
  <c r="U20" i="1"/>
  <c r="U19" i="1"/>
  <c r="T18" i="1"/>
  <c r="S18" i="1"/>
  <c r="L18" i="1"/>
  <c r="N18" i="1" s="1"/>
  <c r="K18" i="1"/>
  <c r="T17" i="1"/>
  <c r="S17" i="1"/>
  <c r="L17" i="1"/>
  <c r="N17" i="1" s="1"/>
  <c r="K17" i="1"/>
  <c r="T16" i="1"/>
  <c r="S16" i="1"/>
  <c r="L16" i="1"/>
  <c r="N67" i="1" s="1"/>
  <c r="K16" i="1"/>
  <c r="T15" i="1"/>
  <c r="S15" i="1"/>
  <c r="L15" i="1"/>
  <c r="K15" i="1"/>
  <c r="T14" i="1"/>
  <c r="S14" i="1"/>
  <c r="L14" i="1"/>
  <c r="N14" i="1" s="1"/>
  <c r="K14" i="1"/>
  <c r="T13" i="1"/>
  <c r="S13" i="1"/>
  <c r="L13" i="1"/>
  <c r="N13" i="1" s="1"/>
  <c r="K13" i="1"/>
  <c r="T12" i="1"/>
  <c r="S12" i="1"/>
  <c r="L12" i="1"/>
  <c r="N12" i="1" s="1"/>
  <c r="K12" i="1"/>
  <c r="X20" i="1" l="1"/>
  <c r="W20" i="1"/>
  <c r="X19" i="1"/>
  <c r="W19" i="1"/>
  <c r="V16" i="1"/>
  <c r="V17" i="1"/>
  <c r="V12" i="1"/>
  <c r="V15" i="1"/>
  <c r="V18" i="1"/>
  <c r="V13" i="1"/>
  <c r="V14" i="1"/>
  <c r="U16" i="1"/>
  <c r="U15" i="1"/>
  <c r="U18" i="1"/>
  <c r="N15" i="1"/>
  <c r="U14" i="1"/>
  <c r="U17" i="1"/>
  <c r="U13" i="1"/>
  <c r="U12" i="1"/>
  <c r="X14" i="1" l="1"/>
  <c r="W14" i="1"/>
  <c r="X13" i="1"/>
  <c r="W13" i="1"/>
  <c r="X15" i="1"/>
  <c r="W15" i="1"/>
  <c r="X12" i="1"/>
  <c r="W12" i="1"/>
  <c r="X16" i="1"/>
  <c r="W16" i="1"/>
  <c r="X18" i="1"/>
  <c r="W18" i="1"/>
  <c r="X17" i="1"/>
  <c r="W17" i="1"/>
  <c r="K2" i="1"/>
  <c r="L2" i="1"/>
  <c r="N2" i="1" s="1"/>
  <c r="S2" i="1"/>
  <c r="T2" i="1"/>
  <c r="K3" i="1"/>
  <c r="L3" i="1"/>
  <c r="N3" i="1" s="1"/>
  <c r="K4" i="1"/>
  <c r="L4" i="1"/>
  <c r="N4" i="1" s="1"/>
  <c r="K5" i="1"/>
  <c r="L5" i="1"/>
  <c r="N5" i="1" s="1"/>
  <c r="K6" i="1"/>
  <c r="L6" i="1"/>
  <c r="K7" i="1"/>
  <c r="L7" i="1"/>
  <c r="K8" i="1"/>
  <c r="L8" i="1"/>
  <c r="K9" i="1"/>
  <c r="L9" i="1"/>
  <c r="N9" i="1" s="1"/>
  <c r="S9" i="1"/>
  <c r="T9" i="1"/>
  <c r="K10" i="1"/>
  <c r="L10" i="1"/>
  <c r="S10" i="1"/>
  <c r="T10" i="1"/>
  <c r="K11" i="1"/>
  <c r="L11" i="1"/>
  <c r="S11" i="1"/>
  <c r="T11" i="1"/>
  <c r="V9" i="1" l="1"/>
  <c r="V11" i="1"/>
  <c r="V10" i="1"/>
  <c r="U11" i="1"/>
  <c r="U10" i="1"/>
  <c r="N6" i="1"/>
  <c r="N10" i="1"/>
  <c r="U9" i="1"/>
  <c r="U2" i="1"/>
  <c r="X10" i="1" l="1"/>
  <c r="W10" i="1"/>
  <c r="X11" i="1"/>
  <c r="W11" i="1"/>
  <c r="X2" i="1"/>
  <c r="W2" i="1"/>
  <c r="X9" i="1"/>
  <c r="W9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<sst xmlns="http://schemas.openxmlformats.org/spreadsheetml/2006/main" count="2483" uniqueCount="1044">
  <si>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</si>
  <si>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</si>
  <si>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</si>
  <si>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</si>
  <si>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</si>
  <si>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</si>
  <si>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</si>
  <si>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</si>
  <si>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</si>
  <si>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</t>
  </si>
  <si>
    <t>Trip Start MP</t>
  </si>
  <si>
    <t>Trip End MP</t>
  </si>
  <si>
    <t>Trip Distance</t>
  </si>
  <si>
    <t>Comments</t>
  </si>
  <si>
    <t>Onboard Software Version</t>
  </si>
  <si>
    <t>w/o multiple inits</t>
  </si>
  <si>
    <t>Loco ID</t>
  </si>
  <si>
    <t>Status</t>
  </si>
  <si>
    <t>DE.1.0.6.0</t>
  </si>
  <si>
    <t>204:233310</t>
  </si>
  <si>
    <t>204:232978</t>
  </si>
  <si>
    <t>204:156</t>
  </si>
  <si>
    <t>204:149</t>
  </si>
  <si>
    <t>204:233303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</si>
  <si>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</si>
  <si>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</si>
  <si>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</si>
  <si>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</si>
  <si>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</si>
  <si>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</si>
  <si>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</si>
  <si>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</si>
  <si>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</si>
  <si>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</si>
  <si>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204:446</t>
  </si>
  <si>
    <t>204:232994</t>
  </si>
  <si>
    <t>204:464</t>
  </si>
  <si>
    <t>204:232980</t>
  </si>
  <si>
    <t>204:141</t>
  </si>
  <si>
    <t>204:150</t>
  </si>
  <si>
    <t>204:232975</t>
  </si>
  <si>
    <t>204:232990</t>
  </si>
  <si>
    <t>Married Pair</t>
  </si>
  <si>
    <t>204:147</t>
  </si>
  <si>
    <t>204:232986</t>
  </si>
  <si>
    <t>204:158</t>
  </si>
  <si>
    <t>204:467</t>
  </si>
  <si>
    <t>204:458</t>
  </si>
  <si>
    <t>204:469</t>
  </si>
  <si>
    <t>204:233306</t>
  </si>
  <si>
    <t>204:232973</t>
  </si>
  <si>
    <t>204:233302</t>
  </si>
  <si>
    <t>204:449</t>
  </si>
  <si>
    <t>204:232996</t>
  </si>
  <si>
    <t>204:160</t>
  </si>
  <si>
    <t>204:460</t>
  </si>
  <si>
    <t>204:163</t>
  </si>
  <si>
    <t>204:232979</t>
  </si>
  <si>
    <t>204:232993</t>
  </si>
  <si>
    <t>204:233278</t>
  </si>
  <si>
    <t>204:473</t>
  </si>
  <si>
    <t>204:233002</t>
  </si>
  <si>
    <t>204:232977</t>
  </si>
  <si>
    <t>204:233304</t>
  </si>
  <si>
    <t>204:466</t>
  </si>
  <si>
    <t>204:233284</t>
  </si>
  <si>
    <t>204:143</t>
  </si>
  <si>
    <t>204:233291</t>
  </si>
  <si>
    <t>204:232981</t>
  </si>
  <si>
    <t>204:233320</t>
  </si>
  <si>
    <t>204:440</t>
  </si>
  <si>
    <t>204:462</t>
  </si>
  <si>
    <t>204:233309</t>
  </si>
  <si>
    <t>204:233323</t>
  </si>
  <si>
    <t>204:233006</t>
  </si>
  <si>
    <t>218-18</t>
  </si>
  <si>
    <t>180-19</t>
  </si>
  <si>
    <t>174-19</t>
  </si>
  <si>
    <t>183-19</t>
  </si>
  <si>
    <t>173-19</t>
  </si>
  <si>
    <t>208-19</t>
  </si>
  <si>
    <t>184-19</t>
  </si>
  <si>
    <t>163-19</t>
  </si>
  <si>
    <t>151-19</t>
  </si>
  <si>
    <t>204:752</t>
  </si>
  <si>
    <t>204:233289</t>
  </si>
  <si>
    <t>204:181</t>
  </si>
  <si>
    <t>204:167</t>
  </si>
  <si>
    <t>204:486</t>
  </si>
  <si>
    <t>204:169</t>
  </si>
  <si>
    <t>204:232982</t>
  </si>
  <si>
    <t>204:232967</t>
  </si>
  <si>
    <t>204:165</t>
  </si>
  <si>
    <t>204:442</t>
  </si>
  <si>
    <t>204:233301</t>
  </si>
  <si>
    <t>204:64700</t>
  </si>
  <si>
    <t>204:437</t>
  </si>
  <si>
    <t>204:233297</t>
  </si>
  <si>
    <t>204:232965</t>
  </si>
  <si>
    <t>204:233276</t>
  </si>
  <si>
    <t>204:475</t>
  </si>
  <si>
    <t>204:438</t>
  </si>
  <si>
    <t>111-21</t>
  </si>
  <si>
    <t>204:743</t>
  </si>
  <si>
    <t>204:978</t>
  </si>
  <si>
    <t>204:233000</t>
  </si>
  <si>
    <t>115-21</t>
  </si>
  <si>
    <t>204:19119</t>
  </si>
  <si>
    <t>204:233066</t>
  </si>
  <si>
    <t>204:232976</t>
  </si>
  <si>
    <t>204:497</t>
  </si>
  <si>
    <t>131-21</t>
  </si>
  <si>
    <t>204:19137</t>
  </si>
  <si>
    <t>133-21</t>
  </si>
  <si>
    <t>204:1464</t>
  </si>
  <si>
    <t>204:51824</t>
  </si>
  <si>
    <t>138-21</t>
  </si>
  <si>
    <t>204:231042</t>
  </si>
  <si>
    <t>204:230872</t>
  </si>
  <si>
    <t>142-21</t>
  </si>
  <si>
    <t>204:232985</t>
  </si>
  <si>
    <t>204:495</t>
  </si>
  <si>
    <t>204:232959</t>
  </si>
  <si>
    <t>204:429</t>
  </si>
  <si>
    <t>204:233312</t>
  </si>
  <si>
    <t>204:233331</t>
  </si>
  <si>
    <t>164-21</t>
  </si>
  <si>
    <t>204:232267</t>
  </si>
  <si>
    <t>204:233285</t>
  </si>
  <si>
    <t>169-21</t>
  </si>
  <si>
    <t>204:52136</t>
  </si>
  <si>
    <t>171-21</t>
  </si>
  <si>
    <t>172-21</t>
  </si>
  <si>
    <t>204:18901</t>
  </si>
  <si>
    <t>204:515</t>
  </si>
  <si>
    <t>204:233321</t>
  </si>
  <si>
    <t>180-21</t>
  </si>
  <si>
    <t>204:232987</t>
  </si>
  <si>
    <t>204:54313</t>
  </si>
  <si>
    <t>204:36794</t>
  </si>
  <si>
    <t>204:227</t>
  </si>
  <si>
    <t>185-21</t>
  </si>
  <si>
    <t>204:233349</t>
  </si>
  <si>
    <t>204-21</t>
  </si>
  <si>
    <t>204:232964</t>
  </si>
  <si>
    <t>204:70533</t>
  </si>
  <si>
    <t>204:233319</t>
  </si>
  <si>
    <t>204:233326</t>
  </si>
  <si>
    <t>204:435</t>
  </si>
  <si>
    <t>204:233298</t>
  </si>
  <si>
    <t>204:480</t>
  </si>
  <si>
    <t>204:426</t>
  </si>
  <si>
    <t>239-21</t>
  </si>
  <si>
    <t>204:528</t>
  </si>
  <si>
    <t>204:40092</t>
  </si>
  <si>
    <t>204:64702</t>
  </si>
  <si>
    <t>204:232966</t>
  </si>
  <si>
    <t>204:233008</t>
  </si>
  <si>
    <t>Onboard in-route failure</t>
  </si>
  <si>
    <t>Dispatcher hadn't prepared train clearance number, moved to 38th to initialize</t>
  </si>
  <si>
    <t>Poor GPS at signal at DUS</t>
  </si>
  <si>
    <t>Ran in ATC to get past Form C</t>
  </si>
  <si>
    <t>Didn't try initializing at DUS. First init attempt was at 38th</t>
  </si>
  <si>
    <t>Sand Creek 4S was at STOP (routing/dispatch)</t>
  </si>
  <si>
    <t>Power outage on East Corridor</t>
  </si>
  <si>
    <t>154-22</t>
  </si>
  <si>
    <t>159-22</t>
  </si>
  <si>
    <t>204:781</t>
  </si>
  <si>
    <t>204:801</t>
  </si>
  <si>
    <t>164-22</t>
  </si>
  <si>
    <t>204:64125</t>
  </si>
  <si>
    <t xml:space="preserve">Ran in ATC to get past Form C </t>
  </si>
  <si>
    <t>167-22</t>
  </si>
  <si>
    <t>204:19136</t>
  </si>
  <si>
    <t>204:233287</t>
  </si>
  <si>
    <t>Dispatcher had not readied trip yet, ran in ATC and initialized at 38th</t>
  </si>
  <si>
    <t>169-22</t>
  </si>
  <si>
    <t>204:52117</t>
  </si>
  <si>
    <t>187-22</t>
  </si>
  <si>
    <t>204:37717</t>
  </si>
  <si>
    <t>204:64754</t>
  </si>
  <si>
    <t>219-22</t>
  </si>
  <si>
    <t>204:457</t>
  </si>
  <si>
    <t>230-22</t>
  </si>
  <si>
    <t>204:183</t>
  </si>
  <si>
    <t>Poor  GPS signal at DUS</t>
  </si>
  <si>
    <t>235-22</t>
  </si>
  <si>
    <t>105-23</t>
  </si>
  <si>
    <t>204:797</t>
  </si>
  <si>
    <t>204:768</t>
  </si>
  <si>
    <t>Trip annulled</t>
  </si>
  <si>
    <t>122-23</t>
  </si>
  <si>
    <t>204:224851</t>
  </si>
  <si>
    <t>Comparator Issue caused Office to cut out train</t>
  </si>
  <si>
    <t>136-23</t>
  </si>
  <si>
    <t>204:4950</t>
  </si>
  <si>
    <t>No issue found - unique traffic conditions?</t>
  </si>
  <si>
    <t>176-23</t>
  </si>
  <si>
    <t>188-23</t>
  </si>
  <si>
    <t>204:63536</t>
  </si>
  <si>
    <t>198-23</t>
  </si>
  <si>
    <t>210-23</t>
  </si>
  <si>
    <t>204:232983</t>
  </si>
  <si>
    <t>204:63393</t>
  </si>
  <si>
    <t>239-23</t>
  </si>
  <si>
    <t>204:126678</t>
  </si>
  <si>
    <t>103-24</t>
  </si>
  <si>
    <t>204:19198</t>
  </si>
  <si>
    <t>204:233136</t>
  </si>
  <si>
    <t>Poor GPS signal at DUS</t>
  </si>
  <si>
    <t>204:750</t>
  </si>
  <si>
    <t>204:721</t>
  </si>
  <si>
    <t>138-24</t>
  </si>
  <si>
    <t>204:64190</t>
  </si>
  <si>
    <t>Comparator issue caused comm outage</t>
  </si>
  <si>
    <t>204:154</t>
  </si>
  <si>
    <t>160-24</t>
  </si>
  <si>
    <t>204:127872</t>
  </si>
  <si>
    <t>204:1186</t>
  </si>
  <si>
    <t>CP 61ST was down for 1 hr (12:00:53 to 12:58:50)</t>
  </si>
  <si>
    <t>204:157692</t>
  </si>
  <si>
    <t>162-24</t>
  </si>
  <si>
    <t>204:154010</t>
  </si>
  <si>
    <t>204:233011</t>
  </si>
  <si>
    <t>204:157762</t>
  </si>
  <si>
    <t>163-24</t>
  </si>
  <si>
    <t>204:154403</t>
  </si>
  <si>
    <t>164-24</t>
  </si>
  <si>
    <t>204:127877</t>
  </si>
  <si>
    <t>204:161</t>
  </si>
  <si>
    <t>204:233061</t>
  </si>
  <si>
    <t>204:158260</t>
  </si>
  <si>
    <t>165-24</t>
  </si>
  <si>
    <t>204:562</t>
  </si>
  <si>
    <t>204:154426</t>
  </si>
  <si>
    <t>166-24</t>
  </si>
  <si>
    <t>204:127855</t>
  </si>
  <si>
    <t>204:233019</t>
  </si>
  <si>
    <t>204:158164</t>
  </si>
  <si>
    <t>167-24</t>
  </si>
  <si>
    <t>204:154422</t>
  </si>
  <si>
    <t>170-24</t>
  </si>
  <si>
    <t>Invalid TOOS bulletin for TRACK 4/5</t>
  </si>
  <si>
    <t>204:954</t>
  </si>
  <si>
    <t>173-24</t>
  </si>
  <si>
    <t>204:19132</t>
  </si>
  <si>
    <t>204:37191</t>
  </si>
  <si>
    <t>204:19134</t>
  </si>
  <si>
    <t>175-24</t>
  </si>
  <si>
    <t>204:2533</t>
  </si>
  <si>
    <t>204:2733</t>
  </si>
  <si>
    <t>184-24</t>
  </si>
  <si>
    <t>186-24</t>
  </si>
  <si>
    <t>Reverser handle was REVERSE when selecting track</t>
  </si>
  <si>
    <t>187-24</t>
  </si>
  <si>
    <t>204:1173</t>
  </si>
  <si>
    <t>204:154416</t>
  </si>
  <si>
    <t>61st 2N was STOP (routing)</t>
  </si>
  <si>
    <t>188-24</t>
  </si>
  <si>
    <t>204:154146</t>
  </si>
  <si>
    <t>204:153999</t>
  </si>
  <si>
    <t>Routing issues at 61st</t>
  </si>
  <si>
    <t>215-24</t>
  </si>
  <si>
    <t>236-24</t>
  </si>
  <si>
    <t>204:153996</t>
  </si>
  <si>
    <t>Pena 4S was STOP (routing)</t>
  </si>
  <si>
    <t>204:192968</t>
  </si>
  <si>
    <t>237-24</t>
  </si>
  <si>
    <t>204:167719</t>
  </si>
  <si>
    <t>Aspect at ML was STOP</t>
  </si>
  <si>
    <t>238-24</t>
  </si>
  <si>
    <t>204:154026</t>
  </si>
  <si>
    <t>204:193029</t>
  </si>
  <si>
    <t>239-24</t>
  </si>
  <si>
    <t>240-24</t>
  </si>
  <si>
    <t>204:154018</t>
  </si>
  <si>
    <t>Intentionally ran in ATC until past 61st</t>
  </si>
  <si>
    <t>241-24</t>
  </si>
  <si>
    <t>204:154421</t>
  </si>
  <si>
    <t>242-24</t>
  </si>
  <si>
    <t>204:153997</t>
  </si>
  <si>
    <t>204:192760</t>
  </si>
  <si>
    <t>243-24</t>
  </si>
  <si>
    <t>204:471</t>
  </si>
  <si>
    <t>204:154429</t>
  </si>
  <si>
    <t>244-24</t>
  </si>
  <si>
    <t>204:154016</t>
  </si>
  <si>
    <t>204:233083</t>
  </si>
  <si>
    <t>204:194568</t>
  </si>
  <si>
    <t>111-25</t>
  </si>
  <si>
    <t>204:19141</t>
  </si>
  <si>
    <t>Poor GPS at DUS, initialized at 38th</t>
  </si>
  <si>
    <t>204:748</t>
  </si>
  <si>
    <t>129-25</t>
  </si>
  <si>
    <t>204:19130</t>
  </si>
  <si>
    <t>204:233314</t>
  </si>
  <si>
    <t>DUS 4N was STOP (routing)</t>
  </si>
  <si>
    <t>204:1111</t>
  </si>
  <si>
    <t>139-25</t>
  </si>
  <si>
    <t>204:19126</t>
  </si>
  <si>
    <t>DUS 2N was STOP (routing)</t>
  </si>
  <si>
    <t>204:989</t>
  </si>
  <si>
    <t>161-25</t>
  </si>
  <si>
    <t>204:19121</t>
  </si>
  <si>
    <t>204:20731</t>
  </si>
  <si>
    <t>Invalid TOOS for DUS TRACK 4/5 from TMDS</t>
  </si>
  <si>
    <t>204:19117</t>
  </si>
  <si>
    <t>162-25</t>
  </si>
  <si>
    <t>204:127874</t>
  </si>
  <si>
    <t>204:233027</t>
  </si>
  <si>
    <t>163-25</t>
  </si>
  <si>
    <t>204:64690</t>
  </si>
  <si>
    <t>204:86375</t>
  </si>
  <si>
    <t>164-25</t>
  </si>
  <si>
    <t>165-25</t>
  </si>
  <si>
    <t>204:19422</t>
  </si>
  <si>
    <t>204:1224</t>
  </si>
  <si>
    <t>166-25</t>
  </si>
  <si>
    <t>204:232396</t>
  </si>
  <si>
    <t>169-25</t>
  </si>
  <si>
    <t>204:19597</t>
  </si>
  <si>
    <t>204:1253</t>
  </si>
  <si>
    <t>170-25</t>
  </si>
  <si>
    <t>204:232428</t>
  </si>
  <si>
    <t>173-25</t>
  </si>
  <si>
    <t>174-25</t>
  </si>
  <si>
    <t>204:232991</t>
  </si>
  <si>
    <t>175-25</t>
  </si>
  <si>
    <t>204:1506</t>
  </si>
  <si>
    <t>176-25</t>
  </si>
  <si>
    <t>177-25</t>
  </si>
  <si>
    <t>178-25</t>
  </si>
  <si>
    <t>179-25</t>
  </si>
  <si>
    <t>180-25</t>
  </si>
  <si>
    <t>183-25</t>
  </si>
  <si>
    <t>204:1020</t>
  </si>
  <si>
    <t>187-25</t>
  </si>
  <si>
    <t>204:1422</t>
  </si>
  <si>
    <t>188-25</t>
  </si>
  <si>
    <t>Operator error</t>
  </si>
  <si>
    <t>204:232971</t>
  </si>
  <si>
    <t>189-25</t>
  </si>
  <si>
    <t>204:19115</t>
  </si>
  <si>
    <t>191-25</t>
  </si>
  <si>
    <t>204:427</t>
  </si>
  <si>
    <t>Poor GPS at DUS, ran in ATC</t>
  </si>
  <si>
    <t>201-25</t>
  </si>
  <si>
    <t>Onboard in-route failure, ran in ATC</t>
  </si>
  <si>
    <t>202-25</t>
  </si>
  <si>
    <t>237-25</t>
  </si>
  <si>
    <t>Invalid PSS for DUS 4N from TMDS</t>
  </si>
  <si>
    <t>204:590</t>
  </si>
  <si>
    <t>235-26</t>
  </si>
  <si>
    <t>No issue found. Signals were clear, crossings were OK, GPS was OK. BPP had dropped from 108 to 88, maybe there was an inability to recover?</t>
  </si>
  <si>
    <t>204:4993</t>
  </si>
  <si>
    <t>229-26</t>
  </si>
  <si>
    <t>Wheel tach fault, ran in ATC after 38th</t>
  </si>
  <si>
    <t>204:233283</t>
  </si>
  <si>
    <t>187-26</t>
  </si>
  <si>
    <t>181-26</t>
  </si>
  <si>
    <t>First init attempt was at 38th</t>
  </si>
  <si>
    <t>204:19133</t>
  </si>
  <si>
    <t>129-26</t>
  </si>
  <si>
    <t>116-27</t>
  </si>
  <si>
    <t>204:49164</t>
  </si>
  <si>
    <t>Cutout to pass bulletin distance &gt; 500ft</t>
  </si>
  <si>
    <t>135-27</t>
  </si>
  <si>
    <t>204:37212</t>
  </si>
  <si>
    <t>204:64748</t>
  </si>
  <si>
    <t>204:233337</t>
  </si>
  <si>
    <t xml:space="preserve">Cutout to Pass Bulletin at 4.8048 </t>
  </si>
  <si>
    <t>155-27</t>
  </si>
  <si>
    <t>204:86376</t>
  </si>
  <si>
    <t>Cutout to Pass Bulletin at 7.8349</t>
  </si>
  <si>
    <t>184-27</t>
  </si>
  <si>
    <t>204:232984</t>
  </si>
  <si>
    <t>204:31998</t>
  </si>
  <si>
    <t>204:18762</t>
  </si>
  <si>
    <t>204:200</t>
  </si>
  <si>
    <t>Cutout to Pass Bulletin at 3.0830</t>
  </si>
  <si>
    <t>193-27</t>
  </si>
  <si>
    <t>204:478</t>
  </si>
  <si>
    <t>204:1448</t>
  </si>
  <si>
    <t>204:19801</t>
  </si>
  <si>
    <t>204:233332</t>
  </si>
  <si>
    <t>Driver Selected Wrong Track</t>
  </si>
  <si>
    <t>198-27</t>
  </si>
  <si>
    <t>204:228239</t>
  </si>
  <si>
    <t>GPS Location Lost AT DIA</t>
  </si>
  <si>
    <t>207-27</t>
  </si>
  <si>
    <t>204:52364</t>
  </si>
  <si>
    <t>204:66089</t>
  </si>
  <si>
    <t>204:67357</t>
  </si>
  <si>
    <t>Enroute Failure</t>
  </si>
  <si>
    <t>237-27</t>
  </si>
  <si>
    <t>204:223707</t>
  </si>
  <si>
    <t>Unknown Signal Site Comms Down</t>
  </si>
  <si>
    <t>105-28</t>
  </si>
  <si>
    <t>Crew Cutout After Init Unclear from system logs Why.</t>
  </si>
  <si>
    <t>135-28</t>
  </si>
  <si>
    <t>204:894</t>
  </si>
  <si>
    <t>204:19144</t>
  </si>
  <si>
    <t>204:233280</t>
  </si>
  <si>
    <t>Cutout to pass Stop DUS Signal 2N , Re init at 1.9</t>
  </si>
  <si>
    <t>169-28</t>
  </si>
  <si>
    <t>204:167226</t>
  </si>
  <si>
    <t>Site EC1678RH Comms down</t>
  </si>
  <si>
    <t>183-28</t>
  </si>
  <si>
    <t>204:77314</t>
  </si>
  <si>
    <t>Cutout to Pass Bulletin.</t>
  </si>
  <si>
    <t>204:128269</t>
  </si>
  <si>
    <t>184-28</t>
  </si>
  <si>
    <t>204:54268</t>
  </si>
  <si>
    <t>185-28</t>
  </si>
  <si>
    <t>204:444</t>
  </si>
  <si>
    <t>204:86374</t>
  </si>
  <si>
    <t>Crew Cutout at 8.6 Unclear Why From System Logs.</t>
  </si>
  <si>
    <t>198-28</t>
  </si>
  <si>
    <t>Enroute Onboard Failure</t>
  </si>
  <si>
    <t>218-28</t>
  </si>
  <si>
    <t>119-29</t>
  </si>
  <si>
    <t>204:98911</t>
  </si>
  <si>
    <t>204:100355</t>
  </si>
  <si>
    <t>Exceeded Restricted Speed Then Cutout</t>
  </si>
  <si>
    <t>154-29</t>
  </si>
  <si>
    <t>205-29</t>
  </si>
  <si>
    <t>204:233268</t>
  </si>
  <si>
    <t>120-30</t>
  </si>
  <si>
    <t>Failed or Canceled Departure Test</t>
  </si>
  <si>
    <t>125-30</t>
  </si>
  <si>
    <t>Trip began at 1.9</t>
  </si>
  <si>
    <t>151-30</t>
  </si>
  <si>
    <t>204:62108</t>
  </si>
  <si>
    <t>204:64696</t>
  </si>
  <si>
    <t>204:233357</t>
  </si>
  <si>
    <t>Cutout to Pass Bulletin</t>
  </si>
  <si>
    <t>157-30</t>
  </si>
  <si>
    <t>204:61532</t>
  </si>
  <si>
    <t>204:64704</t>
  </si>
  <si>
    <t>161-30</t>
  </si>
  <si>
    <t>Trip Began at 1.9</t>
  </si>
  <si>
    <t>171-30</t>
  </si>
  <si>
    <t>204:2979</t>
  </si>
  <si>
    <t>204:19129</t>
  </si>
  <si>
    <t>204:233293</t>
  </si>
  <si>
    <t>Trip Restarted at 1.9</t>
  </si>
  <si>
    <t>172-30</t>
  </si>
  <si>
    <t>204:154001</t>
  </si>
  <si>
    <t>204:153892</t>
  </si>
  <si>
    <t>187-30</t>
  </si>
  <si>
    <t>204:19128</t>
  </si>
  <si>
    <t>214-30</t>
  </si>
  <si>
    <t>221-30</t>
  </si>
  <si>
    <t>Train Consist Load Failure in Office.</t>
  </si>
  <si>
    <t>226-30</t>
  </si>
  <si>
    <t>204:127878</t>
  </si>
  <si>
    <t>204:158150</t>
  </si>
  <si>
    <t>Cutout to pass Code Unit Link Failures at 61st</t>
  </si>
  <si>
    <t>227-30</t>
  </si>
  <si>
    <t>204:138466</t>
  </si>
  <si>
    <t>228-30</t>
  </si>
  <si>
    <t>204:161587</t>
  </si>
  <si>
    <t>229-30</t>
  </si>
  <si>
    <t>204:500</t>
  </si>
  <si>
    <t>204:154415</t>
  </si>
  <si>
    <t>113-31</t>
  </si>
  <si>
    <t>204:504</t>
  </si>
  <si>
    <t>204:218889</t>
  </si>
  <si>
    <t>Unexpected Signal Downgrade Tumble Down From Issue DIA EC2308RH</t>
  </si>
  <si>
    <t>117-31</t>
  </si>
  <si>
    <t>204:546</t>
  </si>
  <si>
    <t>204:1368</t>
  </si>
  <si>
    <t>204:233408</t>
  </si>
  <si>
    <t>120-31</t>
  </si>
  <si>
    <t>204:127857</t>
  </si>
  <si>
    <t>204:90</t>
  </si>
  <si>
    <t>133-31</t>
  </si>
  <si>
    <t>204:19159</t>
  </si>
  <si>
    <t>204:233419</t>
  </si>
  <si>
    <t>Trip Started at 1.9</t>
  </si>
  <si>
    <t>135-31</t>
  </si>
  <si>
    <t>204:213781</t>
  </si>
  <si>
    <t xml:space="preserve">Dispatch had issue clearing the 2N Signal at 78th EC2174RH </t>
  </si>
  <si>
    <t>163-31</t>
  </si>
  <si>
    <t>204:433</t>
  </si>
  <si>
    <t>204:1366</t>
  </si>
  <si>
    <t>204:20800</t>
  </si>
  <si>
    <t>204:233403</t>
  </si>
  <si>
    <t>Trip Restarted at 2</t>
  </si>
  <si>
    <t>207-31</t>
  </si>
  <si>
    <t>228-31</t>
  </si>
  <si>
    <t>204:228259</t>
  </si>
  <si>
    <t>130-01</t>
  </si>
  <si>
    <t>Problems\Work on DIA-Pena</t>
  </si>
  <si>
    <t>183-01</t>
  </si>
  <si>
    <t>204:226047</t>
  </si>
  <si>
    <t>Cutout to Pass DIA 2N Signal at restricting.</t>
  </si>
  <si>
    <t>229-01</t>
  </si>
  <si>
    <t>204:36799</t>
  </si>
  <si>
    <t>204:37139</t>
  </si>
  <si>
    <t>204:233282</t>
  </si>
  <si>
    <t>237-01</t>
  </si>
  <si>
    <t>204:19073</t>
  </si>
  <si>
    <t>204:233257</t>
  </si>
  <si>
    <t>104-02</t>
  </si>
  <si>
    <t>114-02</t>
  </si>
  <si>
    <t>204:232943</t>
  </si>
  <si>
    <t>204:185374</t>
  </si>
  <si>
    <t>Wimax - Signal Unknown - Cutout</t>
  </si>
  <si>
    <t>119-02</t>
  </si>
  <si>
    <t>204:874</t>
  </si>
  <si>
    <t>204:1317</t>
  </si>
  <si>
    <t>204:19195</t>
  </si>
  <si>
    <t>Navigational Faults</t>
  </si>
  <si>
    <t>127-02</t>
  </si>
  <si>
    <t>204:406</t>
  </si>
  <si>
    <t>204:195429</t>
  </si>
  <si>
    <t>Onboard Comms</t>
  </si>
  <si>
    <t>141-02</t>
  </si>
  <si>
    <t>204:537</t>
  </si>
  <si>
    <t>167-02</t>
  </si>
  <si>
    <t>172-02</t>
  </si>
  <si>
    <t>204:232969</t>
  </si>
  <si>
    <t>200-02</t>
  </si>
  <si>
    <t>204:111209</t>
  </si>
  <si>
    <t>204:86353</t>
  </si>
  <si>
    <t>204:54298</t>
  </si>
  <si>
    <t>211-02</t>
  </si>
  <si>
    <t>225-02</t>
  </si>
  <si>
    <t>226-02</t>
  </si>
  <si>
    <t>110-03</t>
  </si>
  <si>
    <t>204:78758</t>
  </si>
  <si>
    <t>Cutout ahead of xing bulletin &lt; 500 ft</t>
  </si>
  <si>
    <t>118-03</t>
  </si>
  <si>
    <t>204:232942</t>
  </si>
  <si>
    <t>204:254</t>
  </si>
  <si>
    <t>124-03</t>
  </si>
  <si>
    <t>204:86323</t>
  </si>
  <si>
    <t>129-03</t>
  </si>
  <si>
    <t>204:233311</t>
  </si>
  <si>
    <t>130-03</t>
  </si>
  <si>
    <t>204:233025</t>
  </si>
  <si>
    <t>204:11679</t>
  </si>
  <si>
    <t>PSR warnings on approach to DUS Cutout on approach check routes???</t>
  </si>
  <si>
    <t>145-03</t>
  </si>
  <si>
    <t>204:509</t>
  </si>
  <si>
    <t>204:74870</t>
  </si>
  <si>
    <t>151-03</t>
  </si>
  <si>
    <t>188-03</t>
  </si>
  <si>
    <t>104-04</t>
  </si>
  <si>
    <t>123-04</t>
  </si>
  <si>
    <t>204:64550</t>
  </si>
  <si>
    <t>204:128289</t>
  </si>
  <si>
    <t>Unexpected signal downgrade EC0629XH</t>
  </si>
  <si>
    <t>139-04</t>
  </si>
  <si>
    <t>141-04</t>
  </si>
  <si>
    <t>204:84561</t>
  </si>
  <si>
    <t>204:128263</t>
  </si>
  <si>
    <t>158-04</t>
  </si>
  <si>
    <t>204:95839</t>
  </si>
  <si>
    <t>164-04</t>
  </si>
  <si>
    <t>204:233017</t>
  </si>
  <si>
    <t>165-04</t>
  </si>
  <si>
    <t>184-04</t>
  </si>
  <si>
    <t>200-04</t>
  </si>
  <si>
    <t>228-04</t>
  </si>
  <si>
    <t>111-05</t>
  </si>
  <si>
    <t>129-05</t>
  </si>
  <si>
    <t>GPS</t>
  </si>
  <si>
    <t>142-05</t>
  </si>
  <si>
    <t>204:139</t>
  </si>
  <si>
    <t>158-05</t>
  </si>
  <si>
    <t>204:221603</t>
  </si>
  <si>
    <t>Poor GPS at DIA</t>
  </si>
  <si>
    <t>170-05</t>
  </si>
  <si>
    <t>204:86352</t>
  </si>
  <si>
    <t>204:36788</t>
  </si>
  <si>
    <t>Onboard comms</t>
  </si>
  <si>
    <t>204:88942</t>
  </si>
  <si>
    <t>203-05</t>
  </si>
  <si>
    <t>204:63614</t>
  </si>
  <si>
    <t>204:128272</t>
  </si>
  <si>
    <t>238-05</t>
  </si>
  <si>
    <t>121-06</t>
  </si>
  <si>
    <t xml:space="preserve">Enroute Failure </t>
  </si>
  <si>
    <t>143-06</t>
  </si>
  <si>
    <t>147-06</t>
  </si>
  <si>
    <t>204:575</t>
  </si>
  <si>
    <t>204:37180</t>
  </si>
  <si>
    <t>150-06</t>
  </si>
  <si>
    <t>204:232968</t>
  </si>
  <si>
    <t>175-06</t>
  </si>
  <si>
    <t>204:19566</t>
  </si>
  <si>
    <t>176-06</t>
  </si>
  <si>
    <t>229-06</t>
  </si>
  <si>
    <t>204:40843</t>
  </si>
  <si>
    <t>TBD</t>
  </si>
  <si>
    <t>113-07</t>
  </si>
  <si>
    <t>204:166658</t>
  </si>
  <si>
    <t>155-07</t>
  </si>
  <si>
    <t>Dispatcher Error</t>
  </si>
  <si>
    <t>156-07</t>
  </si>
  <si>
    <t>169-07</t>
  </si>
  <si>
    <t>171-07</t>
  </si>
  <si>
    <t>185-07</t>
  </si>
  <si>
    <t>186-07</t>
  </si>
  <si>
    <t>201-07</t>
  </si>
  <si>
    <t>206-07</t>
  </si>
  <si>
    <t>221-07</t>
  </si>
  <si>
    <t>204:489</t>
  </si>
  <si>
    <t>233-07</t>
  </si>
  <si>
    <t>241-07</t>
  </si>
  <si>
    <t>134-08</t>
  </si>
  <si>
    <t>204:67212</t>
  </si>
  <si>
    <t>204:36784</t>
  </si>
  <si>
    <t>136-08</t>
  </si>
  <si>
    <t>204:47195</t>
  </si>
  <si>
    <t>141-08</t>
  </si>
  <si>
    <t>160-08</t>
  </si>
  <si>
    <t>174-08</t>
  </si>
  <si>
    <t>204:127851</t>
  </si>
  <si>
    <t>182-08</t>
  </si>
  <si>
    <t>204:231686</t>
  </si>
  <si>
    <t>204:153991</t>
  </si>
  <si>
    <t>Out of Sync Condition</t>
  </si>
  <si>
    <t>199-08</t>
  </si>
  <si>
    <t>204:43326</t>
  </si>
  <si>
    <t>204:64998</t>
  </si>
  <si>
    <t>Stopped at signal 4.3651 EC0437RH Main 1 Missing OB Logs</t>
  </si>
  <si>
    <t>219-08</t>
  </si>
  <si>
    <t>220-08</t>
  </si>
  <si>
    <t>242-08</t>
  </si>
  <si>
    <t>101-09</t>
  </si>
  <si>
    <t>Wimax Maintenance</t>
  </si>
  <si>
    <t>103-09</t>
  </si>
  <si>
    <t>107-09</t>
  </si>
  <si>
    <t>108-09</t>
  </si>
  <si>
    <t>204:193221</t>
  </si>
  <si>
    <t xml:space="preserve">Wayside Maintenance </t>
  </si>
  <si>
    <t>204:153574</t>
  </si>
  <si>
    <t>110-09</t>
  </si>
  <si>
    <t>204:192270</t>
  </si>
  <si>
    <t>111-09</t>
  </si>
  <si>
    <t>204:735</t>
  </si>
  <si>
    <t>204:161742</t>
  </si>
  <si>
    <t>112-09</t>
  </si>
  <si>
    <t>204:233015</t>
  </si>
  <si>
    <t>204:192344</t>
  </si>
  <si>
    <t>204:153985</t>
  </si>
  <si>
    <t>113-09</t>
  </si>
  <si>
    <t>204:415</t>
  </si>
  <si>
    <t>204:154408</t>
  </si>
  <si>
    <t>114-09</t>
  </si>
  <si>
    <t>204:127860</t>
  </si>
  <si>
    <t>204:498</t>
  </si>
  <si>
    <t>115-09</t>
  </si>
  <si>
    <t>204:761</t>
  </si>
  <si>
    <t>117-09</t>
  </si>
  <si>
    <t>119-09</t>
  </si>
  <si>
    <t>204:790</t>
  </si>
  <si>
    <t>151-09</t>
  </si>
  <si>
    <t>156-09</t>
  </si>
  <si>
    <t>204:227801</t>
  </si>
  <si>
    <t>In-route Onboard Failure</t>
  </si>
  <si>
    <t>216-09</t>
  </si>
  <si>
    <t>239-09</t>
  </si>
  <si>
    <t>204:105696</t>
  </si>
  <si>
    <t>Comms</t>
  </si>
  <si>
    <t>244-09</t>
  </si>
  <si>
    <t>204:64688</t>
  </si>
  <si>
    <t>219-10</t>
  </si>
  <si>
    <t>204:63239</t>
  </si>
  <si>
    <t>201-10</t>
  </si>
  <si>
    <t>204:2023</t>
  </si>
  <si>
    <t>204:14848</t>
  </si>
  <si>
    <t>204:36785</t>
  </si>
  <si>
    <t>184-10</t>
  </si>
  <si>
    <t>Incorrect Bulletin Execution.</t>
  </si>
  <si>
    <t>204:111151</t>
  </si>
  <si>
    <t>204:86366</t>
  </si>
  <si>
    <t>135-10</t>
  </si>
  <si>
    <t>Operator changed direction of Loco</t>
  </si>
  <si>
    <t>204:86367</t>
  </si>
  <si>
    <t>Went controlling for 14 seconds then crew cutout TMC shows no errors</t>
  </si>
  <si>
    <t>120-10</t>
  </si>
  <si>
    <t>133-11</t>
  </si>
  <si>
    <t>204:214424</t>
  </si>
  <si>
    <t>DIA-Aux interlocking Link Failure</t>
  </si>
  <si>
    <t>162-11</t>
  </si>
  <si>
    <t>204:18766</t>
  </si>
  <si>
    <t>Early Arival at 38th and Blake Followed by Crew Cutout</t>
  </si>
  <si>
    <t>228-11</t>
  </si>
  <si>
    <t>204:102513</t>
  </si>
  <si>
    <t>204:64169</t>
  </si>
  <si>
    <t>235-11</t>
  </si>
  <si>
    <t>236-11</t>
  </si>
  <si>
    <t>245-11</t>
  </si>
  <si>
    <t>Onboard In-route Filure</t>
  </si>
  <si>
    <t>101-12</t>
  </si>
  <si>
    <t>204:779</t>
  </si>
  <si>
    <t>204:62070</t>
  </si>
  <si>
    <t>Incorrect bulletin Execution</t>
  </si>
  <si>
    <t>204:64771</t>
  </si>
  <si>
    <t>204:67531</t>
  </si>
  <si>
    <t>119-12</t>
  </si>
  <si>
    <t>204:734</t>
  </si>
  <si>
    <t>204:127196</t>
  </si>
  <si>
    <t>141-12</t>
  </si>
  <si>
    <t>DE.1.0.6.1</t>
  </si>
  <si>
    <t>159-12</t>
  </si>
  <si>
    <t>204:62324</t>
  </si>
  <si>
    <t>160-12</t>
  </si>
  <si>
    <t>165-12</t>
  </si>
  <si>
    <t>166-12</t>
  </si>
  <si>
    <t>204:64174</t>
  </si>
  <si>
    <t>Incorrect bulletin Execution indicated presence of 1 flagger</t>
  </si>
  <si>
    <t>181-12</t>
  </si>
  <si>
    <t>204:19125</t>
  </si>
  <si>
    <t>204:233345</t>
  </si>
  <si>
    <t>185-12</t>
  </si>
  <si>
    <t>204:233434</t>
  </si>
  <si>
    <t>189-12</t>
  </si>
  <si>
    <t>193-12</t>
  </si>
  <si>
    <t>204-12</t>
  </si>
  <si>
    <t>Crew Cutout stopped signal 4S 40th</t>
  </si>
  <si>
    <t>204:127863</t>
  </si>
  <si>
    <t>206-12</t>
  </si>
  <si>
    <t>213-12</t>
  </si>
  <si>
    <t>204:19148</t>
  </si>
  <si>
    <t>222-12</t>
  </si>
  <si>
    <t>231-12</t>
  </si>
  <si>
    <t>204:37779</t>
  </si>
  <si>
    <t>236-12</t>
  </si>
  <si>
    <t>239-12</t>
  </si>
  <si>
    <t>241-12</t>
  </si>
  <si>
    <t>109-13</t>
  </si>
  <si>
    <t>204:61762</t>
  </si>
  <si>
    <t>incorrect Bulletin Execution</t>
  </si>
  <si>
    <t>204:64712</t>
  </si>
  <si>
    <t>116-13</t>
  </si>
  <si>
    <t>204:92639</t>
  </si>
  <si>
    <t>204:64159</t>
  </si>
  <si>
    <t>130-13</t>
  </si>
  <si>
    <t>204:22445</t>
  </si>
  <si>
    <t>Planned outages for system upgrade</t>
  </si>
  <si>
    <t>132-13</t>
  </si>
  <si>
    <t>204:232953</t>
  </si>
  <si>
    <t>204:23882</t>
  </si>
  <si>
    <t>134-13</t>
  </si>
  <si>
    <t>204:26650</t>
  </si>
  <si>
    <t>141-13</t>
  </si>
  <si>
    <t>204:477</t>
  </si>
  <si>
    <t>143-13</t>
  </si>
  <si>
    <t>204:5615</t>
  </si>
  <si>
    <t>GPS at DUS</t>
  </si>
  <si>
    <t>204:19138</t>
  </si>
  <si>
    <t>204:19767</t>
  </si>
  <si>
    <t>204:104697</t>
  </si>
  <si>
    <t>167-13</t>
  </si>
  <si>
    <t>204:422</t>
  </si>
  <si>
    <t>204:100810</t>
  </si>
  <si>
    <t>Crew Cutout ahead of stopped signal 107939 Main 1 Waiting for OB Logs</t>
  </si>
  <si>
    <t>204:153816</t>
  </si>
  <si>
    <t>204:233263</t>
  </si>
  <si>
    <t>198-13</t>
  </si>
  <si>
    <t>204:232245</t>
  </si>
  <si>
    <t>Crew Cutout ahead of stopped signal 231147 Main 1 Waiting for OB Logs</t>
  </si>
  <si>
    <t>209-13</t>
  </si>
  <si>
    <t>204:233270</t>
  </si>
  <si>
    <t>Onboard In-route Failure</t>
  </si>
  <si>
    <t>220-13</t>
  </si>
  <si>
    <t>204:232679</t>
  </si>
  <si>
    <t>204:170095</t>
  </si>
  <si>
    <t>Lightning Event at 61st</t>
  </si>
  <si>
    <t>221-13</t>
  </si>
  <si>
    <t>204:49194</t>
  </si>
  <si>
    <t>222-13</t>
  </si>
  <si>
    <t>223-13</t>
  </si>
  <si>
    <t>204:670</t>
  </si>
  <si>
    <t>204:128271</t>
  </si>
  <si>
    <t>224-13</t>
  </si>
  <si>
    <t>204:128015</t>
  </si>
  <si>
    <t>204:351</t>
  </si>
  <si>
    <t>226-13</t>
  </si>
  <si>
    <t>204:128012</t>
  </si>
  <si>
    <t>204:154021</t>
  </si>
  <si>
    <t>227-13</t>
  </si>
  <si>
    <t>204:19122</t>
  </si>
  <si>
    <t>204:128264</t>
  </si>
  <si>
    <t>228-13</t>
  </si>
  <si>
    <t>204:154013</t>
  </si>
  <si>
    <t>229-13</t>
  </si>
  <si>
    <t>230-13</t>
  </si>
  <si>
    <t>204:128032</t>
  </si>
  <si>
    <t>204:365</t>
  </si>
  <si>
    <t>231-13</t>
  </si>
  <si>
    <t>204:650</t>
  </si>
  <si>
    <t>204:128276</t>
  </si>
  <si>
    <t>234-13</t>
  </si>
  <si>
    <t>235-13</t>
  </si>
  <si>
    <t>204:666</t>
  </si>
  <si>
    <t>204:1269</t>
  </si>
  <si>
    <t>244-13</t>
  </si>
  <si>
    <t>107-14</t>
  </si>
  <si>
    <t>204:229436</t>
  </si>
  <si>
    <t>Poor GPS at 78th</t>
  </si>
  <si>
    <t>109-14</t>
  </si>
  <si>
    <t>204:416</t>
  </si>
  <si>
    <t>134-14</t>
  </si>
  <si>
    <t>204:232961</t>
  </si>
  <si>
    <t>156-14</t>
  </si>
  <si>
    <t>204:228312</t>
  </si>
  <si>
    <t>169-14</t>
  </si>
  <si>
    <t>204:980</t>
  </si>
  <si>
    <t>Routing</t>
  </si>
  <si>
    <t>204:37193</t>
  </si>
  <si>
    <t>204:233328</t>
  </si>
  <si>
    <t>179-14</t>
  </si>
  <si>
    <t>204:19818</t>
  </si>
  <si>
    <t>Crew Canceled init in DUS restarted at 1.9</t>
  </si>
  <si>
    <t>189-14</t>
  </si>
  <si>
    <t>204:39113</t>
  </si>
  <si>
    <t>199-14</t>
  </si>
  <si>
    <t>204:2434</t>
  </si>
  <si>
    <t>204:5647</t>
  </si>
  <si>
    <t>102-15</t>
  </si>
  <si>
    <t>Onboard In-iroute Failure</t>
  </si>
  <si>
    <t>128-15</t>
  </si>
  <si>
    <t>Incorrect Bulletin Execution</t>
  </si>
  <si>
    <t>175-15</t>
  </si>
  <si>
    <t>Crew began moving then Cutout before selecting track</t>
  </si>
  <si>
    <t>176-15</t>
  </si>
  <si>
    <t>184-15</t>
  </si>
  <si>
    <t>193-15</t>
  </si>
  <si>
    <t>204:48353</t>
  </si>
  <si>
    <t>204:64677</t>
  </si>
  <si>
    <t>204:233221</t>
  </si>
  <si>
    <t>195-15</t>
  </si>
  <si>
    <t>204:233030</t>
  </si>
  <si>
    <t>197-15</t>
  </si>
  <si>
    <t>204:81504</t>
  </si>
  <si>
    <t>198-15</t>
  </si>
  <si>
    <t>204:232960</t>
  </si>
  <si>
    <t>204:63927</t>
  </si>
  <si>
    <t>Onboard In-Route Failure</t>
  </si>
  <si>
    <t>203-15</t>
  </si>
  <si>
    <t>205-15</t>
  </si>
  <si>
    <t>204:35202</t>
  </si>
  <si>
    <t>Pantograph Event</t>
  </si>
  <si>
    <t>208-15</t>
  </si>
  <si>
    <t>209-15</t>
  </si>
  <si>
    <t>204:1515</t>
  </si>
  <si>
    <t>204:2039</t>
  </si>
  <si>
    <t>211-15</t>
  </si>
  <si>
    <t>204:10536</t>
  </si>
  <si>
    <t>213-15</t>
  </si>
  <si>
    <t>214-15</t>
  </si>
  <si>
    <t>204:956</t>
  </si>
  <si>
    <t>220-15</t>
  </si>
  <si>
    <t>204:232962</t>
  </si>
  <si>
    <t>221-15</t>
  </si>
  <si>
    <t>204:1192</t>
  </si>
  <si>
    <t>244-15</t>
  </si>
  <si>
    <t>158-16</t>
  </si>
  <si>
    <t>204:58270</t>
  </si>
  <si>
    <t>182-16</t>
  </si>
  <si>
    <t>204:232753</t>
  </si>
  <si>
    <t>186-16</t>
  </si>
  <si>
    <t>204:88278</t>
  </si>
  <si>
    <t>Wayside Link Failure</t>
  </si>
  <si>
    <t>204:64157</t>
  </si>
  <si>
    <t>188-16</t>
  </si>
  <si>
    <t>204:93295</t>
  </si>
  <si>
    <t>204:64184</t>
  </si>
  <si>
    <t>190-16</t>
  </si>
  <si>
    <t>204:98764</t>
  </si>
  <si>
    <t>204:216</t>
  </si>
  <si>
    <t>192-16</t>
  </si>
  <si>
    <t>204:233074</t>
  </si>
  <si>
    <t>204:88749</t>
  </si>
  <si>
    <t>204:64171</t>
  </si>
  <si>
    <t>193-16</t>
  </si>
  <si>
    <t>204:81326</t>
  </si>
  <si>
    <t>204:128257</t>
  </si>
  <si>
    <t>204:128326</t>
  </si>
  <si>
    <t>194-16</t>
  </si>
  <si>
    <t>195-16</t>
  </si>
  <si>
    <t>204:64692</t>
  </si>
  <si>
    <t>204:233251</t>
  </si>
  <si>
    <t>197-16</t>
  </si>
  <si>
    <t>199-16</t>
  </si>
  <si>
    <t>204-16</t>
  </si>
  <si>
    <t>205-16</t>
  </si>
  <si>
    <t>214-16</t>
  </si>
  <si>
    <t>219-16</t>
  </si>
  <si>
    <t>233-16</t>
  </si>
  <si>
    <t>102-18</t>
  </si>
  <si>
    <t>114-18</t>
  </si>
  <si>
    <t>143-18</t>
  </si>
  <si>
    <t>146-18</t>
  </si>
  <si>
    <t>204:233053</t>
  </si>
  <si>
    <t>151-18</t>
  </si>
  <si>
    <t>204:1315</t>
  </si>
  <si>
    <t>204:3071</t>
  </si>
  <si>
    <t>161-18</t>
  </si>
  <si>
    <t>204:4116</t>
  </si>
  <si>
    <t>168-18</t>
  </si>
  <si>
    <t>172-18</t>
  </si>
  <si>
    <t>204:228637</t>
  </si>
  <si>
    <t>175-18</t>
  </si>
  <si>
    <t>204:64698</t>
  </si>
  <si>
    <t>184-18</t>
  </si>
  <si>
    <t>Onboard In-Route failure</t>
  </si>
  <si>
    <t>195-18</t>
  </si>
  <si>
    <t>204:144290</t>
  </si>
  <si>
    <t>213-18</t>
  </si>
  <si>
    <t>204:44458</t>
  </si>
  <si>
    <t>226-18</t>
  </si>
  <si>
    <t>204:232988</t>
  </si>
  <si>
    <t>Onboard In0Route Failure</t>
  </si>
  <si>
    <t>158-19</t>
  </si>
  <si>
    <t>204:128114</t>
  </si>
  <si>
    <t>204:122470</t>
  </si>
  <si>
    <t>171-19</t>
  </si>
  <si>
    <t>204:1813</t>
  </si>
  <si>
    <t>204:37067</t>
  </si>
  <si>
    <t>204:36807</t>
  </si>
  <si>
    <t>204:36470</t>
  </si>
  <si>
    <t>Crew Cutout after signal enforcement Going Active Mid Subidv</t>
  </si>
  <si>
    <t>204:233100</t>
  </si>
  <si>
    <t>204:508</t>
  </si>
  <si>
    <t>204:19445</t>
  </si>
  <si>
    <t>204:37194</t>
  </si>
  <si>
    <t>204:233300</t>
  </si>
  <si>
    <t>204:232974</t>
  </si>
  <si>
    <t>204:193502</t>
  </si>
  <si>
    <t>Wheel Tach Error</t>
  </si>
  <si>
    <t>204:153986</t>
  </si>
  <si>
    <t>190-19</t>
  </si>
  <si>
    <t>204:193245</t>
  </si>
  <si>
    <t>191-19</t>
  </si>
  <si>
    <t>204:431</t>
  </si>
  <si>
    <t>197-19</t>
  </si>
  <si>
    <t>204:1568</t>
  </si>
  <si>
    <t>204:19152</t>
  </si>
  <si>
    <t>ISEVEN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</si>
  <si>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</si>
  <si>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</si>
  <si>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</si>
  <si>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</si>
  <si>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</si>
  <si>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</si>
  <si>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</si>
  <si>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</si>
  <si>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</si>
  <si>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</si>
  <si>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</si>
  <si>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6/1/2016</t>
  </si>
  <si>
    <t>6/2/2016</t>
  </si>
  <si>
    <t>6/3/2016</t>
  </si>
  <si>
    <t>6/4/2016</t>
  </si>
  <si>
    <t>6/5/2016</t>
  </si>
  <si>
    <t>6/6/2016</t>
  </si>
  <si>
    <t>6/7/2016</t>
  </si>
  <si>
    <t>6/8/2016</t>
  </si>
  <si>
    <t>6/9/2016</t>
  </si>
  <si>
    <t>6/10/2016</t>
  </si>
  <si>
    <t>6/11/2016</t>
  </si>
  <si>
    <t>6/12/2016</t>
  </si>
  <si>
    <t>6/13/2016</t>
  </si>
  <si>
    <t>6/14/2016</t>
  </si>
  <si>
    <t>6/15/2016</t>
  </si>
  <si>
    <t>6/16/2016</t>
  </si>
  <si>
    <t>6/18/2016</t>
  </si>
  <si>
    <t>6/19/2016</t>
  </si>
  <si>
    <t>BEGINMILEPOST</t>
  </si>
  <si>
    <t>STREETNAME</t>
  </si>
  <si>
    <t>ENDMILEPOST</t>
  </si>
  <si>
    <t>38th &amp; Blake Station</t>
  </si>
  <si>
    <t>York and Josephine Street</t>
  </si>
  <si>
    <t>CLAYTON ST</t>
  </si>
  <si>
    <t>STEELE ST</t>
  </si>
  <si>
    <t>COLORADO</t>
  </si>
  <si>
    <t>Dahlia Street</t>
  </si>
  <si>
    <t>Holly Street</t>
  </si>
  <si>
    <t>Monaco Parkway</t>
  </si>
  <si>
    <t>SB Quebec Parkway</t>
  </si>
  <si>
    <t>NB Quebec Parkway</t>
  </si>
  <si>
    <t>Ulster Street</t>
  </si>
  <si>
    <t>Central Park Station</t>
  </si>
  <si>
    <t>Havana Street</t>
  </si>
  <si>
    <t>Peoria Station</t>
  </si>
  <si>
    <t>Sable Boulevard</t>
  </si>
  <si>
    <t>Chambers Road</t>
  </si>
  <si>
    <t>40th and Airport Station</t>
  </si>
  <si>
    <t>61st &amp; Pena Station</t>
  </si>
  <si>
    <t>Total Xings Passed While Active</t>
  </si>
  <si>
    <t>Total Passed Cutout</t>
  </si>
  <si>
    <t>Xing Completion Percentage</t>
  </si>
  <si>
    <t>101-17</t>
  </si>
  <si>
    <t>103-17</t>
  </si>
  <si>
    <t>131-17</t>
  </si>
  <si>
    <t>135-17</t>
  </si>
  <si>
    <t>139-17</t>
  </si>
  <si>
    <t>171-17</t>
  </si>
  <si>
    <t>173-17</t>
  </si>
  <si>
    <t>185-17</t>
  </si>
  <si>
    <t>187-17</t>
  </si>
  <si>
    <t>189-17</t>
  </si>
  <si>
    <t>191-17</t>
  </si>
  <si>
    <t>205-17</t>
  </si>
  <si>
    <t>219-17</t>
  </si>
  <si>
    <t>229-17</t>
  </si>
  <si>
    <t>235-17</t>
  </si>
  <si>
    <t>239-17</t>
  </si>
  <si>
    <t>118-17</t>
  </si>
  <si>
    <t>122-17</t>
  </si>
  <si>
    <t>126-17</t>
  </si>
  <si>
    <t>128-17</t>
  </si>
  <si>
    <t>130-17</t>
  </si>
  <si>
    <t>132-17</t>
  </si>
  <si>
    <t>134-17</t>
  </si>
  <si>
    <t>136-17</t>
  </si>
  <si>
    <t>138-17</t>
  </si>
  <si>
    <t>140-17</t>
  </si>
  <si>
    <t>142-17</t>
  </si>
  <si>
    <t>144-17</t>
  </si>
  <si>
    <t>146-17</t>
  </si>
  <si>
    <t>150-17</t>
  </si>
  <si>
    <t>154-17</t>
  </si>
  <si>
    <t>156-17</t>
  </si>
  <si>
    <t>160-17</t>
  </si>
  <si>
    <t>162-17</t>
  </si>
  <si>
    <t>164-17</t>
  </si>
  <si>
    <t>166-17</t>
  </si>
  <si>
    <t>168-17</t>
  </si>
  <si>
    <t>174-17</t>
  </si>
  <si>
    <t>180-17</t>
  </si>
  <si>
    <t>200-17</t>
  </si>
  <si>
    <t>222-17</t>
  </si>
  <si>
    <t>226-17</t>
  </si>
  <si>
    <t>232-17</t>
  </si>
  <si>
    <t>234-17</t>
  </si>
  <si>
    <t>124-17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</si>
</sst>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yyyy\-mm\-dd\ hh:mm:ss"/>
    <numFmt numFmtId="166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1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left"/>
    </xf>
    <xf numFmtId="1" fontId="0" fillId="0" borderId="2" xfId="0" applyNumberFormat="1" applyFill="1" applyBorder="1" applyAlignment="1">
      <alignment horizontal="left"/>
    </xf>
    <xf numFmtId="165" fontId="0" fillId="0" borderId="0" xfId="0" applyNumberFormat="1"/>
    <xf numFmtId="165" fontId="0" fillId="0" borderId="2" xfId="0" applyNumberFormat="1" applyFill="1" applyBorder="1" applyAlignment="1">
      <alignment horizontal="left"/>
    </xf>
    <xf numFmtId="2" fontId="0" fillId="0" borderId="2" xfId="0" applyNumberFormat="1" applyFill="1" applyBorder="1" applyAlignment="1">
      <alignment horizontal="left"/>
    </xf>
    <xf numFmtId="2" fontId="0" fillId="0" borderId="0" xfId="0" applyNumberFormat="1"/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65" fontId="1" fillId="0" borderId="2" xfId="0" applyNumberFormat="1" applyFont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left" vertical="center" wrapText="1"/>
    </xf>
    <xf numFmtId="20" fontId="1" fillId="0" borderId="2" xfId="0" applyNumberFormat="1" applyFont="1" applyFill="1" applyBorder="1" applyAlignment="1">
      <alignment horizontal="left" vertical="center" wrapText="1"/>
    </xf>
    <xf numFmtId="1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0" fillId="0" borderId="2" xfId="0" applyFill="1" applyBorder="1" applyAlignment="1">
      <alignment horizontal="left"/>
    </xf>
    <xf numFmtId="1" fontId="0" fillId="0" borderId="2" xfId="0" applyNumberFormat="1" applyFill="1" applyBorder="1"/>
    <xf numFmtId="0" fontId="0" fillId="0" borderId="0" xfId="0" applyFill="1" applyBorder="1"/>
    <xf numFmtId="0" fontId="0" fillId="2" borderId="2" xfId="0" applyFill="1" applyBorder="1" applyAlignment="1">
      <alignment horizontal="left"/>
    </xf>
    <xf numFmtId="165" fontId="0" fillId="2" borderId="2" xfId="0" applyNumberFormat="1" applyFill="1" applyBorder="1" applyAlignment="1">
      <alignment horizontal="left"/>
    </xf>
    <xf numFmtId="2" fontId="0" fillId="2" borderId="2" xfId="0" applyNumberFormat="1" applyFill="1" applyBorder="1" applyAlignment="1">
      <alignment horizontal="left"/>
    </xf>
    <xf numFmtId="164" fontId="0" fillId="2" borderId="2" xfId="0" applyNumberFormat="1" applyFill="1" applyBorder="1" applyAlignment="1">
      <alignment horizontal="left"/>
    </xf>
    <xf numFmtId="1" fontId="0" fillId="2" borderId="2" xfId="0" applyNumberFormat="1" applyFill="1" applyBorder="1" applyAlignment="1">
      <alignment horizontal="left"/>
    </xf>
    <xf numFmtId="1" fontId="0" fillId="2" borderId="2" xfId="0" applyNumberFormat="1" applyFill="1" applyBorder="1"/>
    <xf numFmtId="0" fontId="0" fillId="2" borderId="2" xfId="0" applyFill="1" applyBorder="1"/>
    <xf numFmtId="166" fontId="0" fillId="0" borderId="0" xfId="0" applyNumberFormat="1"/>
    <xf numFmtId="0" fontId="4" fillId="3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right" wrapText="1"/>
    </xf>
    <xf numFmtId="0" fontId="4" fillId="0" borderId="4" xfId="1" applyFont="1" applyFill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Fill="1" applyBorder="1"/>
    <xf numFmtId="166" fontId="0" fillId="0" borderId="2" xfId="0" applyNumberFormat="1" applyFill="1" applyBorder="1"/>
    <xf numFmtId="0" fontId="3" fillId="0" borderId="2" xfId="0" applyFont="1" applyFill="1" applyBorder="1"/>
    <xf numFmtId="10" fontId="0" fillId="0" borderId="2" xfId="0" applyNumberFormat="1" applyFill="1" applyBorder="1"/>
  </cellXfs>
  <cellStyles count="2">
    <cellStyle name="Normal" xfId="0" builtinId="0"/>
    <cellStyle name="Normal_XINGS" xfId="1"/>
  </cellStyles>
  <dxfs count="4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connections" Target="connection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ain%20Runs%20and%20Enforcements%202016-06-17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8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40"/>
  <sheetViews>
    <sheetView showGridLines="0" zoomScale="85" zoomScaleNormal="85" workbookViewId="0">
      <selection activeCell="V2" sqref="V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8" hidden="1" customWidth="1"/>
    <col min="6" max="6" width="20.140625" style="8" customWidth="1"/>
    <col min="7" max="7" width="18.42578125" style="11" hidden="1" customWidth="1"/>
    <col min="8" max="8" width="22.140625" style="8" hidden="1" customWidth="1"/>
    <col min="9" max="9" width="19.7109375" style="8" customWidth="1"/>
    <col min="10" max="10" width="7.7109375" bestFit="1" customWidth="1"/>
    <col min="11" max="11" width="13.28515625" customWidth="1"/>
    <col min="12" max="12" width="9.5703125" style="1" customWidth="1"/>
    <col min="13" max="13" width="8.85546875" style="3" hidden="1" customWidth="1"/>
    <col min="14" max="14" width="6" style="3" hidden="1" customWidth="1"/>
    <col min="15" max="15" width="13.5703125" hidden="1" customWidth="1"/>
    <col min="16" max="16" width="75.7109375" hidden="1" customWidth="1"/>
    <col min="17" max="17" width="14.7109375" hidden="1" customWidth="1"/>
    <col min="18" max="18" width="11.5703125" style="30" hidden="1" customWidth="1"/>
    <col min="19" max="21" width="9.140625" style="19"/>
    <col min="24" max="24" width="12.140625" customWidth="1"/>
  </cols>
  <sheetData>
    <row r="1" spans="1:81" s="5" customFormat="1" ht="75.75" thickBot="1" x14ac:dyDescent="0.3">
      <c r="A1" s="12" t="s">
        <v>0</v>
      </c>
      <c r="B1" s="13" t="s">
        <v>16</v>
      </c>
      <c r="C1" s="13" t="s">
        <v>14</v>
      </c>
      <c r="D1" s="13" t="s">
        <v>1</v>
      </c>
      <c r="E1" s="14" t="s">
        <v>2</v>
      </c>
      <c r="F1" s="14" t="s">
        <v>3</v>
      </c>
      <c r="G1" s="15" t="s">
        <v>4</v>
      </c>
      <c r="H1" s="14" t="s">
        <v>5</v>
      </c>
      <c r="I1" s="14" t="s">
        <v>6</v>
      </c>
      <c r="J1" s="13" t="s">
        <v>7</v>
      </c>
      <c r="K1" s="13" t="s">
        <v>42</v>
      </c>
      <c r="L1" s="16" t="s">
        <v>8</v>
      </c>
      <c r="M1" s="13" t="s">
        <v>15</v>
      </c>
      <c r="N1" s="17" t="s">
        <v>9</v>
      </c>
      <c r="O1" s="18" t="s">
        <v>17</v>
      </c>
      <c r="P1" s="18" t="s">
        <v>13</v>
      </c>
      <c r="Q1" s="34" t="s">
        <v>945</v>
      </c>
      <c r="R1" s="35"/>
      <c r="S1" s="36" t="s">
        <v>10</v>
      </c>
      <c r="T1" s="36" t="s">
        <v>11</v>
      </c>
      <c r="U1" s="36" t="s">
        <v>12</v>
      </c>
      <c r="V1" s="34" t="s">
        <v>996</v>
      </c>
      <c r="W1" s="34" t="s">
        <v>997</v>
      </c>
      <c r="X1" s="34" t="s">
        <v>998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 s="2" customFormat="1" x14ac:dyDescent="0.25">
      <c r="A2" s="20" t="s">
        <v>102</v>
      </c>
      <c r="B2" s="20">
        <v>4020</v>
      </c>
      <c r="C2" s="20" t="s">
        <v>18</v>
      </c>
      <c r="D2" s="20" t="s">
        <v>103</v>
      </c>
      <c r="E2" s="9">
        <v>42511.207349537035</v>
      </c>
      <c r="F2" s="9">
        <v>42511.20890046296</v>
      </c>
      <c r="G2" s="10">
        <v>2</v>
      </c>
      <c r="H2" s="9" t="s">
        <v>104</v>
      </c>
      <c r="I2" s="9">
        <v>42511.209976851853</v>
      </c>
      <c r="J2" s="20">
        <v>0</v>
      </c>
      <c r="K2" s="20" t="str">
        <f t="shared" ref="K2:K65" si="0">IF(ISEVEN(B2),(B2-1)&amp;"/"&amp;B2,B2&amp;"/"&amp;(B2+1))</f>
        <v>4019/4020</v>
      </c>
      <c r="L2" s="6">
        <f t="shared" ref="L2:L65" si="1">I2-F2</f>
        <v>1.0763888931251131E-3</v>
      </c>
      <c r="M2" s="7"/>
      <c r="N2" s="7">
        <f>24*60*SUM($L2:$L2)</f>
        <v>1.5500000061001629</v>
      </c>
      <c r="O2" s="21"/>
      <c r="P2" s="21" t="s">
        <v>158</v>
      </c>
      <c r="Q2" s="37" t="b">
        <f t="shared" ref="Q2:Q65" si="2">ISEVEN(LEFT(A2,3))</f>
        <v>0</v>
      </c>
      <c r="R2" s="38" t="s">
        <v>946</v>
      </c>
      <c r="S2" s="39">
        <f t="shared" ref="S2:S65" si="3">RIGHT(D2,LEN(D2)-4)/10000</f>
        <v>7.4300000000000005E-2</v>
      </c>
      <c r="T2" s="39">
        <f t="shared" ref="T2:T33" si="4">RIGHT(H2,LEN(H2)-4)/10000</f>
        <v>9.7799999999999998E-2</v>
      </c>
      <c r="U2" s="39">
        <f t="shared" ref="U2:U65" si="5">ABS(T2-S2)</f>
        <v>2.3499999999999993E-2</v>
      </c>
      <c r="V2" s="37">
        <f>COUNTIFS(XINGS!$D$2:$D$19, "&gt;=" &amp; S2, XINGS!$D$2:$D$19, "&lt;=" &amp; T2)</f>
        <v>0</v>
      </c>
      <c r="W2" s="37">
        <f t="shared" ref="W2:W65" si="6">18-V2</f>
        <v>18</v>
      </c>
      <c r="X2" s="40">
        <f t="shared" ref="X2:X65" si="7">V2/18</f>
        <v>0</v>
      </c>
    </row>
    <row r="3" spans="1:81" s="2" customFormat="1" x14ac:dyDescent="0.25">
      <c r="A3" s="20" t="s">
        <v>106</v>
      </c>
      <c r="B3" s="20">
        <v>4002</v>
      </c>
      <c r="C3" s="20" t="s">
        <v>18</v>
      </c>
      <c r="D3" s="20" t="s">
        <v>107</v>
      </c>
      <c r="E3" s="9">
        <v>42511.237858796296</v>
      </c>
      <c r="F3" s="9">
        <v>42511.238611111112</v>
      </c>
      <c r="G3" s="10">
        <v>1</v>
      </c>
      <c r="H3" s="9" t="s">
        <v>108</v>
      </c>
      <c r="I3" s="9">
        <v>42511.264085648145</v>
      </c>
      <c r="J3" s="20">
        <v>0</v>
      </c>
      <c r="K3" s="20" t="str">
        <f t="shared" si="0"/>
        <v>4001/4002</v>
      </c>
      <c r="L3" s="6">
        <f t="shared" si="1"/>
        <v>2.5474537033005618E-2</v>
      </c>
      <c r="M3" s="7"/>
      <c r="N3" s="7">
        <f>24*60*SUM($L3:$L3)</f>
        <v>36.683333327528089</v>
      </c>
      <c r="O3" s="21"/>
      <c r="P3" s="21" t="s">
        <v>159</v>
      </c>
      <c r="Q3" s="37" t="b">
        <f t="shared" si="2"/>
        <v>0</v>
      </c>
      <c r="R3" s="38" t="s">
        <v>946</v>
      </c>
      <c r="S3" s="39">
        <f t="shared" si="3"/>
        <v>1.9118999999999999</v>
      </c>
      <c r="T3" s="39">
        <f t="shared" si="4"/>
        <v>23.3066</v>
      </c>
      <c r="U3" s="39">
        <f t="shared" si="5"/>
        <v>21.3947</v>
      </c>
      <c r="V3" s="37">
        <f>COUNTIFS(XINGS!$D$2:$D$19, "&gt;=" &amp; S3, XINGS!$D$2:$D$19, "&lt;=" &amp; T3)</f>
        <v>17</v>
      </c>
      <c r="W3" s="37">
        <f t="shared" si="6"/>
        <v>1</v>
      </c>
      <c r="X3" s="40">
        <f t="shared" si="7"/>
        <v>0.94444444444444442</v>
      </c>
    </row>
    <row r="4" spans="1:81" s="2" customFormat="1" x14ac:dyDescent="0.25">
      <c r="A4" s="20" t="s">
        <v>111</v>
      </c>
      <c r="B4" s="20">
        <v>4020</v>
      </c>
      <c r="C4" s="20" t="s">
        <v>18</v>
      </c>
      <c r="D4" s="20" t="s">
        <v>112</v>
      </c>
      <c r="E4" s="9">
        <v>42511.318622685183</v>
      </c>
      <c r="F4" s="9">
        <v>42511.319398148145</v>
      </c>
      <c r="G4" s="10">
        <v>1</v>
      </c>
      <c r="H4" s="9" t="s">
        <v>28</v>
      </c>
      <c r="I4" s="9">
        <v>42511.345543981479</v>
      </c>
      <c r="J4" s="20">
        <v>0</v>
      </c>
      <c r="K4" s="20" t="str">
        <f t="shared" si="0"/>
        <v>4019/4020</v>
      </c>
      <c r="L4" s="6">
        <f t="shared" si="1"/>
        <v>2.6145833333430346E-2</v>
      </c>
      <c r="M4" s="7"/>
      <c r="N4" s="7">
        <f>24*60*SUM($L4:$L4)</f>
        <v>37.650000000139698</v>
      </c>
      <c r="O4" s="21"/>
      <c r="P4" s="21" t="s">
        <v>160</v>
      </c>
      <c r="Q4" s="37" t="b">
        <f t="shared" si="2"/>
        <v>0</v>
      </c>
      <c r="R4" s="38" t="s">
        <v>946</v>
      </c>
      <c r="S4" s="39">
        <f t="shared" si="3"/>
        <v>1.9137</v>
      </c>
      <c r="T4" s="39">
        <f t="shared" si="4"/>
        <v>23.3308</v>
      </c>
      <c r="U4" s="39">
        <f t="shared" si="5"/>
        <v>21.417100000000001</v>
      </c>
      <c r="V4" s="37">
        <f>COUNTIFS(XINGS!$D$2:$D$19, "&gt;=" &amp; S4, XINGS!$D$2:$D$19, "&lt;=" &amp; T4)</f>
        <v>17</v>
      </c>
      <c r="W4" s="37">
        <f t="shared" si="6"/>
        <v>1</v>
      </c>
      <c r="X4" s="40">
        <f t="shared" si="7"/>
        <v>0.94444444444444442</v>
      </c>
    </row>
    <row r="5" spans="1:81" s="2" customFormat="1" x14ac:dyDescent="0.25">
      <c r="A5" s="20" t="s">
        <v>113</v>
      </c>
      <c r="B5" s="20">
        <v>4044</v>
      </c>
      <c r="C5" s="20" t="s">
        <v>18</v>
      </c>
      <c r="D5" s="20" t="s">
        <v>114</v>
      </c>
      <c r="E5" s="9">
        <v>42511.322453703702</v>
      </c>
      <c r="F5" s="9">
        <v>42511.324108796296</v>
      </c>
      <c r="G5" s="10">
        <v>2</v>
      </c>
      <c r="H5" s="9" t="s">
        <v>115</v>
      </c>
      <c r="I5" s="9">
        <v>42511.331423611111</v>
      </c>
      <c r="J5" s="20">
        <v>0</v>
      </c>
      <c r="K5" s="20" t="str">
        <f t="shared" si="0"/>
        <v>4043/4044</v>
      </c>
      <c r="L5" s="6">
        <f t="shared" si="1"/>
        <v>7.3148148148902692E-3</v>
      </c>
      <c r="M5" s="7"/>
      <c r="N5" s="7">
        <f>24*60*SUM($L5:$L5)</f>
        <v>10.533333333441988</v>
      </c>
      <c r="O5" s="21"/>
      <c r="P5" s="21" t="s">
        <v>158</v>
      </c>
      <c r="Q5" s="37" t="b">
        <f t="shared" si="2"/>
        <v>0</v>
      </c>
      <c r="R5" s="38" t="s">
        <v>946</v>
      </c>
      <c r="S5" s="39">
        <f t="shared" si="3"/>
        <v>0.1464</v>
      </c>
      <c r="T5" s="39">
        <f t="shared" si="4"/>
        <v>5.1824000000000003</v>
      </c>
      <c r="U5" s="39">
        <f t="shared" si="5"/>
        <v>5.0360000000000005</v>
      </c>
      <c r="V5" s="37">
        <f>COUNTIFS(XINGS!$D$2:$D$19, "&gt;=" &amp; S5, XINGS!$D$2:$D$19, "&lt;=" &amp; T5)</f>
        <v>7</v>
      </c>
      <c r="W5" s="37">
        <f t="shared" si="6"/>
        <v>11</v>
      </c>
      <c r="X5" s="40">
        <f t="shared" si="7"/>
        <v>0.3888888888888889</v>
      </c>
    </row>
    <row r="6" spans="1:81" s="2" customFormat="1" x14ac:dyDescent="0.25">
      <c r="A6" s="20" t="s">
        <v>129</v>
      </c>
      <c r="B6" s="20">
        <v>4025</v>
      </c>
      <c r="C6" s="20" t="s">
        <v>18</v>
      </c>
      <c r="D6" s="20" t="s">
        <v>36</v>
      </c>
      <c r="E6" s="9">
        <v>42511.515208333331</v>
      </c>
      <c r="F6" s="9">
        <v>42511.517939814818</v>
      </c>
      <c r="G6" s="10">
        <v>3</v>
      </c>
      <c r="H6" s="9" t="s">
        <v>130</v>
      </c>
      <c r="I6" s="9">
        <v>42511.579456018517</v>
      </c>
      <c r="J6" s="20">
        <v>0</v>
      </c>
      <c r="K6" s="20" t="str">
        <f t="shared" si="0"/>
        <v>4025/4026</v>
      </c>
      <c r="L6" s="6">
        <f t="shared" si="1"/>
        <v>6.1516203699284233E-2</v>
      </c>
      <c r="M6" s="7"/>
      <c r="N6" s="7">
        <f>24*60*SUM($L6:$L7)</f>
        <v>113.73333332827315</v>
      </c>
      <c r="O6" s="21"/>
      <c r="P6" s="21" t="s">
        <v>161</v>
      </c>
      <c r="Q6" s="37" t="b">
        <f t="shared" si="2"/>
        <v>0</v>
      </c>
      <c r="R6" s="38" t="s">
        <v>946</v>
      </c>
      <c r="S6" s="39">
        <f t="shared" si="3"/>
        <v>4.6399999999999997E-2</v>
      </c>
      <c r="T6" s="39">
        <f t="shared" si="4"/>
        <v>5.2135999999999996</v>
      </c>
      <c r="U6" s="39">
        <f t="shared" si="5"/>
        <v>5.1671999999999993</v>
      </c>
      <c r="V6" s="37">
        <f>COUNTIFS(XINGS!$D$2:$D$19, "&gt;=" &amp; S6, XINGS!$D$2:$D$19, "&lt;=" &amp; T6)</f>
        <v>7</v>
      </c>
      <c r="W6" s="37">
        <f t="shared" si="6"/>
        <v>11</v>
      </c>
      <c r="X6" s="40">
        <f t="shared" si="7"/>
        <v>0.3888888888888889</v>
      </c>
    </row>
    <row r="7" spans="1:81" s="2" customFormat="1" x14ac:dyDescent="0.25">
      <c r="A7" s="20" t="s">
        <v>129</v>
      </c>
      <c r="B7" s="20">
        <v>4025</v>
      </c>
      <c r="C7" s="20" t="s">
        <v>18</v>
      </c>
      <c r="D7" s="20" t="s">
        <v>95</v>
      </c>
      <c r="E7" s="9">
        <v>42511.581990740742</v>
      </c>
      <c r="F7" s="9">
        <v>42511.582488425927</v>
      </c>
      <c r="G7" s="10">
        <v>0</v>
      </c>
      <c r="H7" s="9" t="s">
        <v>73</v>
      </c>
      <c r="I7" s="9">
        <v>42511.599953703706</v>
      </c>
      <c r="J7" s="20">
        <v>2</v>
      </c>
      <c r="K7" s="20" t="str">
        <f t="shared" si="0"/>
        <v>4025/4026</v>
      </c>
      <c r="L7" s="6">
        <f t="shared" si="1"/>
        <v>1.746527777868323E-2</v>
      </c>
      <c r="M7" s="7"/>
      <c r="N7" s="7"/>
      <c r="O7" s="21"/>
      <c r="P7" s="21"/>
      <c r="Q7" s="37" t="b">
        <f t="shared" si="2"/>
        <v>0</v>
      </c>
      <c r="R7" s="38" t="s">
        <v>946</v>
      </c>
      <c r="S7" s="39">
        <f t="shared" si="3"/>
        <v>6.47</v>
      </c>
      <c r="T7" s="39">
        <f t="shared" si="4"/>
        <v>23.3323</v>
      </c>
      <c r="U7" s="39">
        <f t="shared" si="5"/>
        <v>16.862300000000001</v>
      </c>
      <c r="V7" s="37">
        <f>COUNTIFS(XINGS!$D$2:$D$19, "&gt;=" &amp; S7, XINGS!$D$2:$D$19, "&lt;=" &amp; T7)</f>
        <v>6</v>
      </c>
      <c r="W7" s="37">
        <f t="shared" si="6"/>
        <v>12</v>
      </c>
      <c r="X7" s="40">
        <f t="shared" si="7"/>
        <v>0.33333333333333331</v>
      </c>
    </row>
    <row r="8" spans="1:81" s="2" customFormat="1" x14ac:dyDescent="0.25">
      <c r="A8" s="20" t="s">
        <v>131</v>
      </c>
      <c r="B8" s="20">
        <v>4002</v>
      </c>
      <c r="C8" s="20" t="s">
        <v>18</v>
      </c>
      <c r="D8" s="20" t="s">
        <v>96</v>
      </c>
      <c r="E8" s="9">
        <v>42511.561018518521</v>
      </c>
      <c r="F8" s="9">
        <v>42511.563287037039</v>
      </c>
      <c r="G8" s="10">
        <v>3</v>
      </c>
      <c r="H8" s="9" t="s">
        <v>69</v>
      </c>
      <c r="I8" s="9">
        <v>42511.608495370368</v>
      </c>
      <c r="J8" s="20">
        <v>2</v>
      </c>
      <c r="K8" s="20" t="str">
        <f t="shared" si="0"/>
        <v>4001/4002</v>
      </c>
      <c r="L8" s="6">
        <f t="shared" si="1"/>
        <v>4.520833332935581E-2</v>
      </c>
      <c r="M8" s="7"/>
      <c r="N8" s="7"/>
      <c r="O8" s="21"/>
      <c r="P8" s="21"/>
      <c r="Q8" s="37" t="b">
        <f t="shared" si="2"/>
        <v>0</v>
      </c>
      <c r="R8" s="38" t="s">
        <v>946</v>
      </c>
      <c r="S8" s="39">
        <f t="shared" si="3"/>
        <v>4.3700000000000003E-2</v>
      </c>
      <c r="T8" s="39">
        <f t="shared" si="4"/>
        <v>23.332000000000001</v>
      </c>
      <c r="U8" s="39">
        <f t="shared" si="5"/>
        <v>23.2883</v>
      </c>
      <c r="V8" s="37">
        <f>COUNTIFS(XINGS!$D$2:$D$19, "&gt;=" &amp; S8, XINGS!$D$2:$D$19, "&lt;=" &amp; T8)</f>
        <v>18</v>
      </c>
      <c r="W8" s="37">
        <f t="shared" si="6"/>
        <v>0</v>
      </c>
      <c r="X8" s="40">
        <f t="shared" si="7"/>
        <v>1</v>
      </c>
    </row>
    <row r="9" spans="1:81" s="2" customFormat="1" x14ac:dyDescent="0.25">
      <c r="A9" s="20" t="s">
        <v>141</v>
      </c>
      <c r="B9" s="20">
        <v>4020</v>
      </c>
      <c r="C9" s="20" t="s">
        <v>18</v>
      </c>
      <c r="D9" s="20" t="s">
        <v>107</v>
      </c>
      <c r="E9" s="9">
        <v>42511.603310185186</v>
      </c>
      <c r="F9" s="9">
        <v>42511.606377314813</v>
      </c>
      <c r="G9" s="10">
        <v>4</v>
      </c>
      <c r="H9" s="9" t="s">
        <v>142</v>
      </c>
      <c r="I9" s="9">
        <v>42511.635682870372</v>
      </c>
      <c r="J9" s="20">
        <v>1</v>
      </c>
      <c r="K9" s="20" t="str">
        <f t="shared" si="0"/>
        <v>4019/4020</v>
      </c>
      <c r="L9" s="6">
        <f t="shared" si="1"/>
        <v>2.9305555559403729E-2</v>
      </c>
      <c r="M9" s="7"/>
      <c r="N9" s="7">
        <f>24*60*SUM($L9:$L9)</f>
        <v>42.200000005541369</v>
      </c>
      <c r="O9" s="21"/>
      <c r="P9" s="21" t="s">
        <v>162</v>
      </c>
      <c r="Q9" s="37" t="b">
        <f t="shared" si="2"/>
        <v>0</v>
      </c>
      <c r="R9" s="38" t="s">
        <v>946</v>
      </c>
      <c r="S9" s="39">
        <f t="shared" si="3"/>
        <v>1.9118999999999999</v>
      </c>
      <c r="T9" s="39">
        <f t="shared" si="4"/>
        <v>23.334900000000001</v>
      </c>
      <c r="U9" s="39">
        <f t="shared" si="5"/>
        <v>21.423000000000002</v>
      </c>
      <c r="V9" s="37">
        <f>COUNTIFS(XINGS!$D$2:$D$19, "&gt;=" &amp; S9, XINGS!$D$2:$D$19, "&lt;=" &amp; T9)</f>
        <v>17</v>
      </c>
      <c r="W9" s="37">
        <f t="shared" si="6"/>
        <v>1</v>
      </c>
      <c r="X9" s="40">
        <f t="shared" si="7"/>
        <v>0.94444444444444442</v>
      </c>
    </row>
    <row r="10" spans="1:81" s="2" customFormat="1" x14ac:dyDescent="0.25">
      <c r="A10" s="20" t="s">
        <v>152</v>
      </c>
      <c r="B10" s="20">
        <v>4025</v>
      </c>
      <c r="C10" s="20" t="s">
        <v>18</v>
      </c>
      <c r="D10" s="20" t="s">
        <v>153</v>
      </c>
      <c r="E10" s="9">
        <v>42511.971886574072</v>
      </c>
      <c r="F10" s="9">
        <v>42511.972743055558</v>
      </c>
      <c r="G10" s="10">
        <v>1</v>
      </c>
      <c r="H10" s="9" t="s">
        <v>154</v>
      </c>
      <c r="I10" s="9">
        <v>42511.986817129633</v>
      </c>
      <c r="J10" s="20">
        <v>0</v>
      </c>
      <c r="K10" s="20" t="str">
        <f t="shared" si="0"/>
        <v>4025/4026</v>
      </c>
      <c r="L10" s="6">
        <f t="shared" si="1"/>
        <v>1.4074074075324461E-2</v>
      </c>
      <c r="M10" s="7"/>
      <c r="N10" s="7">
        <f>24*60*SUM($L10:$L11)</f>
        <v>46.483333334326744</v>
      </c>
      <c r="O10" s="21"/>
      <c r="P10" s="21" t="s">
        <v>158</v>
      </c>
      <c r="Q10" s="37" t="b">
        <f t="shared" si="2"/>
        <v>0</v>
      </c>
      <c r="R10" s="38" t="s">
        <v>946</v>
      </c>
      <c r="S10" s="39">
        <f t="shared" si="3"/>
        <v>5.28E-2</v>
      </c>
      <c r="T10" s="39">
        <f t="shared" si="4"/>
        <v>4.0091999999999999</v>
      </c>
      <c r="U10" s="39">
        <f t="shared" si="5"/>
        <v>3.9563999999999999</v>
      </c>
      <c r="V10" s="37">
        <f>COUNTIFS(XINGS!$D$2:$D$19, "&gt;=" &amp; S10, XINGS!$D$2:$D$19, "&lt;=" &amp; T10)</f>
        <v>5</v>
      </c>
      <c r="W10" s="37">
        <f t="shared" si="6"/>
        <v>13</v>
      </c>
      <c r="X10" s="40">
        <f t="shared" si="7"/>
        <v>0.27777777777777779</v>
      </c>
    </row>
    <row r="11" spans="1:81" s="2" customFormat="1" x14ac:dyDescent="0.25">
      <c r="A11" s="20" t="s">
        <v>152</v>
      </c>
      <c r="B11" s="20">
        <v>4025</v>
      </c>
      <c r="C11" s="20" t="s">
        <v>18</v>
      </c>
      <c r="D11" s="20" t="s">
        <v>155</v>
      </c>
      <c r="E11" s="9">
        <v>42511.993773148148</v>
      </c>
      <c r="F11" s="9">
        <v>42511.99459490741</v>
      </c>
      <c r="G11" s="10">
        <v>1</v>
      </c>
      <c r="H11" s="9" t="s">
        <v>67</v>
      </c>
      <c r="I11" s="9">
        <v>42512.012800925928</v>
      </c>
      <c r="J11" s="20">
        <v>0</v>
      </c>
      <c r="K11" s="20" t="str">
        <f t="shared" si="0"/>
        <v>4025/4026</v>
      </c>
      <c r="L11" s="6">
        <f t="shared" si="1"/>
        <v>1.8206018517958E-2</v>
      </c>
      <c r="M11" s="7"/>
      <c r="N11" s="7"/>
      <c r="O11" s="21"/>
      <c r="P11" s="21"/>
      <c r="Q11" s="37" t="b">
        <f t="shared" si="2"/>
        <v>0</v>
      </c>
      <c r="R11" s="38" t="s">
        <v>946</v>
      </c>
      <c r="S11" s="39">
        <f t="shared" si="3"/>
        <v>6.4702000000000002</v>
      </c>
      <c r="T11" s="39">
        <f t="shared" si="4"/>
        <v>23.3291</v>
      </c>
      <c r="U11" s="39">
        <f t="shared" si="5"/>
        <v>16.858899999999998</v>
      </c>
      <c r="V11" s="37">
        <f>COUNTIFS(XINGS!$D$2:$D$19, "&gt;=" &amp; S11, XINGS!$D$2:$D$19, "&lt;=" &amp; T11)</f>
        <v>6</v>
      </c>
      <c r="W11" s="37">
        <f t="shared" si="6"/>
        <v>12</v>
      </c>
      <c r="X11" s="40">
        <f t="shared" si="7"/>
        <v>0.33333333333333331</v>
      </c>
    </row>
    <row r="12" spans="1:81" s="2" customFormat="1" x14ac:dyDescent="0.25">
      <c r="A12" s="20" t="s">
        <v>166</v>
      </c>
      <c r="B12" s="20">
        <v>4027</v>
      </c>
      <c r="C12" s="20" t="s">
        <v>18</v>
      </c>
      <c r="D12" s="20" t="s">
        <v>167</v>
      </c>
      <c r="E12" s="9">
        <v>42512.460949074077</v>
      </c>
      <c r="F12" s="9">
        <v>42512.463194444441</v>
      </c>
      <c r="G12" s="10">
        <v>3</v>
      </c>
      <c r="H12" s="9" t="s">
        <v>168</v>
      </c>
      <c r="I12" s="9">
        <v>42512.463240740741</v>
      </c>
      <c r="J12" s="20">
        <v>0</v>
      </c>
      <c r="K12" s="20" t="str">
        <f t="shared" si="0"/>
        <v>4027/4028</v>
      </c>
      <c r="L12" s="6">
        <f t="shared" si="1"/>
        <v>4.6296299842651933E-5</v>
      </c>
      <c r="M12" s="7"/>
      <c r="N12" s="7">
        <f>24*60*SUM($L12:$L12)</f>
        <v>6.6666671773418784E-2</v>
      </c>
      <c r="O12" s="21"/>
      <c r="P12" s="21" t="s">
        <v>158</v>
      </c>
      <c r="Q12" s="37" t="b">
        <f t="shared" si="2"/>
        <v>0</v>
      </c>
      <c r="R12" s="38" t="s">
        <v>947</v>
      </c>
      <c r="S12" s="39">
        <f t="shared" si="3"/>
        <v>7.8100000000000003E-2</v>
      </c>
      <c r="T12" s="39">
        <f t="shared" si="4"/>
        <v>8.0100000000000005E-2</v>
      </c>
      <c r="U12" s="39">
        <f t="shared" si="5"/>
        <v>2.0000000000000018E-3</v>
      </c>
      <c r="V12" s="37">
        <f>COUNTIFS(XINGS!$D$2:$D$19, "&gt;=" &amp; S12, XINGS!$D$2:$D$19, "&lt;=" &amp; T12)</f>
        <v>0</v>
      </c>
      <c r="W12" s="37">
        <f t="shared" si="6"/>
        <v>18</v>
      </c>
      <c r="X12" s="40">
        <f t="shared" si="7"/>
        <v>0</v>
      </c>
    </row>
    <row r="13" spans="1:81" s="2" customFormat="1" x14ac:dyDescent="0.25">
      <c r="A13" s="20" t="s">
        <v>172</v>
      </c>
      <c r="B13" s="20">
        <v>4002</v>
      </c>
      <c r="C13" s="20" t="s">
        <v>18</v>
      </c>
      <c r="D13" s="20" t="s">
        <v>173</v>
      </c>
      <c r="E13" s="9">
        <v>42512.514675925922</v>
      </c>
      <c r="F13" s="9">
        <v>42512.515613425923</v>
      </c>
      <c r="G13" s="10">
        <v>1</v>
      </c>
      <c r="H13" s="9" t="s">
        <v>174</v>
      </c>
      <c r="I13" s="9">
        <v>42512.539722222224</v>
      </c>
      <c r="J13" s="20">
        <v>0</v>
      </c>
      <c r="K13" s="20" t="str">
        <f t="shared" si="0"/>
        <v>4001/4002</v>
      </c>
      <c r="L13" s="6">
        <f t="shared" si="1"/>
        <v>2.4108796300424729E-2</v>
      </c>
      <c r="M13" s="7"/>
      <c r="N13" s="7">
        <f>24*60*SUM($L13:$L13)</f>
        <v>34.716666672611609</v>
      </c>
      <c r="O13" s="21"/>
      <c r="P13" s="21" t="s">
        <v>175</v>
      </c>
      <c r="Q13" s="37" t="b">
        <f t="shared" si="2"/>
        <v>0</v>
      </c>
      <c r="R13" s="38" t="s">
        <v>947</v>
      </c>
      <c r="S13" s="39">
        <f t="shared" si="3"/>
        <v>1.9136</v>
      </c>
      <c r="T13" s="39">
        <f t="shared" si="4"/>
        <v>23.328700000000001</v>
      </c>
      <c r="U13" s="39">
        <f t="shared" si="5"/>
        <v>21.415100000000002</v>
      </c>
      <c r="V13" s="37">
        <f>COUNTIFS(XINGS!$D$2:$D$19, "&gt;=" &amp; S13, XINGS!$D$2:$D$19, "&lt;=" &amp; T13)</f>
        <v>17</v>
      </c>
      <c r="W13" s="37">
        <f t="shared" si="6"/>
        <v>1</v>
      </c>
      <c r="X13" s="40">
        <f t="shared" si="7"/>
        <v>0.94444444444444442</v>
      </c>
    </row>
    <row r="14" spans="1:81" s="2" customFormat="1" x14ac:dyDescent="0.25">
      <c r="A14" s="20" t="s">
        <v>176</v>
      </c>
      <c r="B14" s="20">
        <v>4020</v>
      </c>
      <c r="C14" s="20" t="s">
        <v>18</v>
      </c>
      <c r="D14" s="20" t="s">
        <v>36</v>
      </c>
      <c r="E14" s="9">
        <v>42512.509502314817</v>
      </c>
      <c r="F14" s="9">
        <v>42512.511053240742</v>
      </c>
      <c r="G14" s="10">
        <v>2</v>
      </c>
      <c r="H14" s="9" t="s">
        <v>177</v>
      </c>
      <c r="I14" s="9">
        <v>42512.524756944447</v>
      </c>
      <c r="J14" s="20">
        <v>0</v>
      </c>
      <c r="K14" s="20" t="str">
        <f t="shared" si="0"/>
        <v>4019/4020</v>
      </c>
      <c r="L14" s="6">
        <f t="shared" si="1"/>
        <v>1.3703703705687076E-2</v>
      </c>
      <c r="M14" s="7"/>
      <c r="N14" s="7">
        <f>24*60*SUM($L14:$L14)</f>
        <v>19.733333336189389</v>
      </c>
      <c r="O14" s="21"/>
      <c r="P14" s="21" t="s">
        <v>171</v>
      </c>
      <c r="Q14" s="37" t="b">
        <f t="shared" si="2"/>
        <v>0</v>
      </c>
      <c r="R14" s="38" t="s">
        <v>947</v>
      </c>
      <c r="S14" s="39">
        <f t="shared" si="3"/>
        <v>4.6399999999999997E-2</v>
      </c>
      <c r="T14" s="39">
        <f t="shared" si="4"/>
        <v>5.2117000000000004</v>
      </c>
      <c r="U14" s="39">
        <f t="shared" si="5"/>
        <v>5.1653000000000002</v>
      </c>
      <c r="V14" s="37">
        <f>COUNTIFS(XINGS!$D$2:$D$19, "&gt;=" &amp; S14, XINGS!$D$2:$D$19, "&lt;=" &amp; T14)</f>
        <v>7</v>
      </c>
      <c r="W14" s="37">
        <f t="shared" si="6"/>
        <v>11</v>
      </c>
      <c r="X14" s="40">
        <f t="shared" si="7"/>
        <v>0.3888888888888889</v>
      </c>
    </row>
    <row r="15" spans="1:81" s="2" customFormat="1" x14ac:dyDescent="0.25">
      <c r="A15" s="20" t="s">
        <v>178</v>
      </c>
      <c r="B15" s="20">
        <v>4018</v>
      </c>
      <c r="C15" s="20" t="s">
        <v>18</v>
      </c>
      <c r="D15" s="20" t="s">
        <v>64</v>
      </c>
      <c r="E15" s="9">
        <v>42512.591261574074</v>
      </c>
      <c r="F15" s="9">
        <v>42512.59337962963</v>
      </c>
      <c r="G15" s="10">
        <v>3</v>
      </c>
      <c r="H15" s="9" t="s">
        <v>179</v>
      </c>
      <c r="I15" s="9">
        <v>42512.61105324074</v>
      </c>
      <c r="J15" s="20">
        <v>0</v>
      </c>
      <c r="K15" s="20" t="str">
        <f t="shared" si="0"/>
        <v>4017/4018</v>
      </c>
      <c r="L15" s="6">
        <f t="shared" si="1"/>
        <v>1.767361110978527E-2</v>
      </c>
      <c r="M15" s="7"/>
      <c r="N15" s="7">
        <f>24*60*SUM($L15:$L16)</f>
        <v>48.100000001722947</v>
      </c>
      <c r="O15" s="21"/>
      <c r="P15" s="21" t="s">
        <v>158</v>
      </c>
      <c r="Q15" s="37" t="b">
        <f t="shared" si="2"/>
        <v>0</v>
      </c>
      <c r="R15" s="38" t="s">
        <v>947</v>
      </c>
      <c r="S15" s="39">
        <f t="shared" si="3"/>
        <v>4.6600000000000003E-2</v>
      </c>
      <c r="T15" s="39">
        <f t="shared" si="4"/>
        <v>3.7717000000000001</v>
      </c>
      <c r="U15" s="39">
        <f t="shared" si="5"/>
        <v>3.7250999999999999</v>
      </c>
      <c r="V15" s="37">
        <f>COUNTIFS(XINGS!$D$2:$D$19, "&gt;=" &amp; S15, XINGS!$D$2:$D$19, "&lt;=" &amp; T15)</f>
        <v>5</v>
      </c>
      <c r="W15" s="37">
        <f t="shared" si="6"/>
        <v>13</v>
      </c>
      <c r="X15" s="40">
        <f t="shared" si="7"/>
        <v>0.27777777777777779</v>
      </c>
    </row>
    <row r="16" spans="1:81" s="2" customFormat="1" x14ac:dyDescent="0.25">
      <c r="A16" s="20" t="s">
        <v>178</v>
      </c>
      <c r="B16" s="20">
        <v>4018</v>
      </c>
      <c r="C16" s="20" t="s">
        <v>18</v>
      </c>
      <c r="D16" s="20" t="s">
        <v>180</v>
      </c>
      <c r="E16" s="9">
        <v>42512.616400462961</v>
      </c>
      <c r="F16" s="9">
        <v>42512.617060185185</v>
      </c>
      <c r="G16" s="10">
        <v>0</v>
      </c>
      <c r="H16" s="9" t="s">
        <v>51</v>
      </c>
      <c r="I16" s="9">
        <v>42512.632789351854</v>
      </c>
      <c r="J16" s="20">
        <v>1</v>
      </c>
      <c r="K16" s="20" t="str">
        <f t="shared" si="0"/>
        <v>4017/4018</v>
      </c>
      <c r="L16" s="6">
        <f t="shared" si="1"/>
        <v>1.5729166669188999E-2</v>
      </c>
      <c r="M16" s="7"/>
      <c r="N16" s="7"/>
      <c r="O16" s="21"/>
      <c r="P16" s="21"/>
      <c r="Q16" s="37" t="b">
        <f t="shared" si="2"/>
        <v>0</v>
      </c>
      <c r="R16" s="38" t="s">
        <v>947</v>
      </c>
      <c r="S16" s="39">
        <f t="shared" si="3"/>
        <v>6.4753999999999996</v>
      </c>
      <c r="T16" s="39">
        <f t="shared" si="4"/>
        <v>23.330200000000001</v>
      </c>
      <c r="U16" s="39">
        <f t="shared" si="5"/>
        <v>16.854800000000001</v>
      </c>
      <c r="V16" s="37">
        <f>COUNTIFS(XINGS!$D$2:$D$19, "&gt;=" &amp; S16, XINGS!$D$2:$D$19, "&lt;=" &amp; T16)</f>
        <v>6</v>
      </c>
      <c r="W16" s="37">
        <f t="shared" si="6"/>
        <v>12</v>
      </c>
      <c r="X16" s="40">
        <f t="shared" si="7"/>
        <v>0.33333333333333331</v>
      </c>
    </row>
    <row r="17" spans="1:24" s="2" customFormat="1" x14ac:dyDescent="0.25">
      <c r="A17" s="20" t="s">
        <v>181</v>
      </c>
      <c r="B17" s="20">
        <v>4042</v>
      </c>
      <c r="C17" s="20" t="s">
        <v>18</v>
      </c>
      <c r="D17" s="20" t="s">
        <v>182</v>
      </c>
      <c r="E17" s="9">
        <v>42512.766898148147</v>
      </c>
      <c r="F17" s="9">
        <v>42512.768136574072</v>
      </c>
      <c r="G17" s="10">
        <v>1</v>
      </c>
      <c r="H17" s="9" t="s">
        <v>64</v>
      </c>
      <c r="I17" s="9">
        <v>42512.769328703704</v>
      </c>
      <c r="J17" s="20">
        <v>0</v>
      </c>
      <c r="K17" s="20" t="str">
        <f t="shared" si="0"/>
        <v>4041/4042</v>
      </c>
      <c r="L17" s="6">
        <f t="shared" si="1"/>
        <v>1.1921296318178065E-3</v>
      </c>
      <c r="M17" s="7"/>
      <c r="N17" s="7">
        <f>24*60*SUM($L17:$L17)</f>
        <v>1.7166666698176414</v>
      </c>
      <c r="O17" s="21"/>
      <c r="P17" s="21" t="s">
        <v>158</v>
      </c>
      <c r="Q17" s="37" t="b">
        <f t="shared" si="2"/>
        <v>0</v>
      </c>
      <c r="R17" s="38" t="s">
        <v>947</v>
      </c>
      <c r="S17" s="39">
        <f t="shared" si="3"/>
        <v>4.5699999999999998E-2</v>
      </c>
      <c r="T17" s="39">
        <f t="shared" si="4"/>
        <v>4.6600000000000003E-2</v>
      </c>
      <c r="U17" s="39">
        <f t="shared" si="5"/>
        <v>9.0000000000000496E-4</v>
      </c>
      <c r="V17" s="37">
        <f>COUNTIFS(XINGS!$D$2:$D$19, "&gt;=" &amp; S17, XINGS!$D$2:$D$19, "&lt;=" &amp; T17)</f>
        <v>0</v>
      </c>
      <c r="W17" s="37">
        <f t="shared" si="6"/>
        <v>18</v>
      </c>
      <c r="X17" s="40">
        <f t="shared" si="7"/>
        <v>0</v>
      </c>
    </row>
    <row r="18" spans="1:24" s="2" customFormat="1" x14ac:dyDescent="0.25">
      <c r="A18" s="20" t="s">
        <v>186</v>
      </c>
      <c r="B18" s="20">
        <v>4024</v>
      </c>
      <c r="C18" s="20" t="s">
        <v>18</v>
      </c>
      <c r="D18" s="20" t="s">
        <v>150</v>
      </c>
      <c r="E18" s="9">
        <v>42512.92659722222</v>
      </c>
      <c r="F18" s="9">
        <v>42512.927766203706</v>
      </c>
      <c r="G18" s="10">
        <v>1</v>
      </c>
      <c r="H18" s="9" t="s">
        <v>63</v>
      </c>
      <c r="I18" s="9">
        <v>42512.938784722224</v>
      </c>
      <c r="J18" s="20">
        <v>0</v>
      </c>
      <c r="K18" s="20" t="str">
        <f t="shared" si="0"/>
        <v>4023/4024</v>
      </c>
      <c r="L18" s="6">
        <f t="shared" si="1"/>
        <v>1.1018518518540077E-2</v>
      </c>
      <c r="M18" s="7"/>
      <c r="N18" s="7">
        <f>24*60*SUM($L18:$L18)+1</f>
        <v>16.866666666697711</v>
      </c>
      <c r="O18" s="21"/>
      <c r="P18" s="21" t="s">
        <v>158</v>
      </c>
      <c r="Q18" s="37" t="b">
        <f t="shared" si="2"/>
        <v>0</v>
      </c>
      <c r="R18" s="38" t="s">
        <v>947</v>
      </c>
      <c r="S18" s="39">
        <f t="shared" si="3"/>
        <v>4.8000000000000001E-2</v>
      </c>
      <c r="T18" s="39">
        <f t="shared" si="4"/>
        <v>23.330400000000001</v>
      </c>
      <c r="U18" s="39">
        <f t="shared" si="5"/>
        <v>23.282400000000003</v>
      </c>
      <c r="V18" s="37">
        <f>COUNTIFS(XINGS!$D$2:$D$19, "&gt;=" &amp; S18, XINGS!$D$2:$D$19, "&lt;=" &amp; T18)</f>
        <v>18</v>
      </c>
      <c r="W18" s="37">
        <f t="shared" si="6"/>
        <v>0</v>
      </c>
      <c r="X18" s="40">
        <f t="shared" si="7"/>
        <v>1</v>
      </c>
    </row>
    <row r="19" spans="1:24" s="2" customFormat="1" x14ac:dyDescent="0.25">
      <c r="A19" s="20" t="s">
        <v>187</v>
      </c>
      <c r="B19" s="20">
        <v>4009</v>
      </c>
      <c r="C19" s="20" t="s">
        <v>18</v>
      </c>
      <c r="D19" s="20" t="s">
        <v>188</v>
      </c>
      <c r="E19" s="9">
        <v>42513.178148148145</v>
      </c>
      <c r="F19" s="9">
        <v>42513.180902777778</v>
      </c>
      <c r="G19" s="10">
        <v>3</v>
      </c>
      <c r="H19" s="9" t="s">
        <v>189</v>
      </c>
      <c r="I19" s="9">
        <v>42513.229050925926</v>
      </c>
      <c r="J19" s="20">
        <v>0</v>
      </c>
      <c r="K19" s="20" t="str">
        <f t="shared" si="0"/>
        <v>4009/4010</v>
      </c>
      <c r="L19" s="6">
        <f t="shared" si="1"/>
        <v>4.81481481474475E-2</v>
      </c>
      <c r="M19" s="7"/>
      <c r="N19" s="7">
        <f>24*60*SUM($L19:$L19)</f>
        <v>69.333333332324401</v>
      </c>
      <c r="O19" s="21"/>
      <c r="P19" s="21" t="s">
        <v>190</v>
      </c>
      <c r="Q19" s="37" t="b">
        <f t="shared" si="2"/>
        <v>0</v>
      </c>
      <c r="R19" s="38" t="s">
        <v>948</v>
      </c>
      <c r="S19" s="39">
        <f t="shared" si="3"/>
        <v>7.9699999999999993E-2</v>
      </c>
      <c r="T19" s="39">
        <f t="shared" si="4"/>
        <v>7.6799999999999993E-2</v>
      </c>
      <c r="U19" s="39">
        <f t="shared" si="5"/>
        <v>2.8999999999999998E-3</v>
      </c>
      <c r="V19" s="37">
        <f>COUNTIFS(XINGS!$D$2:$D$19, "&gt;=" &amp; S19, XINGS!$D$2:$D$19, "&lt;=" &amp; T19)</f>
        <v>0</v>
      </c>
      <c r="W19" s="37">
        <f t="shared" si="6"/>
        <v>18</v>
      </c>
      <c r="X19" s="40">
        <f t="shared" si="7"/>
        <v>0</v>
      </c>
    </row>
    <row r="20" spans="1:24" s="2" customFormat="1" x14ac:dyDescent="0.25">
      <c r="A20" s="20" t="s">
        <v>204</v>
      </c>
      <c r="B20" s="20">
        <v>4044</v>
      </c>
      <c r="C20" s="20" t="s">
        <v>18</v>
      </c>
      <c r="D20" s="20" t="s">
        <v>30</v>
      </c>
      <c r="E20" s="9">
        <v>42513.974097222221</v>
      </c>
      <c r="F20" s="9">
        <v>42513.975370370368</v>
      </c>
      <c r="G20" s="10">
        <v>1</v>
      </c>
      <c r="H20" s="9" t="s">
        <v>205</v>
      </c>
      <c r="I20" s="9">
        <v>42514.003182870372</v>
      </c>
      <c r="J20" s="20">
        <v>1</v>
      </c>
      <c r="K20" s="20" t="str">
        <f t="shared" si="0"/>
        <v>4043/4044</v>
      </c>
      <c r="L20" s="6">
        <f t="shared" si="1"/>
        <v>2.7812500004074536E-2</v>
      </c>
      <c r="M20" s="7"/>
      <c r="N20" s="7"/>
      <c r="O20" s="21"/>
      <c r="P20" s="21"/>
      <c r="Q20" s="37" t="b">
        <f t="shared" si="2"/>
        <v>0</v>
      </c>
      <c r="R20" s="38" t="s">
        <v>948</v>
      </c>
      <c r="S20" s="39">
        <f t="shared" si="3"/>
        <v>4.5100000000000001E-2</v>
      </c>
      <c r="T20" s="39">
        <f t="shared" si="4"/>
        <v>12.6678</v>
      </c>
      <c r="U20" s="39">
        <f t="shared" si="5"/>
        <v>12.6227</v>
      </c>
      <c r="V20" s="37">
        <f>COUNTIFS(XINGS!$D$2:$D$19, "&gt;=" &amp; S20, XINGS!$D$2:$D$19, "&lt;=" &amp; T20)</f>
        <v>16</v>
      </c>
      <c r="W20" s="37">
        <f t="shared" si="6"/>
        <v>2</v>
      </c>
      <c r="X20" s="40">
        <f t="shared" si="7"/>
        <v>0.88888888888888884</v>
      </c>
    </row>
    <row r="21" spans="1:24" s="2" customFormat="1" x14ac:dyDescent="0.25">
      <c r="A21" s="20" t="s">
        <v>206</v>
      </c>
      <c r="B21" s="20">
        <v>4031</v>
      </c>
      <c r="C21" s="20" t="s">
        <v>18</v>
      </c>
      <c r="D21" s="20" t="s">
        <v>210</v>
      </c>
      <c r="E21" s="9">
        <v>42514.152129629627</v>
      </c>
      <c r="F21" s="9">
        <v>42514.153182870374</v>
      </c>
      <c r="G21" s="10">
        <v>1</v>
      </c>
      <c r="H21" s="9" t="s">
        <v>211</v>
      </c>
      <c r="I21" s="9">
        <v>42514.15420138889</v>
      </c>
      <c r="J21" s="20">
        <v>0</v>
      </c>
      <c r="K21" s="20" t="str">
        <f t="shared" si="0"/>
        <v>4031/4032</v>
      </c>
      <c r="L21" s="6">
        <f t="shared" si="1"/>
        <v>1.0185185165028088E-3</v>
      </c>
      <c r="M21" s="7"/>
      <c r="N21" s="7"/>
      <c r="O21" s="21"/>
      <c r="P21" s="21"/>
      <c r="Q21" s="37" t="b">
        <f t="shared" si="2"/>
        <v>0</v>
      </c>
      <c r="R21" s="38" t="s">
        <v>949</v>
      </c>
      <c r="S21" s="39">
        <f t="shared" si="3"/>
        <v>7.4999999999999997E-2</v>
      </c>
      <c r="T21" s="39">
        <f t="shared" si="4"/>
        <v>7.2099999999999997E-2</v>
      </c>
      <c r="U21" s="39">
        <f t="shared" si="5"/>
        <v>2.8999999999999998E-3</v>
      </c>
      <c r="V21" s="37">
        <f>COUNTIFS(XINGS!$D$2:$D$19, "&gt;=" &amp; S21, XINGS!$D$2:$D$19, "&lt;=" &amp; T21)</f>
        <v>0</v>
      </c>
      <c r="W21" s="37">
        <f t="shared" si="6"/>
        <v>18</v>
      </c>
      <c r="X21" s="40">
        <f t="shared" si="7"/>
        <v>0</v>
      </c>
    </row>
    <row r="22" spans="1:24" s="2" customFormat="1" x14ac:dyDescent="0.25">
      <c r="A22" s="20" t="s">
        <v>206</v>
      </c>
      <c r="B22" s="20">
        <v>4031</v>
      </c>
      <c r="C22" s="20" t="s">
        <v>18</v>
      </c>
      <c r="D22" s="20" t="s">
        <v>207</v>
      </c>
      <c r="E22" s="9">
        <v>42514.15934027778</v>
      </c>
      <c r="F22" s="9">
        <v>42514.160104166665</v>
      </c>
      <c r="G22" s="10">
        <v>1</v>
      </c>
      <c r="H22" s="9" t="s">
        <v>208</v>
      </c>
      <c r="I22" s="9">
        <v>42514.18377314815</v>
      </c>
      <c r="J22" s="20">
        <v>1</v>
      </c>
      <c r="K22" s="20" t="str">
        <f t="shared" si="0"/>
        <v>4031/4032</v>
      </c>
      <c r="L22" s="6">
        <f t="shared" si="1"/>
        <v>2.3668981484661344E-2</v>
      </c>
      <c r="M22" s="7"/>
      <c r="N22" s="7">
        <f>24*60*SUM($L22:$L23)</f>
        <v>79.066666677827016</v>
      </c>
      <c r="O22" s="21"/>
      <c r="P22" s="21" t="s">
        <v>209</v>
      </c>
      <c r="Q22" s="37" t="b">
        <f t="shared" si="2"/>
        <v>0</v>
      </c>
      <c r="R22" s="38" t="s">
        <v>949</v>
      </c>
      <c r="S22" s="39">
        <f t="shared" si="3"/>
        <v>1.9198</v>
      </c>
      <c r="T22" s="39">
        <f t="shared" si="4"/>
        <v>23.313600000000001</v>
      </c>
      <c r="U22" s="39">
        <f t="shared" si="5"/>
        <v>21.393800000000002</v>
      </c>
      <c r="V22" s="37">
        <f>COUNTIFS(XINGS!$D$2:$D$19, "&gt;=" &amp; S22, XINGS!$D$2:$D$19, "&lt;=" &amp; T22)</f>
        <v>17</v>
      </c>
      <c r="W22" s="37">
        <f t="shared" si="6"/>
        <v>1</v>
      </c>
      <c r="X22" s="40">
        <f t="shared" si="7"/>
        <v>0.94444444444444442</v>
      </c>
    </row>
    <row r="23" spans="1:24" s="2" customFormat="1" x14ac:dyDescent="0.25">
      <c r="A23" s="20" t="s">
        <v>225</v>
      </c>
      <c r="B23" s="20">
        <v>4027</v>
      </c>
      <c r="C23" s="20" t="s">
        <v>18</v>
      </c>
      <c r="D23" s="20" t="s">
        <v>182</v>
      </c>
      <c r="E23" s="9">
        <v>42514.476400462961</v>
      </c>
      <c r="F23" s="9">
        <v>42514.477673611109</v>
      </c>
      <c r="G23" s="10">
        <v>1</v>
      </c>
      <c r="H23" s="9" t="s">
        <v>226</v>
      </c>
      <c r="I23" s="9">
        <v>42514.508912037039</v>
      </c>
      <c r="J23" s="20">
        <v>0</v>
      </c>
      <c r="K23" s="20" t="str">
        <f t="shared" si="0"/>
        <v>4027/4028</v>
      </c>
      <c r="L23" s="6">
        <f t="shared" si="1"/>
        <v>3.1238425930496305E-2</v>
      </c>
      <c r="M23" s="7"/>
      <c r="N23" s="7">
        <f>24*60*SUM($L23:$L23)</f>
        <v>44.98333333991468</v>
      </c>
      <c r="O23" s="21"/>
      <c r="P23" s="21" t="s">
        <v>219</v>
      </c>
      <c r="Q23" s="37" t="b">
        <f t="shared" si="2"/>
        <v>0</v>
      </c>
      <c r="R23" s="38" t="s">
        <v>949</v>
      </c>
      <c r="S23" s="39">
        <f t="shared" si="3"/>
        <v>4.5699999999999998E-2</v>
      </c>
      <c r="T23" s="39">
        <f t="shared" si="4"/>
        <v>15.440300000000001</v>
      </c>
      <c r="U23" s="39">
        <f t="shared" si="5"/>
        <v>15.394600000000001</v>
      </c>
      <c r="V23" s="37">
        <f>COUNTIFS(XINGS!$D$2:$D$19, "&gt;=" &amp; S23, XINGS!$D$2:$D$19, "&lt;=" &amp; T23)</f>
        <v>18</v>
      </c>
      <c r="W23" s="37">
        <f t="shared" si="6"/>
        <v>0</v>
      </c>
      <c r="X23" s="40">
        <f t="shared" si="7"/>
        <v>1</v>
      </c>
    </row>
    <row r="24" spans="1:24" s="2" customFormat="1" x14ac:dyDescent="0.25">
      <c r="A24" s="20" t="s">
        <v>232</v>
      </c>
      <c r="B24" s="20">
        <v>4044</v>
      </c>
      <c r="C24" s="20" t="s">
        <v>18</v>
      </c>
      <c r="D24" s="20" t="s">
        <v>233</v>
      </c>
      <c r="E24" s="9">
        <v>42514.492037037038</v>
      </c>
      <c r="F24" s="9">
        <v>42514.493032407408</v>
      </c>
      <c r="G24" s="10">
        <v>1</v>
      </c>
      <c r="H24" s="9" t="s">
        <v>234</v>
      </c>
      <c r="I24" s="9">
        <v>42514.520057870373</v>
      </c>
      <c r="J24" s="20">
        <v>1</v>
      </c>
      <c r="K24" s="20" t="str">
        <f t="shared" si="0"/>
        <v>4043/4044</v>
      </c>
      <c r="L24" s="6">
        <f t="shared" si="1"/>
        <v>2.7025462964957114E-2</v>
      </c>
      <c r="M24" s="7"/>
      <c r="N24" s="7">
        <f>24*60*SUM($L24:$L24)</f>
        <v>38.916666669538245</v>
      </c>
      <c r="O24" s="21"/>
      <c r="P24" s="21" t="s">
        <v>219</v>
      </c>
      <c r="Q24" s="37" t="b">
        <f t="shared" si="2"/>
        <v>0</v>
      </c>
      <c r="R24" s="38" t="s">
        <v>949</v>
      </c>
      <c r="S24" s="39">
        <f t="shared" si="3"/>
        <v>5.62E-2</v>
      </c>
      <c r="T24" s="39">
        <f t="shared" si="4"/>
        <v>15.442600000000001</v>
      </c>
      <c r="U24" s="39">
        <f t="shared" si="5"/>
        <v>15.3864</v>
      </c>
      <c r="V24" s="37">
        <f>COUNTIFS(XINGS!$D$2:$D$19, "&gt;=" &amp; S24, XINGS!$D$2:$D$19, "&lt;=" &amp; T24)</f>
        <v>18</v>
      </c>
      <c r="W24" s="37">
        <f t="shared" si="6"/>
        <v>0</v>
      </c>
      <c r="X24" s="40">
        <f t="shared" si="7"/>
        <v>1</v>
      </c>
    </row>
    <row r="25" spans="1:24" s="2" customFormat="1" x14ac:dyDescent="0.25">
      <c r="A25" s="20" t="s">
        <v>239</v>
      </c>
      <c r="B25" s="20">
        <v>4009</v>
      </c>
      <c r="C25" s="20" t="s">
        <v>18</v>
      </c>
      <c r="D25" s="20" t="s">
        <v>52</v>
      </c>
      <c r="E25" s="9">
        <v>42514.497129629628</v>
      </c>
      <c r="F25" s="9">
        <v>42514.498240740744</v>
      </c>
      <c r="G25" s="10">
        <v>1</v>
      </c>
      <c r="H25" s="9" t="s">
        <v>240</v>
      </c>
      <c r="I25" s="9">
        <v>42514.522858796299</v>
      </c>
      <c r="J25" s="20">
        <v>0</v>
      </c>
      <c r="K25" s="20" t="str">
        <f t="shared" si="0"/>
        <v>4009/4010</v>
      </c>
      <c r="L25" s="6">
        <f t="shared" si="1"/>
        <v>2.4618055555038154E-2</v>
      </c>
      <c r="M25" s="7"/>
      <c r="N25" s="7">
        <f>24*60*SUM($L25:$L25)</f>
        <v>35.449999999254942</v>
      </c>
      <c r="O25" s="21"/>
      <c r="P25" s="21" t="s">
        <v>219</v>
      </c>
      <c r="Q25" s="37" t="b">
        <f t="shared" si="2"/>
        <v>0</v>
      </c>
      <c r="R25" s="38" t="s">
        <v>949</v>
      </c>
      <c r="S25" s="39">
        <f t="shared" si="3"/>
        <v>4.4900000000000002E-2</v>
      </c>
      <c r="T25" s="39">
        <f t="shared" si="4"/>
        <v>15.4422</v>
      </c>
      <c r="U25" s="39">
        <f t="shared" si="5"/>
        <v>15.3973</v>
      </c>
      <c r="V25" s="37">
        <f>COUNTIFS(XINGS!$D$2:$D$19, "&gt;=" &amp; S25, XINGS!$D$2:$D$19, "&lt;=" &amp; T25)</f>
        <v>18</v>
      </c>
      <c r="W25" s="37">
        <f t="shared" si="6"/>
        <v>0</v>
      </c>
      <c r="X25" s="40">
        <f t="shared" si="7"/>
        <v>1</v>
      </c>
    </row>
    <row r="26" spans="1:24" s="2" customFormat="1" x14ac:dyDescent="0.25">
      <c r="A26" s="20" t="s">
        <v>244</v>
      </c>
      <c r="B26" s="20">
        <v>4020</v>
      </c>
      <c r="C26" s="20" t="s">
        <v>18</v>
      </c>
      <c r="D26" s="20" t="s">
        <v>30</v>
      </c>
      <c r="E26" s="9">
        <v>42514.525937500002</v>
      </c>
      <c r="F26" s="9">
        <v>42514.527037037034</v>
      </c>
      <c r="G26" s="10">
        <v>1</v>
      </c>
      <c r="H26" s="9" t="s">
        <v>247</v>
      </c>
      <c r="I26" s="9">
        <v>42514.535717592589</v>
      </c>
      <c r="J26" s="20">
        <v>0</v>
      </c>
      <c r="K26" s="20" t="str">
        <f t="shared" si="0"/>
        <v>4019/4020</v>
      </c>
      <c r="L26" s="6">
        <f t="shared" si="1"/>
        <v>8.6805555547471158E-3</v>
      </c>
      <c r="M26" s="7"/>
      <c r="N26" s="7"/>
      <c r="O26" s="21"/>
      <c r="P26" s="21"/>
      <c r="Q26" s="37" t="b">
        <f t="shared" si="2"/>
        <v>0</v>
      </c>
      <c r="R26" s="38" t="s">
        <v>949</v>
      </c>
      <c r="S26" s="39">
        <f t="shared" si="3"/>
        <v>4.5100000000000001E-2</v>
      </c>
      <c r="T26" s="39">
        <f t="shared" si="4"/>
        <v>1.9134</v>
      </c>
      <c r="U26" s="39">
        <f t="shared" si="5"/>
        <v>1.8683000000000001</v>
      </c>
      <c r="V26" s="37">
        <f>COUNTIFS(XINGS!$D$2:$D$19, "&gt;=" &amp; S26, XINGS!$D$2:$D$19, "&lt;=" &amp; T26)</f>
        <v>1</v>
      </c>
      <c r="W26" s="37">
        <f t="shared" si="6"/>
        <v>17</v>
      </c>
      <c r="X26" s="40">
        <f t="shared" si="7"/>
        <v>5.5555555555555552E-2</v>
      </c>
    </row>
    <row r="27" spans="1:24" s="2" customFormat="1" x14ac:dyDescent="0.25">
      <c r="A27" s="20" t="s">
        <v>244</v>
      </c>
      <c r="B27" s="20">
        <v>4020</v>
      </c>
      <c r="C27" s="20" t="s">
        <v>18</v>
      </c>
      <c r="D27" s="20" t="s">
        <v>245</v>
      </c>
      <c r="E27" s="9">
        <v>42514.535821759258</v>
      </c>
      <c r="F27" s="9">
        <v>42514.536898148152</v>
      </c>
      <c r="G27" s="10">
        <v>1</v>
      </c>
      <c r="H27" s="9" t="s">
        <v>246</v>
      </c>
      <c r="I27" s="9">
        <v>42514.541076388887</v>
      </c>
      <c r="J27" s="20">
        <v>0</v>
      </c>
      <c r="K27" s="20" t="str">
        <f t="shared" si="0"/>
        <v>4019/4020</v>
      </c>
      <c r="L27" s="6">
        <f t="shared" si="1"/>
        <v>4.1782407352002338E-3</v>
      </c>
      <c r="M27" s="7"/>
      <c r="N27" s="7">
        <f>24*60*SUM($L27:$L28)</f>
        <v>6.1499999917577952</v>
      </c>
      <c r="O27" s="21"/>
      <c r="P27" s="21" t="s">
        <v>242</v>
      </c>
      <c r="Q27" s="37" t="b">
        <f t="shared" si="2"/>
        <v>0</v>
      </c>
      <c r="R27" s="38" t="s">
        <v>949</v>
      </c>
      <c r="S27" s="39">
        <f t="shared" si="3"/>
        <v>1.9132</v>
      </c>
      <c r="T27" s="39">
        <f t="shared" si="4"/>
        <v>3.7191000000000001</v>
      </c>
      <c r="U27" s="39">
        <f t="shared" si="5"/>
        <v>1.8059000000000001</v>
      </c>
      <c r="V27" s="37">
        <f>COUNTIFS(XINGS!$D$2:$D$19, "&gt;=" &amp; S27, XINGS!$D$2:$D$19, "&lt;=" &amp; T27)</f>
        <v>4</v>
      </c>
      <c r="W27" s="37">
        <f t="shared" si="6"/>
        <v>14</v>
      </c>
      <c r="X27" s="40">
        <f t="shared" si="7"/>
        <v>0.22222222222222221</v>
      </c>
    </row>
    <row r="28" spans="1:24" s="2" customFormat="1" x14ac:dyDescent="0.25">
      <c r="A28" s="20" t="s">
        <v>248</v>
      </c>
      <c r="B28" s="20">
        <v>4011</v>
      </c>
      <c r="C28" s="20" t="s">
        <v>18</v>
      </c>
      <c r="D28" s="20" t="s">
        <v>249</v>
      </c>
      <c r="E28" s="9">
        <v>42514.540844907409</v>
      </c>
      <c r="F28" s="9">
        <v>42514.543182870373</v>
      </c>
      <c r="G28" s="10">
        <v>3</v>
      </c>
      <c r="H28" s="9" t="s">
        <v>250</v>
      </c>
      <c r="I28" s="9">
        <v>42514.543275462966</v>
      </c>
      <c r="J28" s="20">
        <v>0</v>
      </c>
      <c r="K28" s="20" t="str">
        <f t="shared" si="0"/>
        <v>4011/4012</v>
      </c>
      <c r="L28" s="6">
        <f t="shared" si="1"/>
        <v>9.2592592409346253E-5</v>
      </c>
      <c r="M28" s="7"/>
      <c r="N28" s="7">
        <f t="shared" ref="N28:N33" si="8">24*60*SUM($L28:$L28)</f>
        <v>0.1333333330694586</v>
      </c>
      <c r="O28" s="21"/>
      <c r="P28" s="21" t="s">
        <v>158</v>
      </c>
      <c r="Q28" s="37" t="b">
        <f t="shared" si="2"/>
        <v>0</v>
      </c>
      <c r="R28" s="38" t="s">
        <v>949</v>
      </c>
      <c r="S28" s="39">
        <f t="shared" si="3"/>
        <v>0.25330000000000003</v>
      </c>
      <c r="T28" s="39">
        <f t="shared" si="4"/>
        <v>0.27329999999999999</v>
      </c>
      <c r="U28" s="39">
        <f t="shared" si="5"/>
        <v>1.9999999999999962E-2</v>
      </c>
      <c r="V28" s="37">
        <f>COUNTIFS(XINGS!$D$2:$D$19, "&gt;=" &amp; S28, XINGS!$D$2:$D$19, "&lt;=" &amp; T28)</f>
        <v>0</v>
      </c>
      <c r="W28" s="37">
        <f t="shared" si="6"/>
        <v>18</v>
      </c>
      <c r="X28" s="40">
        <f t="shared" si="7"/>
        <v>0</v>
      </c>
    </row>
    <row r="29" spans="1:24" s="2" customFormat="1" x14ac:dyDescent="0.25">
      <c r="A29" s="20" t="s">
        <v>254</v>
      </c>
      <c r="B29" s="20">
        <v>4024</v>
      </c>
      <c r="C29" s="20" t="s">
        <v>18</v>
      </c>
      <c r="D29" s="20" t="s">
        <v>255</v>
      </c>
      <c r="E29" s="9">
        <v>42514.608518518522</v>
      </c>
      <c r="F29" s="9">
        <v>42514.609861111108</v>
      </c>
      <c r="G29" s="10">
        <v>1</v>
      </c>
      <c r="H29" s="9" t="s">
        <v>256</v>
      </c>
      <c r="I29" s="9">
        <v>42514.64534722222</v>
      </c>
      <c r="J29" s="20">
        <v>2</v>
      </c>
      <c r="K29" s="20" t="str">
        <f t="shared" si="0"/>
        <v>4023/4024</v>
      </c>
      <c r="L29" s="6">
        <f t="shared" si="1"/>
        <v>3.5486111111822538E-2</v>
      </c>
      <c r="M29" s="7"/>
      <c r="N29" s="7">
        <f t="shared" si="8"/>
        <v>51.100000001024455</v>
      </c>
      <c r="O29" s="21"/>
      <c r="P29" s="21" t="s">
        <v>257</v>
      </c>
      <c r="Q29" s="37" t="b">
        <f t="shared" si="2"/>
        <v>0</v>
      </c>
      <c r="R29" s="38" t="s">
        <v>949</v>
      </c>
      <c r="S29" s="39">
        <f t="shared" si="3"/>
        <v>0.1173</v>
      </c>
      <c r="T29" s="39">
        <f t="shared" si="4"/>
        <v>15.441599999999999</v>
      </c>
      <c r="U29" s="39">
        <f t="shared" si="5"/>
        <v>15.324299999999999</v>
      </c>
      <c r="V29" s="37">
        <f>COUNTIFS(XINGS!$D$2:$D$19, "&gt;=" &amp; S29, XINGS!$D$2:$D$19, "&lt;=" &amp; T29)</f>
        <v>18</v>
      </c>
      <c r="W29" s="37">
        <f t="shared" si="6"/>
        <v>0</v>
      </c>
      <c r="X29" s="40">
        <f t="shared" si="7"/>
        <v>1</v>
      </c>
    </row>
    <row r="30" spans="1:24" s="2" customFormat="1" x14ac:dyDescent="0.25">
      <c r="A30" s="20" t="s">
        <v>262</v>
      </c>
      <c r="B30" s="20">
        <v>4011</v>
      </c>
      <c r="C30" s="20" t="s">
        <v>18</v>
      </c>
      <c r="D30" s="20" t="s">
        <v>29</v>
      </c>
      <c r="E30" s="9">
        <v>42514.746701388889</v>
      </c>
      <c r="F30" s="9">
        <v>42514.748391203706</v>
      </c>
      <c r="G30" s="10">
        <v>2</v>
      </c>
      <c r="H30" s="9" t="s">
        <v>29</v>
      </c>
      <c r="I30" s="9">
        <v>42514.748437499999</v>
      </c>
      <c r="J30" s="20">
        <v>0</v>
      </c>
      <c r="K30" s="20" t="str">
        <f t="shared" si="0"/>
        <v>4011/4012</v>
      </c>
      <c r="L30" s="6">
        <f t="shared" si="1"/>
        <v>4.6296292566694319E-5</v>
      </c>
      <c r="M30" s="7"/>
      <c r="N30" s="7">
        <f t="shared" si="8"/>
        <v>6.666666129603982E-2</v>
      </c>
      <c r="O30" s="21"/>
      <c r="P30" s="21" t="s">
        <v>158</v>
      </c>
      <c r="Q30" s="37" t="b">
        <f t="shared" si="2"/>
        <v>0</v>
      </c>
      <c r="R30" s="38" t="s">
        <v>949</v>
      </c>
      <c r="S30" s="39">
        <f t="shared" si="3"/>
        <v>4.5499999999999999E-2</v>
      </c>
      <c r="T30" s="39">
        <f t="shared" si="4"/>
        <v>4.5499999999999999E-2</v>
      </c>
      <c r="U30" s="39">
        <f t="shared" si="5"/>
        <v>0</v>
      </c>
      <c r="V30" s="37">
        <f>COUNTIFS(XINGS!$D$2:$D$19, "&gt;=" &amp; S30, XINGS!$D$2:$D$19, "&lt;=" &amp; T30)</f>
        <v>0</v>
      </c>
      <c r="W30" s="37">
        <f t="shared" si="6"/>
        <v>18</v>
      </c>
      <c r="X30" s="40">
        <f t="shared" si="7"/>
        <v>0</v>
      </c>
    </row>
    <row r="31" spans="1:24" s="2" customFormat="1" x14ac:dyDescent="0.25">
      <c r="A31" s="20" t="s">
        <v>267</v>
      </c>
      <c r="B31" s="20">
        <v>4024</v>
      </c>
      <c r="C31" s="20" t="s">
        <v>18</v>
      </c>
      <c r="D31" s="20" t="s">
        <v>48</v>
      </c>
      <c r="E31" s="9">
        <v>42514.95653935185</v>
      </c>
      <c r="F31" s="9">
        <v>42514.957453703704</v>
      </c>
      <c r="G31" s="10">
        <v>1</v>
      </c>
      <c r="H31" s="9" t="s">
        <v>268</v>
      </c>
      <c r="I31" s="9">
        <v>42514.994641203702</v>
      </c>
      <c r="J31" s="20">
        <v>0</v>
      </c>
      <c r="K31" s="20" t="str">
        <f t="shared" si="0"/>
        <v>4023/4024</v>
      </c>
      <c r="L31" s="6">
        <f t="shared" si="1"/>
        <v>3.718749999825377E-2</v>
      </c>
      <c r="M31" s="7"/>
      <c r="N31" s="7">
        <f t="shared" si="8"/>
        <v>53.549999997485429</v>
      </c>
      <c r="O31" s="21"/>
      <c r="P31" s="21" t="s">
        <v>269</v>
      </c>
      <c r="Q31" s="37" t="b">
        <f t="shared" si="2"/>
        <v>0</v>
      </c>
      <c r="R31" s="38" t="s">
        <v>949</v>
      </c>
      <c r="S31" s="39">
        <f t="shared" si="3"/>
        <v>4.6899999999999997E-2</v>
      </c>
      <c r="T31" s="39">
        <f t="shared" si="4"/>
        <v>16.771899999999999</v>
      </c>
      <c r="U31" s="39">
        <f t="shared" si="5"/>
        <v>16.724999999999998</v>
      </c>
      <c r="V31" s="37">
        <f>COUNTIFS(XINGS!$D$2:$D$19, "&gt;=" &amp; S31, XINGS!$D$2:$D$19, "&lt;=" &amp; T31)</f>
        <v>18</v>
      </c>
      <c r="W31" s="37">
        <f t="shared" si="6"/>
        <v>0</v>
      </c>
      <c r="X31" s="40">
        <f t="shared" si="7"/>
        <v>1</v>
      </c>
    </row>
    <row r="32" spans="1:24" s="2" customFormat="1" x14ac:dyDescent="0.25">
      <c r="A32" s="20" t="s">
        <v>273</v>
      </c>
      <c r="B32" s="20">
        <v>4044</v>
      </c>
      <c r="C32" s="20" t="s">
        <v>18</v>
      </c>
      <c r="D32" s="20" t="s">
        <v>182</v>
      </c>
      <c r="E32" s="9">
        <v>42514.974629629629</v>
      </c>
      <c r="F32" s="9">
        <v>42514.975358796299</v>
      </c>
      <c r="G32" s="10">
        <v>1</v>
      </c>
      <c r="H32" s="9" t="s">
        <v>240</v>
      </c>
      <c r="I32" s="9">
        <v>42515.002847222226</v>
      </c>
      <c r="J32" s="20">
        <v>0</v>
      </c>
      <c r="K32" s="20" t="str">
        <f t="shared" si="0"/>
        <v>4043/4044</v>
      </c>
      <c r="L32" s="6">
        <f t="shared" si="1"/>
        <v>2.7488425927003846E-2</v>
      </c>
      <c r="M32" s="7"/>
      <c r="N32" s="7">
        <f t="shared" si="8"/>
        <v>39.583333334885538</v>
      </c>
      <c r="O32" s="21"/>
      <c r="P32" s="21" t="s">
        <v>257</v>
      </c>
      <c r="Q32" s="37" t="b">
        <f t="shared" si="2"/>
        <v>0</v>
      </c>
      <c r="R32" s="38" t="s">
        <v>949</v>
      </c>
      <c r="S32" s="39">
        <f t="shared" si="3"/>
        <v>4.5699999999999998E-2</v>
      </c>
      <c r="T32" s="39">
        <f t="shared" si="4"/>
        <v>15.4422</v>
      </c>
      <c r="U32" s="39">
        <f t="shared" si="5"/>
        <v>15.3965</v>
      </c>
      <c r="V32" s="37">
        <f>COUNTIFS(XINGS!$D$2:$D$19, "&gt;=" &amp; S32, XINGS!$D$2:$D$19, "&lt;=" &amp; T32)</f>
        <v>18</v>
      </c>
      <c r="W32" s="37">
        <f t="shared" si="6"/>
        <v>0</v>
      </c>
      <c r="X32" s="40">
        <f t="shared" si="7"/>
        <v>1</v>
      </c>
    </row>
    <row r="33" spans="1:24" s="2" customFormat="1" x14ac:dyDescent="0.25">
      <c r="A33" s="20" t="s">
        <v>277</v>
      </c>
      <c r="B33" s="20">
        <v>4011</v>
      </c>
      <c r="C33" s="20" t="s">
        <v>18</v>
      </c>
      <c r="D33" s="20" t="s">
        <v>64</v>
      </c>
      <c r="E33" s="9">
        <v>42514.996793981481</v>
      </c>
      <c r="F33" s="9">
        <v>42514.997546296298</v>
      </c>
      <c r="G33" s="10">
        <v>1</v>
      </c>
      <c r="H33" s="9" t="s">
        <v>278</v>
      </c>
      <c r="I33" s="9">
        <v>42515.027268518519</v>
      </c>
      <c r="J33" s="20">
        <v>0</v>
      </c>
      <c r="K33" s="20" t="str">
        <f t="shared" si="0"/>
        <v>4011/4012</v>
      </c>
      <c r="L33" s="6">
        <f t="shared" si="1"/>
        <v>2.9722222221607808E-2</v>
      </c>
      <c r="M33" s="7"/>
      <c r="N33" s="7">
        <f t="shared" si="8"/>
        <v>42.799999999115244</v>
      </c>
      <c r="O33" s="21"/>
      <c r="P33" s="21" t="s">
        <v>257</v>
      </c>
      <c r="Q33" s="37" t="b">
        <f t="shared" si="2"/>
        <v>0</v>
      </c>
      <c r="R33" s="38" t="s">
        <v>949</v>
      </c>
      <c r="S33" s="39">
        <f t="shared" si="3"/>
        <v>4.6600000000000003E-2</v>
      </c>
      <c r="T33" s="39">
        <f t="shared" si="4"/>
        <v>15.4421</v>
      </c>
      <c r="U33" s="39">
        <f t="shared" si="5"/>
        <v>15.3955</v>
      </c>
      <c r="V33" s="37">
        <f>COUNTIFS(XINGS!$D$2:$D$19, "&gt;=" &amp; S33, XINGS!$D$2:$D$19, "&lt;=" &amp; T33)</f>
        <v>18</v>
      </c>
      <c r="W33" s="37">
        <f t="shared" si="6"/>
        <v>0</v>
      </c>
      <c r="X33" s="40">
        <f t="shared" si="7"/>
        <v>1</v>
      </c>
    </row>
    <row r="34" spans="1:24" s="2" customFormat="1" x14ac:dyDescent="0.25">
      <c r="A34" s="20" t="s">
        <v>289</v>
      </c>
      <c r="B34" s="20">
        <v>4007</v>
      </c>
      <c r="C34" s="20" t="s">
        <v>18</v>
      </c>
      <c r="D34" s="20" t="s">
        <v>84</v>
      </c>
      <c r="E34" s="9">
        <v>42515.204560185186</v>
      </c>
      <c r="F34" s="9">
        <v>42515.205555555556</v>
      </c>
      <c r="G34" s="10">
        <v>1</v>
      </c>
      <c r="H34" s="9" t="s">
        <v>292</v>
      </c>
      <c r="I34" s="9">
        <v>42515.20579861111</v>
      </c>
      <c r="J34" s="20">
        <v>0</v>
      </c>
      <c r="K34" s="20" t="str">
        <f t="shared" si="0"/>
        <v>4007/4008</v>
      </c>
      <c r="L34" s="6">
        <f t="shared" si="1"/>
        <v>2.4305555416503921E-4</v>
      </c>
      <c r="M34" s="7"/>
      <c r="N34" s="7"/>
      <c r="O34" s="21"/>
      <c r="P34" s="21"/>
      <c r="Q34" s="37" t="b">
        <f t="shared" si="2"/>
        <v>0</v>
      </c>
      <c r="R34" s="38" t="s">
        <v>950</v>
      </c>
      <c r="S34" s="39">
        <f t="shared" si="3"/>
        <v>7.5200000000000003E-2</v>
      </c>
      <c r="T34" s="39">
        <f t="shared" ref="T34:T60" si="9">RIGHT(H34,LEN(H34)-4)/10000</f>
        <v>7.4800000000000005E-2</v>
      </c>
      <c r="U34" s="39">
        <f t="shared" si="5"/>
        <v>3.9999999999999758E-4</v>
      </c>
      <c r="V34" s="37">
        <f>COUNTIFS(XINGS!$D$2:$D$19, "&gt;=" &amp; S34, XINGS!$D$2:$D$19, "&lt;=" &amp; T34)</f>
        <v>0</v>
      </c>
      <c r="W34" s="37">
        <f t="shared" si="6"/>
        <v>18</v>
      </c>
      <c r="X34" s="40">
        <f t="shared" si="7"/>
        <v>0</v>
      </c>
    </row>
    <row r="35" spans="1:24" s="2" customFormat="1" x14ac:dyDescent="0.25">
      <c r="A35" s="20" t="s">
        <v>289</v>
      </c>
      <c r="B35" s="20">
        <v>4007</v>
      </c>
      <c r="C35" s="20" t="s">
        <v>18</v>
      </c>
      <c r="D35" s="20" t="s">
        <v>290</v>
      </c>
      <c r="E35" s="9">
        <v>42515.211886574078</v>
      </c>
      <c r="F35" s="9">
        <v>42515.212824074071</v>
      </c>
      <c r="G35" s="10">
        <v>1</v>
      </c>
      <c r="H35" s="9" t="s">
        <v>72</v>
      </c>
      <c r="I35" s="9">
        <v>42515.235520833332</v>
      </c>
      <c r="J35" s="20">
        <v>1</v>
      </c>
      <c r="K35" s="20" t="str">
        <f t="shared" si="0"/>
        <v>4007/4008</v>
      </c>
      <c r="L35" s="6">
        <f t="shared" si="1"/>
        <v>2.269675926072523E-2</v>
      </c>
      <c r="M35" s="7"/>
      <c r="N35" s="7">
        <f>24*60*SUM($L35:$L35)</f>
        <v>32.683333335444331</v>
      </c>
      <c r="O35" s="21"/>
      <c r="P35" s="21" t="s">
        <v>291</v>
      </c>
      <c r="Q35" s="37" t="b">
        <f t="shared" si="2"/>
        <v>0</v>
      </c>
      <c r="R35" s="38" t="s">
        <v>950</v>
      </c>
      <c r="S35" s="39">
        <f t="shared" si="3"/>
        <v>1.9140999999999999</v>
      </c>
      <c r="T35" s="39">
        <f t="shared" si="9"/>
        <v>23.3309</v>
      </c>
      <c r="U35" s="39">
        <f t="shared" si="5"/>
        <v>21.416799999999999</v>
      </c>
      <c r="V35" s="37">
        <f>COUNTIFS(XINGS!$D$2:$D$19, "&gt;=" &amp; S35, XINGS!$D$2:$D$19, "&lt;=" &amp; T35)</f>
        <v>17</v>
      </c>
      <c r="W35" s="37">
        <f t="shared" si="6"/>
        <v>1</v>
      </c>
      <c r="X35" s="40">
        <f t="shared" si="7"/>
        <v>0.94444444444444442</v>
      </c>
    </row>
    <row r="36" spans="1:24" s="2" customFormat="1" x14ac:dyDescent="0.25">
      <c r="A36" s="20" t="s">
        <v>293</v>
      </c>
      <c r="B36" s="20">
        <v>4040</v>
      </c>
      <c r="C36" s="20" t="s">
        <v>18</v>
      </c>
      <c r="D36" s="20" t="s">
        <v>88</v>
      </c>
      <c r="E36" s="9">
        <v>42515.297118055554</v>
      </c>
      <c r="F36" s="9">
        <v>42515.298125000001</v>
      </c>
      <c r="G36" s="10">
        <v>1</v>
      </c>
      <c r="H36" s="9" t="s">
        <v>297</v>
      </c>
      <c r="I36" s="9">
        <v>42515.303113425929</v>
      </c>
      <c r="J36" s="20">
        <v>0</v>
      </c>
      <c r="K36" s="20" t="str">
        <f t="shared" si="0"/>
        <v>4039/4040</v>
      </c>
      <c r="L36" s="6">
        <f t="shared" si="1"/>
        <v>4.9884259278769605E-3</v>
      </c>
      <c r="M36" s="7"/>
      <c r="N36" s="7"/>
      <c r="O36" s="21"/>
      <c r="P36" s="21"/>
      <c r="Q36" s="37" t="b">
        <f t="shared" si="2"/>
        <v>0</v>
      </c>
      <c r="R36" s="38" t="s">
        <v>950</v>
      </c>
      <c r="S36" s="39">
        <f t="shared" si="3"/>
        <v>4.8599999999999997E-2</v>
      </c>
      <c r="T36" s="39">
        <f t="shared" si="9"/>
        <v>0.1111</v>
      </c>
      <c r="U36" s="39">
        <f t="shared" si="5"/>
        <v>6.25E-2</v>
      </c>
      <c r="V36" s="37">
        <f>COUNTIFS(XINGS!$D$2:$D$19, "&gt;=" &amp; S36, XINGS!$D$2:$D$19, "&lt;=" &amp; T36)</f>
        <v>0</v>
      </c>
      <c r="W36" s="37">
        <f t="shared" si="6"/>
        <v>18</v>
      </c>
      <c r="X36" s="40">
        <f t="shared" si="7"/>
        <v>0</v>
      </c>
    </row>
    <row r="37" spans="1:24" s="2" customFormat="1" x14ac:dyDescent="0.25">
      <c r="A37" s="20" t="s">
        <v>293</v>
      </c>
      <c r="B37" s="20">
        <v>4040</v>
      </c>
      <c r="C37" s="20" t="s">
        <v>18</v>
      </c>
      <c r="D37" s="20" t="s">
        <v>294</v>
      </c>
      <c r="E37" s="9">
        <v>42515.305937500001</v>
      </c>
      <c r="F37" s="9">
        <v>42515.306805555556</v>
      </c>
      <c r="G37" s="10">
        <v>1</v>
      </c>
      <c r="H37" s="9" t="s">
        <v>295</v>
      </c>
      <c r="I37" s="9">
        <v>42515.327604166669</v>
      </c>
      <c r="J37" s="20">
        <v>0</v>
      </c>
      <c r="K37" s="20" t="str">
        <f t="shared" si="0"/>
        <v>4039/4040</v>
      </c>
      <c r="L37" s="6">
        <f t="shared" si="1"/>
        <v>2.0798611112695653E-2</v>
      </c>
      <c r="M37" s="7"/>
      <c r="N37" s="7">
        <f>24*60*SUM($L37:$L38)</f>
        <v>39.450000001816079</v>
      </c>
      <c r="O37" s="21"/>
      <c r="P37" s="21" t="s">
        <v>296</v>
      </c>
      <c r="Q37" s="37" t="b">
        <f t="shared" si="2"/>
        <v>0</v>
      </c>
      <c r="R37" s="38" t="s">
        <v>950</v>
      </c>
      <c r="S37" s="39">
        <f t="shared" si="3"/>
        <v>1.913</v>
      </c>
      <c r="T37" s="39">
        <f t="shared" si="9"/>
        <v>23.331399999999999</v>
      </c>
      <c r="U37" s="39">
        <f t="shared" si="5"/>
        <v>21.418399999999998</v>
      </c>
      <c r="V37" s="37">
        <f>COUNTIFS(XINGS!$D$2:$D$19, "&gt;=" &amp; S37, XINGS!$D$2:$D$19, "&lt;=" &amp; T37)</f>
        <v>17</v>
      </c>
      <c r="W37" s="37">
        <f t="shared" si="6"/>
        <v>1</v>
      </c>
      <c r="X37" s="40">
        <f t="shared" si="7"/>
        <v>0.94444444444444442</v>
      </c>
    </row>
    <row r="38" spans="1:24" s="2" customFormat="1" x14ac:dyDescent="0.25">
      <c r="A38" s="20" t="s">
        <v>298</v>
      </c>
      <c r="B38" s="20">
        <v>4007</v>
      </c>
      <c r="C38" s="20" t="s">
        <v>18</v>
      </c>
      <c r="D38" s="20" t="s">
        <v>47</v>
      </c>
      <c r="E38" s="9">
        <v>42515.347268518519</v>
      </c>
      <c r="F38" s="9">
        <v>42515.348437499997</v>
      </c>
      <c r="G38" s="10">
        <v>1</v>
      </c>
      <c r="H38" s="9" t="s">
        <v>301</v>
      </c>
      <c r="I38" s="9">
        <v>42515.355034722219</v>
      </c>
      <c r="J38" s="20">
        <v>0</v>
      </c>
      <c r="K38" s="20" t="str">
        <f t="shared" si="0"/>
        <v>4007/4008</v>
      </c>
      <c r="L38" s="6">
        <f t="shared" si="1"/>
        <v>6.5972222218988463E-3</v>
      </c>
      <c r="M38" s="7"/>
      <c r="N38" s="7"/>
      <c r="O38" s="21"/>
      <c r="P38" s="21"/>
      <c r="Q38" s="37" t="b">
        <f t="shared" si="2"/>
        <v>0</v>
      </c>
      <c r="R38" s="38" t="s">
        <v>950</v>
      </c>
      <c r="S38" s="39">
        <f t="shared" si="3"/>
        <v>4.58E-2</v>
      </c>
      <c r="T38" s="39">
        <f t="shared" si="9"/>
        <v>9.8900000000000002E-2</v>
      </c>
      <c r="U38" s="39">
        <f t="shared" si="5"/>
        <v>5.3100000000000001E-2</v>
      </c>
      <c r="V38" s="37">
        <f>COUNTIFS(XINGS!$D$2:$D$19, "&gt;=" &amp; S38, XINGS!$D$2:$D$19, "&lt;=" &amp; T38)</f>
        <v>0</v>
      </c>
      <c r="W38" s="37">
        <f t="shared" si="6"/>
        <v>18</v>
      </c>
      <c r="X38" s="40">
        <f t="shared" si="7"/>
        <v>0</v>
      </c>
    </row>
    <row r="39" spans="1:24" s="2" customFormat="1" x14ac:dyDescent="0.25">
      <c r="A39" s="20" t="s">
        <v>298</v>
      </c>
      <c r="B39" s="20">
        <v>4007</v>
      </c>
      <c r="C39" s="20" t="s">
        <v>18</v>
      </c>
      <c r="D39" s="20" t="s">
        <v>299</v>
      </c>
      <c r="E39" s="9">
        <v>42515.357997685183</v>
      </c>
      <c r="F39" s="9">
        <v>42515.358541666668</v>
      </c>
      <c r="G39" s="10">
        <v>0</v>
      </c>
      <c r="H39" s="9" t="s">
        <v>72</v>
      </c>
      <c r="I39" s="9">
        <v>42515.37940972222</v>
      </c>
      <c r="J39" s="20">
        <v>0</v>
      </c>
      <c r="K39" s="20" t="str">
        <f t="shared" si="0"/>
        <v>4007/4008</v>
      </c>
      <c r="L39" s="6">
        <f t="shared" si="1"/>
        <v>2.0868055551545694E-2</v>
      </c>
      <c r="M39" s="7"/>
      <c r="N39" s="7">
        <f>24*60*SUM($L39:$L40)</f>
        <v>39.083333322778344</v>
      </c>
      <c r="O39" s="21"/>
      <c r="P39" s="21" t="s">
        <v>300</v>
      </c>
      <c r="Q39" s="37" t="b">
        <f t="shared" si="2"/>
        <v>0</v>
      </c>
      <c r="R39" s="38" t="s">
        <v>950</v>
      </c>
      <c r="S39" s="39">
        <f t="shared" si="3"/>
        <v>1.9126000000000001</v>
      </c>
      <c r="T39" s="39">
        <f t="shared" si="9"/>
        <v>23.3309</v>
      </c>
      <c r="U39" s="39">
        <f t="shared" si="5"/>
        <v>21.418299999999999</v>
      </c>
      <c r="V39" s="37">
        <f>COUNTIFS(XINGS!$D$2:$D$19, "&gt;=" &amp; S39, XINGS!$D$2:$D$19, "&lt;=" &amp; T39)</f>
        <v>17</v>
      </c>
      <c r="W39" s="37">
        <f t="shared" si="6"/>
        <v>1</v>
      </c>
      <c r="X39" s="40">
        <f t="shared" si="7"/>
        <v>0.94444444444444442</v>
      </c>
    </row>
    <row r="40" spans="1:24" s="2" customFormat="1" x14ac:dyDescent="0.25">
      <c r="A40" s="20" t="s">
        <v>302</v>
      </c>
      <c r="B40" s="20">
        <v>4029</v>
      </c>
      <c r="C40" s="20" t="s">
        <v>18</v>
      </c>
      <c r="D40" s="20" t="s">
        <v>29</v>
      </c>
      <c r="E40" s="9">
        <v>42515.466203703705</v>
      </c>
      <c r="F40" s="9">
        <v>42515.467488425929</v>
      </c>
      <c r="G40" s="10">
        <v>1</v>
      </c>
      <c r="H40" s="9" t="s">
        <v>306</v>
      </c>
      <c r="I40" s="9">
        <v>42515.473761574074</v>
      </c>
      <c r="J40" s="20">
        <v>0</v>
      </c>
      <c r="K40" s="20" t="str">
        <f t="shared" si="0"/>
        <v>4029/4030</v>
      </c>
      <c r="L40" s="6">
        <f t="shared" si="1"/>
        <v>6.2731481448281556E-3</v>
      </c>
      <c r="M40" s="7"/>
      <c r="N40" s="7"/>
      <c r="O40" s="21"/>
      <c r="P40" s="21"/>
      <c r="Q40" s="37" t="b">
        <f t="shared" si="2"/>
        <v>0</v>
      </c>
      <c r="R40" s="38" t="s">
        <v>950</v>
      </c>
      <c r="S40" s="39">
        <f t="shared" si="3"/>
        <v>4.5499999999999999E-2</v>
      </c>
      <c r="T40" s="39">
        <f t="shared" si="9"/>
        <v>1.9117</v>
      </c>
      <c r="U40" s="39">
        <f t="shared" si="5"/>
        <v>1.8661999999999999</v>
      </c>
      <c r="V40" s="37">
        <f>COUNTIFS(XINGS!$D$2:$D$19, "&gt;=" &amp; S40, XINGS!$D$2:$D$19, "&lt;=" &amp; T40)</f>
        <v>1</v>
      </c>
      <c r="W40" s="37">
        <f t="shared" si="6"/>
        <v>17</v>
      </c>
      <c r="X40" s="40">
        <f t="shared" si="7"/>
        <v>5.5555555555555552E-2</v>
      </c>
    </row>
    <row r="41" spans="1:24" s="2" customFormat="1" x14ac:dyDescent="0.25">
      <c r="A41" s="20" t="s">
        <v>302</v>
      </c>
      <c r="B41" s="20">
        <v>4029</v>
      </c>
      <c r="C41" s="20" t="s">
        <v>18</v>
      </c>
      <c r="D41" s="20" t="s">
        <v>303</v>
      </c>
      <c r="E41" s="9">
        <v>42515.47384259259</v>
      </c>
      <c r="F41" s="9">
        <v>42515.474502314813</v>
      </c>
      <c r="G41" s="10">
        <v>0</v>
      </c>
      <c r="H41" s="9" t="s">
        <v>304</v>
      </c>
      <c r="I41" s="9">
        <v>42515.475138888891</v>
      </c>
      <c r="J41" s="20">
        <v>0</v>
      </c>
      <c r="K41" s="20" t="str">
        <f t="shared" si="0"/>
        <v>4029/4030</v>
      </c>
      <c r="L41" s="6">
        <f t="shared" si="1"/>
        <v>6.36574077361729E-4</v>
      </c>
      <c r="M41" s="7"/>
      <c r="N41" s="7">
        <f>24*60*SUM($L41:$L42)</f>
        <v>14.466666664229706</v>
      </c>
      <c r="O41" s="21"/>
      <c r="P41" s="21" t="s">
        <v>305</v>
      </c>
      <c r="Q41" s="37" t="b">
        <f t="shared" si="2"/>
        <v>0</v>
      </c>
      <c r="R41" s="38" t="s">
        <v>950</v>
      </c>
      <c r="S41" s="39">
        <f t="shared" si="3"/>
        <v>1.9120999999999999</v>
      </c>
      <c r="T41" s="39">
        <f t="shared" si="9"/>
        <v>2.0731000000000002</v>
      </c>
      <c r="U41" s="39">
        <f t="shared" si="5"/>
        <v>0.16100000000000025</v>
      </c>
      <c r="V41" s="37">
        <f>COUNTIFS(XINGS!$D$2:$D$19, "&gt;=" &amp; S41, XINGS!$D$2:$D$19, "&lt;=" &amp; T41)</f>
        <v>0</v>
      </c>
      <c r="W41" s="37">
        <f t="shared" si="6"/>
        <v>18</v>
      </c>
      <c r="X41" s="40">
        <f t="shared" si="7"/>
        <v>0</v>
      </c>
    </row>
    <row r="42" spans="1:24" s="2" customFormat="1" x14ac:dyDescent="0.25">
      <c r="A42" s="20" t="s">
        <v>310</v>
      </c>
      <c r="B42" s="20">
        <v>4031</v>
      </c>
      <c r="C42" s="20" t="s">
        <v>18</v>
      </c>
      <c r="D42" s="20" t="s">
        <v>30</v>
      </c>
      <c r="E42" s="9">
        <v>42515.473136574074</v>
      </c>
      <c r="F42" s="9">
        <v>42515.474548611113</v>
      </c>
      <c r="G42" s="10">
        <v>2</v>
      </c>
      <c r="H42" s="9" t="s">
        <v>173</v>
      </c>
      <c r="I42" s="9">
        <v>42515.483958333331</v>
      </c>
      <c r="J42" s="20">
        <v>0</v>
      </c>
      <c r="K42" s="20" t="str">
        <f t="shared" si="0"/>
        <v>4031/4032</v>
      </c>
      <c r="L42" s="6">
        <f t="shared" si="1"/>
        <v>9.4097222172422335E-3</v>
      </c>
      <c r="M42" s="7"/>
      <c r="N42" s="7">
        <f>24*60*SUM($L42:$L43)</f>
        <v>16.716666655847803</v>
      </c>
      <c r="O42" s="21"/>
      <c r="P42" s="21" t="s">
        <v>305</v>
      </c>
      <c r="Q42" s="37" t="b">
        <f t="shared" si="2"/>
        <v>0</v>
      </c>
      <c r="R42" s="38" t="s">
        <v>950</v>
      </c>
      <c r="S42" s="39">
        <f t="shared" si="3"/>
        <v>4.5100000000000001E-2</v>
      </c>
      <c r="T42" s="39">
        <f t="shared" si="9"/>
        <v>1.9136</v>
      </c>
      <c r="U42" s="39">
        <f t="shared" si="5"/>
        <v>1.8685</v>
      </c>
      <c r="V42" s="37">
        <f>COUNTIFS(XINGS!$D$2:$D$19, "&gt;=" &amp; S42, XINGS!$D$2:$D$19, "&lt;=" &amp; T42)</f>
        <v>1</v>
      </c>
      <c r="W42" s="37">
        <f t="shared" si="6"/>
        <v>17</v>
      </c>
      <c r="X42" s="40">
        <f t="shared" si="7"/>
        <v>5.5555555555555552E-2</v>
      </c>
    </row>
    <row r="43" spans="1:24" s="2" customFormat="1" x14ac:dyDescent="0.25">
      <c r="A43" s="20" t="s">
        <v>310</v>
      </c>
      <c r="B43" s="20">
        <v>4031</v>
      </c>
      <c r="C43" s="20" t="s">
        <v>18</v>
      </c>
      <c r="D43" s="20" t="s">
        <v>311</v>
      </c>
      <c r="E43" s="9">
        <v>42515.489398148151</v>
      </c>
      <c r="F43" s="9">
        <v>42515.49019675926</v>
      </c>
      <c r="G43" s="10">
        <v>1</v>
      </c>
      <c r="H43" s="9" t="s">
        <v>312</v>
      </c>
      <c r="I43" s="9">
        <v>42515.492395833331</v>
      </c>
      <c r="J43" s="20">
        <v>0</v>
      </c>
      <c r="K43" s="20" t="str">
        <f t="shared" si="0"/>
        <v>4031/4032</v>
      </c>
      <c r="L43" s="6">
        <f t="shared" si="1"/>
        <v>2.1990740715409629E-3</v>
      </c>
      <c r="M43" s="7"/>
      <c r="N43" s="7"/>
      <c r="O43" s="21"/>
      <c r="P43" s="21"/>
      <c r="Q43" s="37" t="b">
        <f t="shared" si="2"/>
        <v>0</v>
      </c>
      <c r="R43" s="38" t="s">
        <v>950</v>
      </c>
      <c r="S43" s="39">
        <f t="shared" si="3"/>
        <v>6.4690000000000003</v>
      </c>
      <c r="T43" s="39">
        <f t="shared" si="9"/>
        <v>8.6374999999999993</v>
      </c>
      <c r="U43" s="39">
        <f t="shared" si="5"/>
        <v>2.168499999999999</v>
      </c>
      <c r="V43" s="37">
        <f>COUNTIFS(XINGS!$D$2:$D$19, "&gt;=" &amp; S43, XINGS!$D$2:$D$19, "&lt;=" &amp; T43)</f>
        <v>2</v>
      </c>
      <c r="W43" s="37">
        <f t="shared" si="6"/>
        <v>16</v>
      </c>
      <c r="X43" s="40">
        <f t="shared" si="7"/>
        <v>0.1111111111111111</v>
      </c>
    </row>
    <row r="44" spans="1:24" s="2" customFormat="1" x14ac:dyDescent="0.25">
      <c r="A44" s="20" t="s">
        <v>314</v>
      </c>
      <c r="B44" s="20">
        <v>4009</v>
      </c>
      <c r="C44" s="20" t="s">
        <v>18</v>
      </c>
      <c r="D44" s="20" t="s">
        <v>26</v>
      </c>
      <c r="E44" s="9">
        <v>42515.484074074076</v>
      </c>
      <c r="F44" s="9">
        <v>42515.485601851855</v>
      </c>
      <c r="G44" s="10">
        <v>2</v>
      </c>
      <c r="H44" s="9" t="s">
        <v>316</v>
      </c>
      <c r="I44" s="9">
        <v>42515.490324074075</v>
      </c>
      <c r="J44" s="20">
        <v>0</v>
      </c>
      <c r="K44" s="20" t="str">
        <f t="shared" si="0"/>
        <v>4009/4010</v>
      </c>
      <c r="L44" s="6">
        <f t="shared" si="1"/>
        <v>4.7222222201526165E-3</v>
      </c>
      <c r="M44" s="7"/>
      <c r="N44" s="7"/>
      <c r="O44" s="21"/>
      <c r="P44" s="21"/>
      <c r="Q44" s="37" t="b">
        <f t="shared" si="2"/>
        <v>0</v>
      </c>
      <c r="R44" s="38" t="s">
        <v>950</v>
      </c>
      <c r="S44" s="39">
        <f t="shared" si="3"/>
        <v>4.4699999999999997E-2</v>
      </c>
      <c r="T44" s="39">
        <f t="shared" si="9"/>
        <v>0.12239999999999999</v>
      </c>
      <c r="U44" s="39">
        <f t="shared" si="5"/>
        <v>7.7699999999999991E-2</v>
      </c>
      <c r="V44" s="37">
        <f>COUNTIFS(XINGS!$D$2:$D$19, "&gt;=" &amp; S44, XINGS!$D$2:$D$19, "&lt;=" &amp; T44)</f>
        <v>0</v>
      </c>
      <c r="W44" s="37">
        <f t="shared" si="6"/>
        <v>18</v>
      </c>
      <c r="X44" s="40">
        <f t="shared" si="7"/>
        <v>0</v>
      </c>
    </row>
    <row r="45" spans="1:24" s="2" customFormat="1" x14ac:dyDescent="0.25">
      <c r="A45" s="20" t="s">
        <v>314</v>
      </c>
      <c r="B45" s="20">
        <v>4009</v>
      </c>
      <c r="C45" s="20" t="s">
        <v>18</v>
      </c>
      <c r="D45" s="20" t="s">
        <v>112</v>
      </c>
      <c r="E45" s="9">
        <v>42515.493761574071</v>
      </c>
      <c r="F45" s="9">
        <v>42515.494513888887</v>
      </c>
      <c r="G45" s="10">
        <v>1</v>
      </c>
      <c r="H45" s="9" t="s">
        <v>315</v>
      </c>
      <c r="I45" s="9">
        <v>42515.494942129626</v>
      </c>
      <c r="J45" s="20">
        <v>0</v>
      </c>
      <c r="K45" s="20" t="str">
        <f t="shared" si="0"/>
        <v>4009/4010</v>
      </c>
      <c r="L45" s="6">
        <f t="shared" si="1"/>
        <v>4.2824073898373172E-4</v>
      </c>
      <c r="M45" s="7"/>
      <c r="N45" s="7">
        <f>24*60*SUM($L45:$L46)</f>
        <v>7.2499999974388629</v>
      </c>
      <c r="O45" s="21"/>
      <c r="P45" s="21" t="s">
        <v>305</v>
      </c>
      <c r="Q45" s="37" t="b">
        <f t="shared" si="2"/>
        <v>0</v>
      </c>
      <c r="R45" s="38" t="s">
        <v>950</v>
      </c>
      <c r="S45" s="39">
        <f t="shared" si="3"/>
        <v>1.9137</v>
      </c>
      <c r="T45" s="39">
        <f t="shared" si="9"/>
        <v>1.9421999999999999</v>
      </c>
      <c r="U45" s="39">
        <f t="shared" si="5"/>
        <v>2.849999999999997E-2</v>
      </c>
      <c r="V45" s="37">
        <f>COUNTIFS(XINGS!$D$2:$D$19, "&gt;=" &amp; S45, XINGS!$D$2:$D$19, "&lt;=" &amp; T45)</f>
        <v>0</v>
      </c>
      <c r="W45" s="37">
        <f t="shared" si="6"/>
        <v>18</v>
      </c>
      <c r="X45" s="40">
        <f t="shared" si="7"/>
        <v>0</v>
      </c>
    </row>
    <row r="46" spans="1:24" s="2" customFormat="1" x14ac:dyDescent="0.25">
      <c r="A46" s="20" t="s">
        <v>319</v>
      </c>
      <c r="B46" s="20">
        <v>4020</v>
      </c>
      <c r="C46" s="20" t="s">
        <v>18</v>
      </c>
      <c r="D46" s="20" t="s">
        <v>31</v>
      </c>
      <c r="E46" s="9">
        <v>42515.505671296298</v>
      </c>
      <c r="F46" s="9">
        <v>42515.506921296299</v>
      </c>
      <c r="G46" s="10">
        <v>1</v>
      </c>
      <c r="H46" s="9" t="s">
        <v>321</v>
      </c>
      <c r="I46" s="9">
        <v>42515.51152777778</v>
      </c>
      <c r="J46" s="20">
        <v>0</v>
      </c>
      <c r="K46" s="20" t="str">
        <f t="shared" si="0"/>
        <v>4019/4020</v>
      </c>
      <c r="L46" s="6">
        <f t="shared" si="1"/>
        <v>4.6064814814599231E-3</v>
      </c>
      <c r="M46" s="7"/>
      <c r="N46" s="7"/>
      <c r="O46" s="21"/>
      <c r="P46" s="21"/>
      <c r="Q46" s="37" t="b">
        <f t="shared" si="2"/>
        <v>0</v>
      </c>
      <c r="R46" s="38" t="s">
        <v>950</v>
      </c>
      <c r="S46" s="39">
        <f t="shared" si="3"/>
        <v>4.53E-2</v>
      </c>
      <c r="T46" s="39">
        <f t="shared" si="9"/>
        <v>0.12529999999999999</v>
      </c>
      <c r="U46" s="39">
        <f t="shared" si="5"/>
        <v>7.9999999999999988E-2</v>
      </c>
      <c r="V46" s="37">
        <f>COUNTIFS(XINGS!$D$2:$D$19, "&gt;=" &amp; S46, XINGS!$D$2:$D$19, "&lt;=" &amp; T46)</f>
        <v>0</v>
      </c>
      <c r="W46" s="37">
        <f t="shared" si="6"/>
        <v>18</v>
      </c>
      <c r="X46" s="40">
        <f t="shared" si="7"/>
        <v>0</v>
      </c>
    </row>
    <row r="47" spans="1:24" s="2" customFormat="1" x14ac:dyDescent="0.25">
      <c r="A47" s="20" t="s">
        <v>319</v>
      </c>
      <c r="B47" s="20">
        <v>4020</v>
      </c>
      <c r="C47" s="20" t="s">
        <v>18</v>
      </c>
      <c r="D47" s="20" t="s">
        <v>112</v>
      </c>
      <c r="E47" s="9">
        <v>42515.514456018522</v>
      </c>
      <c r="F47" s="9">
        <v>42515.515231481484</v>
      </c>
      <c r="G47" s="10">
        <v>1</v>
      </c>
      <c r="H47" s="9" t="s">
        <v>320</v>
      </c>
      <c r="I47" s="9">
        <v>42515.516238425924</v>
      </c>
      <c r="J47" s="20">
        <v>0</v>
      </c>
      <c r="K47" s="20" t="str">
        <f t="shared" si="0"/>
        <v>4019/4020</v>
      </c>
      <c r="L47" s="6">
        <f t="shared" si="1"/>
        <v>1.0069444397231564E-3</v>
      </c>
      <c r="M47" s="7"/>
      <c r="N47" s="7">
        <f>24*60*SUM($L47:$L48)</f>
        <v>10.34999999916181</v>
      </c>
      <c r="O47" s="21"/>
      <c r="P47" s="21" t="s">
        <v>305</v>
      </c>
      <c r="Q47" s="37" t="b">
        <f t="shared" si="2"/>
        <v>0</v>
      </c>
      <c r="R47" s="38" t="s">
        <v>950</v>
      </c>
      <c r="S47" s="39">
        <f t="shared" si="3"/>
        <v>1.9137</v>
      </c>
      <c r="T47" s="39">
        <f t="shared" si="9"/>
        <v>1.9597</v>
      </c>
      <c r="U47" s="39">
        <f t="shared" si="5"/>
        <v>4.6000000000000041E-2</v>
      </c>
      <c r="V47" s="37">
        <f>COUNTIFS(XINGS!$D$2:$D$19, "&gt;=" &amp; S47, XINGS!$D$2:$D$19, "&lt;=" &amp; T47)</f>
        <v>0</v>
      </c>
      <c r="W47" s="37">
        <f t="shared" si="6"/>
        <v>18</v>
      </c>
      <c r="X47" s="40">
        <f t="shared" si="7"/>
        <v>0</v>
      </c>
    </row>
    <row r="48" spans="1:24" s="2" customFormat="1" x14ac:dyDescent="0.25">
      <c r="A48" s="20" t="s">
        <v>324</v>
      </c>
      <c r="B48" s="20">
        <v>4038</v>
      </c>
      <c r="C48" s="20" t="s">
        <v>18</v>
      </c>
      <c r="D48" s="20" t="s">
        <v>34</v>
      </c>
      <c r="E48" s="9">
        <v>42515.527638888889</v>
      </c>
      <c r="F48" s="9">
        <v>42515.528784722221</v>
      </c>
      <c r="G48" s="10">
        <v>1</v>
      </c>
      <c r="H48" s="9" t="s">
        <v>112</v>
      </c>
      <c r="I48" s="9">
        <v>42515.53496527778</v>
      </c>
      <c r="J48" s="20">
        <v>0</v>
      </c>
      <c r="K48" s="20" t="str">
        <f t="shared" si="0"/>
        <v>4037/4038</v>
      </c>
      <c r="L48" s="6">
        <f t="shared" si="1"/>
        <v>6.180555559694767E-3</v>
      </c>
      <c r="M48" s="7"/>
      <c r="N48" s="7">
        <f>24*60*SUM($L48:$L48)+1</f>
        <v>9.9000000059604645</v>
      </c>
      <c r="O48" s="21"/>
      <c r="P48" s="21" t="s">
        <v>305</v>
      </c>
      <c r="Q48" s="37" t="b">
        <f t="shared" si="2"/>
        <v>0</v>
      </c>
      <c r="R48" s="38" t="s">
        <v>950</v>
      </c>
      <c r="S48" s="39">
        <f t="shared" si="3"/>
        <v>4.4600000000000001E-2</v>
      </c>
      <c r="T48" s="39">
        <f t="shared" si="9"/>
        <v>1.9137</v>
      </c>
      <c r="U48" s="39">
        <f t="shared" si="5"/>
        <v>1.8691</v>
      </c>
      <c r="V48" s="37">
        <f>COUNTIFS(XINGS!$D$2:$D$19, "&gt;=" &amp; S48, XINGS!$D$2:$D$19, "&lt;=" &amp; T48)</f>
        <v>1</v>
      </c>
      <c r="W48" s="37">
        <f t="shared" si="6"/>
        <v>17</v>
      </c>
      <c r="X48" s="40">
        <f t="shared" si="7"/>
        <v>5.5555555555555552E-2</v>
      </c>
    </row>
    <row r="49" spans="1:24" s="2" customFormat="1" x14ac:dyDescent="0.25">
      <c r="A49" s="20" t="s">
        <v>327</v>
      </c>
      <c r="B49" s="20">
        <v>4029</v>
      </c>
      <c r="C49" s="20" t="s">
        <v>18</v>
      </c>
      <c r="D49" s="20" t="s">
        <v>29</v>
      </c>
      <c r="E49" s="9">
        <v>42515.54078703704</v>
      </c>
      <c r="F49" s="9">
        <v>42515.541643518518</v>
      </c>
      <c r="G49" s="10">
        <v>1</v>
      </c>
      <c r="H49" s="9" t="s">
        <v>328</v>
      </c>
      <c r="I49" s="9">
        <v>42515.54278935185</v>
      </c>
      <c r="J49" s="20">
        <v>0</v>
      </c>
      <c r="K49" s="20" t="str">
        <f t="shared" si="0"/>
        <v>4029/4030</v>
      </c>
      <c r="L49" s="6">
        <f t="shared" si="1"/>
        <v>1.1458333319751546E-3</v>
      </c>
      <c r="M49" s="7"/>
      <c r="N49" s="7">
        <f>24*60*SUM($L49:$L49)+1</f>
        <v>2.6499999980442226</v>
      </c>
      <c r="O49" s="21"/>
      <c r="P49" s="21" t="s">
        <v>305</v>
      </c>
      <c r="Q49" s="37" t="b">
        <f t="shared" si="2"/>
        <v>0</v>
      </c>
      <c r="R49" s="38" t="s">
        <v>950</v>
      </c>
      <c r="S49" s="39">
        <f t="shared" si="3"/>
        <v>4.5499999999999999E-2</v>
      </c>
      <c r="T49" s="39">
        <f t="shared" si="9"/>
        <v>0.15060000000000001</v>
      </c>
      <c r="U49" s="39">
        <f t="shared" si="5"/>
        <v>0.10510000000000001</v>
      </c>
      <c r="V49" s="37">
        <f>COUNTIFS(XINGS!$D$2:$D$19, "&gt;=" &amp; S49, XINGS!$D$2:$D$19, "&lt;=" &amp; T49)</f>
        <v>0</v>
      </c>
      <c r="W49" s="37">
        <f t="shared" si="6"/>
        <v>18</v>
      </c>
      <c r="X49" s="40">
        <f t="shared" si="7"/>
        <v>0</v>
      </c>
    </row>
    <row r="50" spans="1:24" s="2" customFormat="1" x14ac:dyDescent="0.25">
      <c r="A50" s="20" t="s">
        <v>330</v>
      </c>
      <c r="B50" s="20">
        <v>4031</v>
      </c>
      <c r="C50" s="20" t="s">
        <v>18</v>
      </c>
      <c r="D50" s="20" t="s">
        <v>46</v>
      </c>
      <c r="E50" s="9">
        <v>42515.549583333333</v>
      </c>
      <c r="F50" s="9">
        <v>42515.550810185188</v>
      </c>
      <c r="G50" s="10">
        <v>1</v>
      </c>
      <c r="H50" s="9" t="s">
        <v>46</v>
      </c>
      <c r="I50" s="9">
        <v>42515.550810185188</v>
      </c>
      <c r="J50" s="20">
        <v>0</v>
      </c>
      <c r="K50" s="20" t="str">
        <f t="shared" si="0"/>
        <v>4031/4032</v>
      </c>
      <c r="L50" s="6">
        <f t="shared" si="1"/>
        <v>0</v>
      </c>
      <c r="M50" s="7"/>
      <c r="N50" s="7">
        <f>24*60*SUM($L50:$L50)+1</f>
        <v>1</v>
      </c>
      <c r="O50" s="21"/>
      <c r="P50" s="21" t="s">
        <v>305</v>
      </c>
      <c r="Q50" s="37" t="b">
        <f t="shared" si="2"/>
        <v>0</v>
      </c>
      <c r="R50" s="38" t="s">
        <v>950</v>
      </c>
      <c r="S50" s="39">
        <f t="shared" si="3"/>
        <v>4.6699999999999998E-2</v>
      </c>
      <c r="T50" s="39">
        <f t="shared" si="9"/>
        <v>4.6699999999999998E-2</v>
      </c>
      <c r="U50" s="39">
        <f t="shared" si="5"/>
        <v>0</v>
      </c>
      <c r="V50" s="37">
        <f>COUNTIFS(XINGS!$D$2:$D$19, "&gt;=" &amp; S50, XINGS!$D$2:$D$19, "&lt;=" &amp; T50)</f>
        <v>0</v>
      </c>
      <c r="W50" s="37">
        <f t="shared" si="6"/>
        <v>18</v>
      </c>
      <c r="X50" s="40">
        <f t="shared" si="7"/>
        <v>0</v>
      </c>
    </row>
    <row r="51" spans="1:24" s="2" customFormat="1" x14ac:dyDescent="0.25">
      <c r="A51" s="20" t="s">
        <v>332</v>
      </c>
      <c r="B51" s="20">
        <v>4009</v>
      </c>
      <c r="C51" s="20" t="s">
        <v>18</v>
      </c>
      <c r="D51" s="20" t="s">
        <v>52</v>
      </c>
      <c r="E51" s="9">
        <v>42515.557754629626</v>
      </c>
      <c r="F51" s="9">
        <v>42515.559317129628</v>
      </c>
      <c r="G51" s="10">
        <v>2</v>
      </c>
      <c r="H51" s="9" t="s">
        <v>52</v>
      </c>
      <c r="I51" s="9">
        <v>42515.559317129628</v>
      </c>
      <c r="J51" s="20">
        <v>0</v>
      </c>
      <c r="K51" s="20" t="str">
        <f t="shared" si="0"/>
        <v>4009/4010</v>
      </c>
      <c r="L51" s="6">
        <f t="shared" si="1"/>
        <v>0</v>
      </c>
      <c r="M51" s="7"/>
      <c r="N51" s="7">
        <f>24*60*SUM($L51:$L51)+1</f>
        <v>1</v>
      </c>
      <c r="O51" s="21"/>
      <c r="P51" s="21" t="s">
        <v>305</v>
      </c>
      <c r="Q51" s="37" t="b">
        <f t="shared" si="2"/>
        <v>0</v>
      </c>
      <c r="R51" s="38" t="s">
        <v>950</v>
      </c>
      <c r="S51" s="39">
        <f t="shared" si="3"/>
        <v>4.4900000000000002E-2</v>
      </c>
      <c r="T51" s="39">
        <f t="shared" si="9"/>
        <v>4.4900000000000002E-2</v>
      </c>
      <c r="U51" s="39">
        <f t="shared" si="5"/>
        <v>0</v>
      </c>
      <c r="V51" s="37">
        <f>COUNTIFS(XINGS!$D$2:$D$19, "&gt;=" &amp; S51, XINGS!$D$2:$D$19, "&lt;=" &amp; T51)</f>
        <v>0</v>
      </c>
      <c r="W51" s="37">
        <f t="shared" si="6"/>
        <v>18</v>
      </c>
      <c r="X51" s="40">
        <f t="shared" si="7"/>
        <v>0</v>
      </c>
    </row>
    <row r="52" spans="1:24" s="2" customFormat="1" x14ac:dyDescent="0.25">
      <c r="A52" s="20" t="s">
        <v>334</v>
      </c>
      <c r="B52" s="20">
        <v>4020</v>
      </c>
      <c r="C52" s="20" t="s">
        <v>18</v>
      </c>
      <c r="D52" s="20" t="s">
        <v>47</v>
      </c>
      <c r="E52" s="9">
        <v>42515.590775462966</v>
      </c>
      <c r="F52" s="9">
        <v>42515.591944444444</v>
      </c>
      <c r="G52" s="10">
        <v>1</v>
      </c>
      <c r="H52" s="9" t="s">
        <v>335</v>
      </c>
      <c r="I52" s="9">
        <v>42515.593564814815</v>
      </c>
      <c r="J52" s="20">
        <v>0</v>
      </c>
      <c r="K52" s="20" t="str">
        <f t="shared" si="0"/>
        <v>4019/4020</v>
      </c>
      <c r="L52" s="6">
        <f t="shared" si="1"/>
        <v>1.6203703708015382E-3</v>
      </c>
      <c r="M52" s="7"/>
      <c r="N52" s="7">
        <f>24*60*SUM($L52:$L52)</f>
        <v>2.333333333954215</v>
      </c>
      <c r="O52" s="21"/>
      <c r="P52" s="21" t="s">
        <v>305</v>
      </c>
      <c r="Q52" s="37" t="b">
        <f t="shared" si="2"/>
        <v>0</v>
      </c>
      <c r="R52" s="38" t="s">
        <v>950</v>
      </c>
      <c r="S52" s="39">
        <f t="shared" si="3"/>
        <v>4.58E-2</v>
      </c>
      <c r="T52" s="39">
        <f t="shared" si="9"/>
        <v>0.10199999999999999</v>
      </c>
      <c r="U52" s="39">
        <f t="shared" si="5"/>
        <v>5.6199999999999993E-2</v>
      </c>
      <c r="V52" s="37">
        <f>COUNTIFS(XINGS!$D$2:$D$19, "&gt;=" &amp; S52, XINGS!$D$2:$D$19, "&lt;=" &amp; T52)</f>
        <v>0</v>
      </c>
      <c r="W52" s="37">
        <f t="shared" si="6"/>
        <v>18</v>
      </c>
      <c r="X52" s="40">
        <f t="shared" si="7"/>
        <v>0</v>
      </c>
    </row>
    <row r="53" spans="1:24" s="2" customFormat="1" x14ac:dyDescent="0.25">
      <c r="A53" s="20" t="s">
        <v>336</v>
      </c>
      <c r="B53" s="20">
        <v>4038</v>
      </c>
      <c r="C53" s="20" t="s">
        <v>18</v>
      </c>
      <c r="D53" s="20" t="s">
        <v>64</v>
      </c>
      <c r="E53" s="9">
        <v>42515.603368055556</v>
      </c>
      <c r="F53" s="9">
        <v>42515.604270833333</v>
      </c>
      <c r="G53" s="10">
        <v>1</v>
      </c>
      <c r="H53" s="9" t="s">
        <v>337</v>
      </c>
      <c r="I53" s="9">
        <v>42515.605740740742</v>
      </c>
      <c r="J53" s="20">
        <v>0</v>
      </c>
      <c r="K53" s="20" t="str">
        <f t="shared" si="0"/>
        <v>4037/4038</v>
      </c>
      <c r="L53" s="6">
        <f t="shared" si="1"/>
        <v>1.4699074090458453E-3</v>
      </c>
      <c r="M53" s="7"/>
      <c r="N53" s="7">
        <f>24*60*SUM($L53:$L53)</f>
        <v>2.1166666690260172</v>
      </c>
      <c r="O53" s="21"/>
      <c r="P53" s="21" t="s">
        <v>305</v>
      </c>
      <c r="Q53" s="37" t="b">
        <f t="shared" si="2"/>
        <v>0</v>
      </c>
      <c r="R53" s="38" t="s">
        <v>950</v>
      </c>
      <c r="S53" s="39">
        <f t="shared" si="3"/>
        <v>4.6600000000000003E-2</v>
      </c>
      <c r="T53" s="39">
        <f t="shared" si="9"/>
        <v>0.14219999999999999</v>
      </c>
      <c r="U53" s="39">
        <f t="shared" si="5"/>
        <v>9.5599999999999991E-2</v>
      </c>
      <c r="V53" s="37">
        <f>COUNTIFS(XINGS!$D$2:$D$19, "&gt;=" &amp; S53, XINGS!$D$2:$D$19, "&lt;=" &amp; T53)</f>
        <v>0</v>
      </c>
      <c r="W53" s="37">
        <f t="shared" si="6"/>
        <v>18</v>
      </c>
      <c r="X53" s="40">
        <f t="shared" si="7"/>
        <v>0</v>
      </c>
    </row>
    <row r="54" spans="1:24" s="2" customFormat="1" x14ac:dyDescent="0.25">
      <c r="A54" s="20" t="s">
        <v>341</v>
      </c>
      <c r="B54" s="20">
        <v>4029</v>
      </c>
      <c r="C54" s="20" t="s">
        <v>18</v>
      </c>
      <c r="D54" s="20" t="s">
        <v>34</v>
      </c>
      <c r="E54" s="9">
        <v>42515.61204861111</v>
      </c>
      <c r="F54" s="9">
        <v>42515.613275462965</v>
      </c>
      <c r="G54" s="10">
        <v>1</v>
      </c>
      <c r="H54" s="9" t="s">
        <v>342</v>
      </c>
      <c r="I54" s="9">
        <v>42515.618668981479</v>
      </c>
      <c r="J54" s="20">
        <v>0</v>
      </c>
      <c r="K54" s="20" t="str">
        <f t="shared" si="0"/>
        <v>4029/4030</v>
      </c>
      <c r="L54" s="6">
        <f t="shared" si="1"/>
        <v>5.3935185133013874E-3</v>
      </c>
      <c r="M54" s="7"/>
      <c r="N54" s="7">
        <f>24*60*SUM($L54:$L54)</f>
        <v>7.7666666591539979</v>
      </c>
      <c r="O54" s="21"/>
      <c r="P54" s="21" t="s">
        <v>305</v>
      </c>
      <c r="Q54" s="37" t="b">
        <f t="shared" si="2"/>
        <v>0</v>
      </c>
      <c r="R54" s="38" t="s">
        <v>950</v>
      </c>
      <c r="S54" s="39">
        <f t="shared" si="3"/>
        <v>4.4600000000000001E-2</v>
      </c>
      <c r="T54" s="39">
        <f t="shared" si="9"/>
        <v>1.9115</v>
      </c>
      <c r="U54" s="39">
        <f t="shared" si="5"/>
        <v>1.8669</v>
      </c>
      <c r="V54" s="37">
        <f>COUNTIFS(XINGS!$D$2:$D$19, "&gt;=" &amp; S54, XINGS!$D$2:$D$19, "&lt;=" &amp; T54)</f>
        <v>1</v>
      </c>
      <c r="W54" s="37">
        <f t="shared" si="6"/>
        <v>17</v>
      </c>
      <c r="X54" s="40">
        <f t="shared" si="7"/>
        <v>5.5555555555555552E-2</v>
      </c>
    </row>
    <row r="55" spans="1:24" s="2" customFormat="1" x14ac:dyDescent="0.25">
      <c r="A55" s="20" t="s">
        <v>343</v>
      </c>
      <c r="B55" s="20">
        <v>4031</v>
      </c>
      <c r="C55" s="20" t="s">
        <v>18</v>
      </c>
      <c r="D55" s="20" t="s">
        <v>96</v>
      </c>
      <c r="E55" s="9">
        <v>42515.619803240741</v>
      </c>
      <c r="F55" s="9">
        <v>42515.620682870373</v>
      </c>
      <c r="G55" s="10">
        <v>1</v>
      </c>
      <c r="H55" s="9" t="s">
        <v>344</v>
      </c>
      <c r="I55" s="9">
        <v>42515.623749999999</v>
      </c>
      <c r="J55" s="20">
        <v>0</v>
      </c>
      <c r="K55" s="20" t="str">
        <f t="shared" si="0"/>
        <v>4031/4032</v>
      </c>
      <c r="L55" s="6">
        <f t="shared" si="1"/>
        <v>3.0671296262880787E-3</v>
      </c>
      <c r="M55" s="7"/>
      <c r="N55" s="7">
        <f>24*60*SUM($L55:$L55)</f>
        <v>4.4166666618548334</v>
      </c>
      <c r="O55" s="21"/>
      <c r="P55" s="21" t="s">
        <v>345</v>
      </c>
      <c r="Q55" s="37" t="b">
        <f t="shared" si="2"/>
        <v>0</v>
      </c>
      <c r="R55" s="38" t="s">
        <v>950</v>
      </c>
      <c r="S55" s="39">
        <f t="shared" si="3"/>
        <v>4.3700000000000003E-2</v>
      </c>
      <c r="T55" s="39">
        <f t="shared" si="9"/>
        <v>4.2700000000000002E-2</v>
      </c>
      <c r="U55" s="39">
        <f t="shared" si="5"/>
        <v>1.0000000000000009E-3</v>
      </c>
      <c r="V55" s="37">
        <f>COUNTIFS(XINGS!$D$2:$D$19, "&gt;=" &amp; S55, XINGS!$D$2:$D$19, "&lt;=" &amp; T55)</f>
        <v>0</v>
      </c>
      <c r="W55" s="37">
        <f t="shared" si="6"/>
        <v>18</v>
      </c>
      <c r="X55" s="40">
        <f t="shared" si="7"/>
        <v>0</v>
      </c>
    </row>
    <row r="56" spans="1:24" s="2" customFormat="1" x14ac:dyDescent="0.25">
      <c r="A56" s="20" t="s">
        <v>346</v>
      </c>
      <c r="B56" s="20">
        <v>4038</v>
      </c>
      <c r="C56" s="20" t="s">
        <v>18</v>
      </c>
      <c r="D56" s="20" t="s">
        <v>47</v>
      </c>
      <c r="E56" s="9">
        <v>42515.672511574077</v>
      </c>
      <c r="F56" s="9">
        <v>42515.674409722225</v>
      </c>
      <c r="G56" s="10">
        <v>2</v>
      </c>
      <c r="H56" s="9" t="s">
        <v>47</v>
      </c>
      <c r="I56" s="9">
        <v>42515.674409722225</v>
      </c>
      <c r="J56" s="20">
        <v>0</v>
      </c>
      <c r="K56" s="20" t="str">
        <f t="shared" si="0"/>
        <v>4037/4038</v>
      </c>
      <c r="L56" s="6">
        <f t="shared" si="1"/>
        <v>0</v>
      </c>
      <c r="M56" s="7"/>
      <c r="N56" s="7">
        <f>24*60*SUM($L56:$L56)+1</f>
        <v>1</v>
      </c>
      <c r="O56" s="21"/>
      <c r="P56" s="21" t="s">
        <v>347</v>
      </c>
      <c r="Q56" s="37" t="b">
        <f t="shared" si="2"/>
        <v>0</v>
      </c>
      <c r="R56" s="38" t="s">
        <v>950</v>
      </c>
      <c r="S56" s="39">
        <f t="shared" si="3"/>
        <v>4.58E-2</v>
      </c>
      <c r="T56" s="39">
        <f t="shared" si="9"/>
        <v>4.58E-2</v>
      </c>
      <c r="U56" s="39">
        <f t="shared" si="5"/>
        <v>0</v>
      </c>
      <c r="V56" s="37">
        <f>COUNTIFS(XINGS!$D$2:$D$19, "&gt;=" &amp; S56, XINGS!$D$2:$D$19, "&lt;=" &amp; T56)</f>
        <v>0</v>
      </c>
      <c r="W56" s="37">
        <f t="shared" si="6"/>
        <v>18</v>
      </c>
      <c r="X56" s="40">
        <f t="shared" si="7"/>
        <v>0</v>
      </c>
    </row>
    <row r="57" spans="1:24" s="2" customFormat="1" x14ac:dyDescent="0.25">
      <c r="A57" s="20" t="s">
        <v>349</v>
      </c>
      <c r="B57" s="20">
        <v>4027</v>
      </c>
      <c r="C57" s="20" t="s">
        <v>18</v>
      </c>
      <c r="D57" s="20" t="s">
        <v>351</v>
      </c>
      <c r="E57" s="9">
        <v>42515.952094907407</v>
      </c>
      <c r="F57" s="9">
        <v>42515.9531712963</v>
      </c>
      <c r="G57" s="10">
        <v>1</v>
      </c>
      <c r="H57" s="9" t="s">
        <v>246</v>
      </c>
      <c r="I57" s="9">
        <v>42515.972337962965</v>
      </c>
      <c r="J57" s="20">
        <v>0</v>
      </c>
      <c r="K57" s="20" t="str">
        <f t="shared" si="0"/>
        <v>4027/4028</v>
      </c>
      <c r="L57" s="6">
        <f t="shared" si="1"/>
        <v>1.9166666665114462E-2</v>
      </c>
      <c r="M57" s="7"/>
      <c r="N57" s="7"/>
      <c r="O57" s="21"/>
      <c r="P57" s="21"/>
      <c r="Q57" s="37" t="b">
        <f t="shared" si="2"/>
        <v>0</v>
      </c>
      <c r="R57" s="38" t="s">
        <v>950</v>
      </c>
      <c r="S57" s="39">
        <f t="shared" si="3"/>
        <v>5.8999999999999997E-2</v>
      </c>
      <c r="T57" s="39">
        <f t="shared" si="9"/>
        <v>3.7191000000000001</v>
      </c>
      <c r="U57" s="39">
        <f t="shared" si="5"/>
        <v>3.6600999999999999</v>
      </c>
      <c r="V57" s="37">
        <f>COUNTIFS(XINGS!$D$2:$D$19, "&gt;=" &amp; S57, XINGS!$D$2:$D$19, "&lt;=" &amp; T57)</f>
        <v>5</v>
      </c>
      <c r="W57" s="37">
        <f t="shared" si="6"/>
        <v>13</v>
      </c>
      <c r="X57" s="40">
        <f t="shared" si="7"/>
        <v>0.27777777777777779</v>
      </c>
    </row>
    <row r="58" spans="1:24" s="2" customFormat="1" x14ac:dyDescent="0.25">
      <c r="A58" s="20" t="s">
        <v>349</v>
      </c>
      <c r="B58" s="20">
        <v>4027</v>
      </c>
      <c r="C58" s="20" t="s">
        <v>18</v>
      </c>
      <c r="D58" s="20" t="s">
        <v>107</v>
      </c>
      <c r="E58" s="9">
        <v>42515.964872685188</v>
      </c>
      <c r="F58" s="9">
        <v>42515.965833333335</v>
      </c>
      <c r="G58" s="10">
        <v>1</v>
      </c>
      <c r="H58" s="9" t="s">
        <v>246</v>
      </c>
      <c r="I58" s="9">
        <v>42515.972337962965</v>
      </c>
      <c r="J58" s="20">
        <v>0</v>
      </c>
      <c r="K58" s="20" t="str">
        <f t="shared" si="0"/>
        <v>4027/4028</v>
      </c>
      <c r="L58" s="6">
        <f t="shared" si="1"/>
        <v>6.5046296294895001E-3</v>
      </c>
      <c r="M58" s="7"/>
      <c r="N58" s="7">
        <f>24*60*SUM($L58:$L59)</f>
        <v>52.783333340194076</v>
      </c>
      <c r="O58" s="21"/>
      <c r="P58" s="21" t="s">
        <v>350</v>
      </c>
      <c r="Q58" s="37" t="b">
        <f t="shared" si="2"/>
        <v>0</v>
      </c>
      <c r="R58" s="38" t="s">
        <v>950</v>
      </c>
      <c r="S58" s="39">
        <f t="shared" si="3"/>
        <v>1.9118999999999999</v>
      </c>
      <c r="T58" s="39">
        <f t="shared" si="9"/>
        <v>3.7191000000000001</v>
      </c>
      <c r="U58" s="39">
        <f t="shared" si="5"/>
        <v>1.8072000000000001</v>
      </c>
      <c r="V58" s="37">
        <f>COUNTIFS(XINGS!$D$2:$D$19, "&gt;=" &amp; S58, XINGS!$D$2:$D$19, "&lt;=" &amp; T58)</f>
        <v>4</v>
      </c>
      <c r="W58" s="37">
        <f t="shared" si="6"/>
        <v>14</v>
      </c>
      <c r="X58" s="40">
        <f t="shared" si="7"/>
        <v>0.22222222222222221</v>
      </c>
    </row>
    <row r="59" spans="1:24" s="2" customFormat="1" x14ac:dyDescent="0.25">
      <c r="A59" s="20" t="s">
        <v>282</v>
      </c>
      <c r="B59" s="20">
        <v>4042</v>
      </c>
      <c r="C59" s="20" t="s">
        <v>18</v>
      </c>
      <c r="D59" s="20" t="s">
        <v>283</v>
      </c>
      <c r="E59" s="9">
        <v>42515.013414351852</v>
      </c>
      <c r="F59" s="9">
        <v>42515.014652777776</v>
      </c>
      <c r="G59" s="10">
        <v>1</v>
      </c>
      <c r="H59" s="9" t="s">
        <v>284</v>
      </c>
      <c r="I59" s="9">
        <v>42515.044803240744</v>
      </c>
      <c r="J59" s="20">
        <v>0</v>
      </c>
      <c r="K59" s="20" t="str">
        <f t="shared" si="0"/>
        <v>4041/4042</v>
      </c>
      <c r="L59" s="6">
        <f t="shared" si="1"/>
        <v>3.0150462967867497E-2</v>
      </c>
      <c r="M59" s="7"/>
      <c r="N59" s="7">
        <f t="shared" ref="N59:N64" si="10">24*60*SUM($L59:$L59)</f>
        <v>43.416666673729196</v>
      </c>
      <c r="O59" s="21"/>
      <c r="P59" s="21" t="s">
        <v>257</v>
      </c>
      <c r="Q59" s="37" t="b">
        <f t="shared" si="2"/>
        <v>0</v>
      </c>
      <c r="R59" s="38" t="s">
        <v>950</v>
      </c>
      <c r="S59" s="39">
        <f t="shared" si="3"/>
        <v>4.7100000000000003E-2</v>
      </c>
      <c r="T59" s="39">
        <f t="shared" si="9"/>
        <v>15.4429</v>
      </c>
      <c r="U59" s="39">
        <f t="shared" si="5"/>
        <v>15.395799999999999</v>
      </c>
      <c r="V59" s="37">
        <f>COUNTIFS(XINGS!$D$2:$D$19, "&gt;=" &amp; S59, XINGS!$D$2:$D$19, "&lt;=" &amp; T59)</f>
        <v>18</v>
      </c>
      <c r="W59" s="37">
        <f t="shared" si="6"/>
        <v>0</v>
      </c>
      <c r="X59" s="40">
        <f t="shared" si="7"/>
        <v>1</v>
      </c>
    </row>
    <row r="60" spans="1:24" s="2" customFormat="1" x14ac:dyDescent="0.25">
      <c r="A60" s="20" t="s">
        <v>362</v>
      </c>
      <c r="B60" s="20">
        <v>4016</v>
      </c>
      <c r="C60" s="20" t="s">
        <v>18</v>
      </c>
      <c r="D60" s="20" t="s">
        <v>361</v>
      </c>
      <c r="E60" s="9">
        <v>42516.30736111111</v>
      </c>
      <c r="F60" s="9">
        <v>42516.308506944442</v>
      </c>
      <c r="G60" s="10">
        <v>1</v>
      </c>
      <c r="H60" s="9" t="s">
        <v>28</v>
      </c>
      <c r="I60" s="9">
        <v>42516.32984953704</v>
      </c>
      <c r="J60" s="20">
        <v>0</v>
      </c>
      <c r="K60" s="20" t="str">
        <f t="shared" si="0"/>
        <v>4015/4016</v>
      </c>
      <c r="L60" s="6">
        <f t="shared" si="1"/>
        <v>2.1342592597648036E-2</v>
      </c>
      <c r="M60" s="7"/>
      <c r="N60" s="7">
        <f t="shared" si="10"/>
        <v>30.733333340613171</v>
      </c>
      <c r="O60" s="21"/>
      <c r="P60" s="21" t="s">
        <v>360</v>
      </c>
      <c r="Q60" s="37" t="b">
        <f t="shared" si="2"/>
        <v>0</v>
      </c>
      <c r="R60" s="38" t="s">
        <v>951</v>
      </c>
      <c r="S60" s="39">
        <f t="shared" si="3"/>
        <v>1.9133</v>
      </c>
      <c r="T60" s="39">
        <f t="shared" si="9"/>
        <v>23.3308</v>
      </c>
      <c r="U60" s="39">
        <f t="shared" si="5"/>
        <v>21.4175</v>
      </c>
      <c r="V60" s="37">
        <f>COUNTIFS(XINGS!$D$2:$D$19, "&gt;=" &amp; S60, XINGS!$D$2:$D$19, "&lt;=" &amp; T60)</f>
        <v>17</v>
      </c>
      <c r="W60" s="37">
        <f t="shared" si="6"/>
        <v>1</v>
      </c>
      <c r="X60" s="40">
        <f t="shared" si="7"/>
        <v>0.94444444444444442</v>
      </c>
    </row>
    <row r="61" spans="1:24" s="2" customFormat="1" x14ac:dyDescent="0.25">
      <c r="A61" s="20" t="s">
        <v>359</v>
      </c>
      <c r="B61" s="20">
        <v>4011</v>
      </c>
      <c r="C61" s="20" t="s">
        <v>18</v>
      </c>
      <c r="D61" s="20" t="s">
        <v>299</v>
      </c>
      <c r="E61" s="9">
        <v>42516.569282407407</v>
      </c>
      <c r="F61" s="9">
        <v>42516.576782407406</v>
      </c>
      <c r="G61" s="10">
        <v>10</v>
      </c>
      <c r="H61" s="9" t="s">
        <v>46</v>
      </c>
      <c r="I61" s="9">
        <v>42516.597754629627</v>
      </c>
      <c r="J61" s="20">
        <v>0</v>
      </c>
      <c r="K61" s="20" t="str">
        <f t="shared" si="0"/>
        <v>4011/4012</v>
      </c>
      <c r="L61" s="6">
        <f t="shared" si="1"/>
        <v>2.0972222220734693E-2</v>
      </c>
      <c r="M61" s="7"/>
      <c r="N61" s="7">
        <f t="shared" si="10"/>
        <v>30.199999997857958</v>
      </c>
      <c r="O61" s="21"/>
      <c r="P61" s="21" t="s">
        <v>158</v>
      </c>
      <c r="Q61" s="37" t="b">
        <f t="shared" si="2"/>
        <v>0</v>
      </c>
      <c r="R61" s="38" t="s">
        <v>951</v>
      </c>
      <c r="S61" s="39">
        <f t="shared" si="3"/>
        <v>1.9126000000000001</v>
      </c>
      <c r="T61" s="39">
        <v>23.331199999999999</v>
      </c>
      <c r="U61" s="39">
        <f t="shared" si="5"/>
        <v>21.418599999999998</v>
      </c>
      <c r="V61" s="37">
        <f>COUNTIFS(XINGS!$D$2:$D$19, "&gt;=" &amp; S61, XINGS!$D$2:$D$19, "&lt;=" &amp; T61)</f>
        <v>17</v>
      </c>
      <c r="W61" s="37">
        <f t="shared" si="6"/>
        <v>1</v>
      </c>
      <c r="X61" s="40">
        <f t="shared" si="7"/>
        <v>0.94444444444444442</v>
      </c>
    </row>
    <row r="62" spans="1:24" s="2" customFormat="1" x14ac:dyDescent="0.25">
      <c r="A62" s="20" t="s">
        <v>358</v>
      </c>
      <c r="B62" s="20">
        <v>4038</v>
      </c>
      <c r="C62" s="20" t="s">
        <v>18</v>
      </c>
      <c r="D62" s="20" t="s">
        <v>46</v>
      </c>
      <c r="E62" s="9">
        <v>42516.60050925926</v>
      </c>
      <c r="F62" s="9">
        <v>42516.601712962962</v>
      </c>
      <c r="G62" s="10">
        <v>1</v>
      </c>
      <c r="H62" s="9" t="s">
        <v>357</v>
      </c>
      <c r="I62" s="9">
        <v>42516.607685185183</v>
      </c>
      <c r="J62" s="20">
        <v>2</v>
      </c>
      <c r="K62" s="20" t="str">
        <f t="shared" si="0"/>
        <v>4037/4038</v>
      </c>
      <c r="L62" s="6">
        <f t="shared" si="1"/>
        <v>5.9722222213167697E-3</v>
      </c>
      <c r="M62" s="7"/>
      <c r="N62" s="7">
        <f t="shared" si="10"/>
        <v>8.5999999986961484</v>
      </c>
      <c r="O62" s="21"/>
      <c r="P62" s="21" t="s">
        <v>356</v>
      </c>
      <c r="Q62" s="37" t="b">
        <f t="shared" si="2"/>
        <v>0</v>
      </c>
      <c r="R62" s="38" t="s">
        <v>951</v>
      </c>
      <c r="S62" s="39">
        <f t="shared" si="3"/>
        <v>4.6699999999999998E-2</v>
      </c>
      <c r="T62" s="39">
        <f>RIGHT(H62,LEN(H62)-4)/10000</f>
        <v>23.328299999999999</v>
      </c>
      <c r="U62" s="39">
        <f t="shared" si="5"/>
        <v>23.281599999999997</v>
      </c>
      <c r="V62" s="37">
        <f>COUNTIFS(XINGS!$D$2:$D$19, "&gt;=" &amp; S62, XINGS!$D$2:$D$19, "&lt;=" &amp; T62)</f>
        <v>18</v>
      </c>
      <c r="W62" s="37">
        <f t="shared" si="6"/>
        <v>0</v>
      </c>
      <c r="X62" s="40">
        <f t="shared" si="7"/>
        <v>1</v>
      </c>
    </row>
    <row r="63" spans="1:24" s="2" customFormat="1" x14ac:dyDescent="0.25">
      <c r="A63" s="20" t="s">
        <v>355</v>
      </c>
      <c r="B63" s="20">
        <v>4011</v>
      </c>
      <c r="C63" s="20" t="s">
        <v>18</v>
      </c>
      <c r="D63" s="20" t="s">
        <v>354</v>
      </c>
      <c r="E63" s="9">
        <v>42516.871736111112</v>
      </c>
      <c r="F63" s="9">
        <v>42516.876932870371</v>
      </c>
      <c r="G63" s="10">
        <v>7</v>
      </c>
      <c r="H63" s="9" t="s">
        <v>311</v>
      </c>
      <c r="I63" s="9">
        <v>42516.885798611111</v>
      </c>
      <c r="J63" s="20">
        <v>0</v>
      </c>
      <c r="K63" s="20" t="str">
        <f t="shared" si="0"/>
        <v>4011/4012</v>
      </c>
      <c r="L63" s="6">
        <f t="shared" si="1"/>
        <v>8.8657407395658083E-3</v>
      </c>
      <c r="M63" s="7"/>
      <c r="N63" s="7">
        <f t="shared" si="10"/>
        <v>12.766666664974764</v>
      </c>
      <c r="O63" s="21"/>
      <c r="P63" s="21" t="s">
        <v>353</v>
      </c>
      <c r="Q63" s="37" t="b">
        <f t="shared" si="2"/>
        <v>0</v>
      </c>
      <c r="R63" s="38" t="s">
        <v>951</v>
      </c>
      <c r="S63" s="39">
        <f t="shared" si="3"/>
        <v>0.49930000000000002</v>
      </c>
      <c r="T63" s="39">
        <f>RIGHT(H63,LEN(H63)-4)/10000</f>
        <v>6.4690000000000003</v>
      </c>
      <c r="U63" s="39">
        <f t="shared" si="5"/>
        <v>5.9697000000000005</v>
      </c>
      <c r="V63" s="37">
        <f>COUNTIFS(XINGS!$D$2:$D$19, "&gt;=" &amp; S63, XINGS!$D$2:$D$19, "&lt;=" &amp; T63)</f>
        <v>12</v>
      </c>
      <c r="W63" s="37">
        <f t="shared" si="6"/>
        <v>6</v>
      </c>
      <c r="X63" s="40">
        <f t="shared" si="7"/>
        <v>0.66666666666666663</v>
      </c>
    </row>
    <row r="64" spans="1:24" s="2" customFormat="1" x14ac:dyDescent="0.25">
      <c r="A64" s="20" t="s">
        <v>352</v>
      </c>
      <c r="B64" s="20">
        <v>4007</v>
      </c>
      <c r="C64" s="20" t="s">
        <v>18</v>
      </c>
      <c r="D64" s="20" t="s">
        <v>46</v>
      </c>
      <c r="E64" s="9">
        <v>42516.933067129627</v>
      </c>
      <c r="F64" s="9">
        <v>42516.934189814812</v>
      </c>
      <c r="G64" s="10">
        <v>1</v>
      </c>
      <c r="H64" s="9" t="s">
        <v>46</v>
      </c>
      <c r="I64" s="9">
        <v>42516.935659722221</v>
      </c>
      <c r="J64" s="20">
        <v>0</v>
      </c>
      <c r="K64" s="20" t="str">
        <f t="shared" si="0"/>
        <v>4007/4008</v>
      </c>
      <c r="L64" s="6">
        <f t="shared" si="1"/>
        <v>1.4699074090458453E-3</v>
      </c>
      <c r="M64" s="7"/>
      <c r="N64" s="7">
        <f t="shared" si="10"/>
        <v>2.1166666690260172</v>
      </c>
      <c r="O64" s="21"/>
      <c r="P64" s="21" t="s">
        <v>158</v>
      </c>
      <c r="Q64" s="37" t="b">
        <f t="shared" si="2"/>
        <v>0</v>
      </c>
      <c r="R64" s="38" t="s">
        <v>951</v>
      </c>
      <c r="S64" s="39">
        <f t="shared" si="3"/>
        <v>4.6699999999999998E-2</v>
      </c>
      <c r="T64" s="39">
        <f>RIGHT(H64,LEN(H64)-4)/10000</f>
        <v>4.6699999999999998E-2</v>
      </c>
      <c r="U64" s="39">
        <f t="shared" si="5"/>
        <v>0</v>
      </c>
      <c r="V64" s="37">
        <f>COUNTIFS(XINGS!$D$2:$D$19, "&gt;=" &amp; S64, XINGS!$D$2:$D$19, "&lt;=" &amp; T64)</f>
        <v>0</v>
      </c>
      <c r="W64" s="37">
        <f t="shared" si="6"/>
        <v>18</v>
      </c>
      <c r="X64" s="40">
        <f t="shared" si="7"/>
        <v>0</v>
      </c>
    </row>
    <row r="65" spans="1:24" s="2" customFormat="1" x14ac:dyDescent="0.25">
      <c r="A65" s="20" t="s">
        <v>352</v>
      </c>
      <c r="B65" s="20">
        <v>4007</v>
      </c>
      <c r="C65" s="20" t="s">
        <v>18</v>
      </c>
      <c r="D65" s="20" t="s">
        <v>46</v>
      </c>
      <c r="E65" s="9">
        <v>42516.933067129627</v>
      </c>
      <c r="F65" s="9">
        <v>42516.935659722221</v>
      </c>
      <c r="G65" s="10">
        <v>3</v>
      </c>
      <c r="H65" s="9" t="s">
        <v>46</v>
      </c>
      <c r="I65" s="9">
        <v>42516.935659722221</v>
      </c>
      <c r="J65" s="20">
        <v>0</v>
      </c>
      <c r="K65" s="20" t="str">
        <f t="shared" si="0"/>
        <v>4007/4008</v>
      </c>
      <c r="L65" s="6">
        <f t="shared" si="1"/>
        <v>0</v>
      </c>
      <c r="M65" s="7"/>
      <c r="N65" s="7"/>
      <c r="O65" s="21"/>
      <c r="P65" s="21"/>
      <c r="Q65" s="37" t="b">
        <f t="shared" si="2"/>
        <v>0</v>
      </c>
      <c r="R65" s="38" t="s">
        <v>951</v>
      </c>
      <c r="S65" s="39">
        <f t="shared" si="3"/>
        <v>4.6699999999999998E-2</v>
      </c>
      <c r="T65" s="39">
        <f>RIGHT(H65,LEN(H65)-4)/10000</f>
        <v>4.6699999999999998E-2</v>
      </c>
      <c r="U65" s="39">
        <f t="shared" si="5"/>
        <v>0</v>
      </c>
      <c r="V65" s="37">
        <f>COUNTIFS(XINGS!$D$2:$D$19, "&gt;=" &amp; S65, XINGS!$D$2:$D$19, "&lt;=" &amp; T65)</f>
        <v>0</v>
      </c>
      <c r="W65" s="37">
        <f t="shared" si="6"/>
        <v>18</v>
      </c>
      <c r="X65" s="40">
        <f t="shared" si="7"/>
        <v>0</v>
      </c>
    </row>
    <row r="66" spans="1:24" s="2" customFormat="1" x14ac:dyDescent="0.25">
      <c r="A66" s="20" t="s">
        <v>366</v>
      </c>
      <c r="B66" s="20">
        <v>4016</v>
      </c>
      <c r="C66" s="20" t="s">
        <v>18</v>
      </c>
      <c r="D66" s="20" t="s">
        <v>96</v>
      </c>
      <c r="E66" s="9">
        <v>42517.330949074072</v>
      </c>
      <c r="F66" s="9">
        <v>42517.333680555559</v>
      </c>
      <c r="G66" s="10">
        <v>3</v>
      </c>
      <c r="H66" s="9" t="s">
        <v>367</v>
      </c>
      <c r="I66" s="9">
        <v>42517.33997685185</v>
      </c>
      <c r="J66" s="20">
        <v>0</v>
      </c>
      <c r="K66" s="20" t="str">
        <f t="shared" ref="K66:K129" si="11">IF(ISEVEN(B66),(B66-1)&amp;"/"&amp;B66,B66&amp;"/"&amp;(B66+1))</f>
        <v>4015/4016</v>
      </c>
      <c r="L66" s="6">
        <f t="shared" ref="L66:L129" si="12">I66-F66</f>
        <v>6.2962962911115028E-3</v>
      </c>
      <c r="M66" s="7"/>
      <c r="N66" s="7"/>
      <c r="O66" s="21"/>
      <c r="P66" s="21"/>
      <c r="Q66" s="37" t="b">
        <f t="shared" ref="Q66:Q129" si="13">ISEVEN(LEFT(A66,3))</f>
        <v>0</v>
      </c>
      <c r="R66" s="38" t="s">
        <v>952</v>
      </c>
      <c r="S66" s="39">
        <f t="shared" ref="S66:S129" si="14">RIGHT(D66,LEN(D66)-4)/10000</f>
        <v>4.3700000000000003E-2</v>
      </c>
      <c r="T66" s="39">
        <f>RIGHT(H66,LEN(H66)-4)/10000</f>
        <v>3.7212000000000001</v>
      </c>
      <c r="U66" s="39">
        <f t="shared" ref="U66:U129" si="15">ABS(T66-S66)</f>
        <v>3.6775000000000002</v>
      </c>
      <c r="V66" s="37">
        <f>COUNTIFS(XINGS!$D$2:$D$19, "&gt;=" &amp; S66, XINGS!$D$2:$D$19, "&lt;=" &amp; T66)</f>
        <v>5</v>
      </c>
      <c r="W66" s="37">
        <f t="shared" ref="W66:W129" si="16">18-V66</f>
        <v>13</v>
      </c>
      <c r="X66" s="40">
        <f t="shared" ref="X66:X129" si="17">V66/18</f>
        <v>0.27777777777777779</v>
      </c>
    </row>
    <row r="67" spans="1:24" s="2" customFormat="1" x14ac:dyDescent="0.25">
      <c r="A67" s="20" t="s">
        <v>366</v>
      </c>
      <c r="B67" s="20">
        <v>4016</v>
      </c>
      <c r="C67" s="20" t="s">
        <v>18</v>
      </c>
      <c r="D67" s="20" t="s">
        <v>368</v>
      </c>
      <c r="E67" s="9">
        <v>42517.345185185186</v>
      </c>
      <c r="F67" s="9">
        <v>42517.345891203702</v>
      </c>
      <c r="G67" s="10">
        <v>1</v>
      </c>
      <c r="H67" s="9" t="s">
        <v>369</v>
      </c>
      <c r="I67" s="9">
        <v>42517.361805555556</v>
      </c>
      <c r="J67" s="20">
        <v>1</v>
      </c>
      <c r="K67" s="20" t="str">
        <f t="shared" si="11"/>
        <v>4015/4016</v>
      </c>
      <c r="L67" s="6">
        <f t="shared" si="12"/>
        <v>1.5914351854007691E-2</v>
      </c>
      <c r="M67" s="7"/>
      <c r="N67" s="7">
        <f>24*60*SUM($L66:$L67)</f>
        <v>31.983333328971639</v>
      </c>
      <c r="O67" s="21"/>
      <c r="P67" s="21" t="s">
        <v>370</v>
      </c>
      <c r="Q67" s="37" t="b">
        <f t="shared" si="13"/>
        <v>0</v>
      </c>
      <c r="R67" s="38" t="s">
        <v>952</v>
      </c>
      <c r="S67" s="39">
        <f t="shared" si="14"/>
        <v>6.4748000000000001</v>
      </c>
      <c r="T67" s="39">
        <v>23.330300000000001</v>
      </c>
      <c r="U67" s="39">
        <f t="shared" si="15"/>
        <v>16.855499999999999</v>
      </c>
      <c r="V67" s="37">
        <f>COUNTIFS(XINGS!$D$2:$D$19, "&gt;=" &amp; S67, XINGS!$D$2:$D$19, "&lt;=" &amp; T67)</f>
        <v>6</v>
      </c>
      <c r="W67" s="37">
        <f t="shared" si="16"/>
        <v>12</v>
      </c>
      <c r="X67" s="40">
        <f t="shared" si="17"/>
        <v>0.33333333333333331</v>
      </c>
    </row>
    <row r="68" spans="1:24" s="2" customFormat="1" x14ac:dyDescent="0.25">
      <c r="A68" s="20" t="s">
        <v>371</v>
      </c>
      <c r="B68" s="20">
        <v>4018</v>
      </c>
      <c r="C68" s="20" t="s">
        <v>18</v>
      </c>
      <c r="D68" s="20" t="s">
        <v>372</v>
      </c>
      <c r="E68" s="9">
        <v>42517.453113425923</v>
      </c>
      <c r="F68" s="9">
        <v>42517.453877314816</v>
      </c>
      <c r="G68" s="10">
        <v>1</v>
      </c>
      <c r="H68" s="9" t="s">
        <v>32</v>
      </c>
      <c r="I68" s="9">
        <v>42517.472361111111</v>
      </c>
      <c r="J68" s="20">
        <v>0</v>
      </c>
      <c r="K68" s="20" t="str">
        <f t="shared" si="11"/>
        <v>4017/4018</v>
      </c>
      <c r="L68" s="6">
        <f t="shared" si="12"/>
        <v>1.8483796295186039E-2</v>
      </c>
      <c r="M68" s="7"/>
      <c r="N68" s="7">
        <f>24*60*SUM($L68:$L68)</f>
        <v>26.616666665067896</v>
      </c>
      <c r="O68" s="21"/>
      <c r="P68" s="21" t="s">
        <v>373</v>
      </c>
      <c r="Q68" s="37" t="b">
        <f t="shared" si="13"/>
        <v>0</v>
      </c>
      <c r="R68" s="38" t="s">
        <v>952</v>
      </c>
      <c r="S68" s="39">
        <f t="shared" si="14"/>
        <v>8.6376000000000008</v>
      </c>
      <c r="T68" s="39">
        <f t="shared" ref="T68:T74" si="18">RIGHT(H68,LEN(H68)-4)/10000</f>
        <v>23.329899999999999</v>
      </c>
      <c r="U68" s="39">
        <f t="shared" si="15"/>
        <v>14.692299999999998</v>
      </c>
      <c r="V68" s="37">
        <f>COUNTIFS(XINGS!$D$2:$D$19, "&gt;=" &amp; S68, XINGS!$D$2:$D$19, "&lt;=" &amp; T68)</f>
        <v>4</v>
      </c>
      <c r="W68" s="37">
        <f t="shared" si="16"/>
        <v>14</v>
      </c>
      <c r="X68" s="40">
        <f t="shared" si="17"/>
        <v>0.22222222222222221</v>
      </c>
    </row>
    <row r="69" spans="1:24" s="2" customFormat="1" x14ac:dyDescent="0.25">
      <c r="A69" s="20" t="s">
        <v>380</v>
      </c>
      <c r="B69" s="20">
        <v>4031</v>
      </c>
      <c r="C69" s="20" t="s">
        <v>18</v>
      </c>
      <c r="D69" s="20" t="s">
        <v>381</v>
      </c>
      <c r="E69" s="9">
        <v>42517.634467592594</v>
      </c>
      <c r="F69" s="9">
        <v>42517.635208333333</v>
      </c>
      <c r="G69" s="10">
        <v>1</v>
      </c>
      <c r="H69" s="9" t="s">
        <v>382</v>
      </c>
      <c r="I69" s="9">
        <v>42517.637604166666</v>
      </c>
      <c r="J69" s="20">
        <v>1</v>
      </c>
      <c r="K69" s="20" t="str">
        <f t="shared" si="11"/>
        <v>4031/4032</v>
      </c>
      <c r="L69" s="6">
        <f t="shared" si="12"/>
        <v>2.3958333331393078E-3</v>
      </c>
      <c r="M69" s="7"/>
      <c r="N69" s="7"/>
      <c r="O69" s="21"/>
      <c r="P69" s="21"/>
      <c r="Q69" s="37" t="b">
        <f t="shared" si="13"/>
        <v>0</v>
      </c>
      <c r="R69" s="38" t="s">
        <v>952</v>
      </c>
      <c r="S69" s="39">
        <f t="shared" si="14"/>
        <v>4.7800000000000002E-2</v>
      </c>
      <c r="T69" s="39">
        <f t="shared" si="18"/>
        <v>0.14480000000000001</v>
      </c>
      <c r="U69" s="39">
        <f t="shared" si="15"/>
        <v>9.7000000000000003E-2</v>
      </c>
      <c r="V69" s="37">
        <f>COUNTIFS(XINGS!$D$2:$D$19, "&gt;=" &amp; S69, XINGS!$D$2:$D$19, "&lt;=" &amp; T69)</f>
        <v>0</v>
      </c>
      <c r="W69" s="37">
        <f t="shared" si="16"/>
        <v>18</v>
      </c>
      <c r="X69" s="40">
        <f t="shared" si="17"/>
        <v>0</v>
      </c>
    </row>
    <row r="70" spans="1:24" s="2" customFormat="1" x14ac:dyDescent="0.25">
      <c r="A70" s="20" t="s">
        <v>380</v>
      </c>
      <c r="B70" s="20">
        <v>4031</v>
      </c>
      <c r="C70" s="20" t="s">
        <v>18</v>
      </c>
      <c r="D70" s="20" t="s">
        <v>383</v>
      </c>
      <c r="E70" s="9">
        <v>42517.640983796293</v>
      </c>
      <c r="F70" s="9">
        <v>42517.641805555555</v>
      </c>
      <c r="G70" s="10">
        <v>1</v>
      </c>
      <c r="H70" s="9" t="s">
        <v>384</v>
      </c>
      <c r="I70" s="9">
        <v>42517.664224537039</v>
      </c>
      <c r="J70" s="20">
        <v>2</v>
      </c>
      <c r="K70" s="20" t="str">
        <f t="shared" si="11"/>
        <v>4031/4032</v>
      </c>
      <c r="L70" s="6">
        <f t="shared" si="12"/>
        <v>2.2418981483497191E-2</v>
      </c>
      <c r="M70" s="7"/>
      <c r="N70" s="7">
        <f>24*60*SUM($L69:$L70)</f>
        <v>35.733333335956559</v>
      </c>
      <c r="O70" s="21"/>
      <c r="P70" s="21" t="s">
        <v>385</v>
      </c>
      <c r="Q70" s="37" t="b">
        <f t="shared" si="13"/>
        <v>0</v>
      </c>
      <c r="R70" s="38" t="s">
        <v>952</v>
      </c>
      <c r="S70" s="39">
        <f t="shared" si="14"/>
        <v>1.9801</v>
      </c>
      <c r="T70" s="39">
        <f t="shared" si="18"/>
        <v>23.333200000000001</v>
      </c>
      <c r="U70" s="39">
        <f t="shared" si="15"/>
        <v>21.353100000000001</v>
      </c>
      <c r="V70" s="37">
        <f>COUNTIFS(XINGS!$D$2:$D$19, "&gt;=" &amp; S70, XINGS!$D$2:$D$19, "&lt;=" &amp; T70)</f>
        <v>17</v>
      </c>
      <c r="W70" s="37">
        <f t="shared" si="16"/>
        <v>1</v>
      </c>
      <c r="X70" s="40">
        <f t="shared" si="17"/>
        <v>0.94444444444444442</v>
      </c>
    </row>
    <row r="71" spans="1:24" s="2" customFormat="1" x14ac:dyDescent="0.25">
      <c r="A71" s="20" t="s">
        <v>389</v>
      </c>
      <c r="B71" s="20">
        <v>4031</v>
      </c>
      <c r="C71" s="20" t="s">
        <v>18</v>
      </c>
      <c r="D71" s="20" t="s">
        <v>31</v>
      </c>
      <c r="E71" s="9">
        <v>42517.704884259256</v>
      </c>
      <c r="F71" s="9">
        <v>42517.70584490741</v>
      </c>
      <c r="G71" s="10">
        <v>1</v>
      </c>
      <c r="H71" s="9" t="s">
        <v>390</v>
      </c>
      <c r="I71" s="9">
        <v>42517.716469907406</v>
      </c>
      <c r="J71" s="20">
        <v>0</v>
      </c>
      <c r="K71" s="20" t="str">
        <f t="shared" si="11"/>
        <v>4031/4032</v>
      </c>
      <c r="L71" s="6">
        <f t="shared" si="12"/>
        <v>1.0624999995343387E-2</v>
      </c>
      <c r="M71" s="7"/>
      <c r="N71" s="7"/>
      <c r="O71" s="21"/>
      <c r="P71" s="21"/>
      <c r="Q71" s="37" t="b">
        <f t="shared" si="13"/>
        <v>0</v>
      </c>
      <c r="R71" s="38" t="s">
        <v>952</v>
      </c>
      <c r="S71" s="39">
        <f t="shared" si="14"/>
        <v>4.53E-2</v>
      </c>
      <c r="T71" s="39">
        <f t="shared" si="18"/>
        <v>5.2363999999999997</v>
      </c>
      <c r="U71" s="39">
        <f t="shared" si="15"/>
        <v>5.1910999999999996</v>
      </c>
      <c r="V71" s="37">
        <f>COUNTIFS(XINGS!$D$2:$D$19, "&gt;=" &amp; S71, XINGS!$D$2:$D$19, "&lt;=" &amp; T71)</f>
        <v>7</v>
      </c>
      <c r="W71" s="37">
        <f t="shared" si="16"/>
        <v>11</v>
      </c>
      <c r="X71" s="40">
        <f t="shared" si="17"/>
        <v>0.3888888888888889</v>
      </c>
    </row>
    <row r="72" spans="1:24" s="2" customFormat="1" x14ac:dyDescent="0.25">
      <c r="A72" s="20" t="s">
        <v>389</v>
      </c>
      <c r="B72" s="20">
        <v>4031</v>
      </c>
      <c r="C72" s="20" t="s">
        <v>18</v>
      </c>
      <c r="D72" s="20" t="s">
        <v>391</v>
      </c>
      <c r="E72" s="9">
        <v>42517.718275462961</v>
      </c>
      <c r="F72" s="9">
        <v>42517.719189814816</v>
      </c>
      <c r="G72" s="10">
        <v>1</v>
      </c>
      <c r="H72" s="9" t="s">
        <v>392</v>
      </c>
      <c r="I72" s="9">
        <v>42517.719756944447</v>
      </c>
      <c r="J72" s="20">
        <v>0</v>
      </c>
      <c r="K72" s="20" t="str">
        <f t="shared" si="11"/>
        <v>4031/4032</v>
      </c>
      <c r="L72" s="6">
        <f t="shared" si="12"/>
        <v>5.671296312357299E-4</v>
      </c>
      <c r="M72" s="7"/>
      <c r="N72" s="7">
        <f>24*60*SUM($L71:$L72)</f>
        <v>16.116666662273929</v>
      </c>
      <c r="O72" s="21"/>
      <c r="P72" s="21" t="s">
        <v>393</v>
      </c>
      <c r="Q72" s="37" t="b">
        <f t="shared" si="13"/>
        <v>0</v>
      </c>
      <c r="R72" s="38" t="s">
        <v>952</v>
      </c>
      <c r="S72" s="39">
        <f t="shared" si="14"/>
        <v>6.6089000000000002</v>
      </c>
      <c r="T72" s="39">
        <f t="shared" si="18"/>
        <v>6.7356999999999996</v>
      </c>
      <c r="U72" s="39">
        <f t="shared" si="15"/>
        <v>0.12679999999999936</v>
      </c>
      <c r="V72" s="37">
        <f>COUNTIFS(XINGS!$D$2:$D$19, "&gt;=" &amp; S72, XINGS!$D$2:$D$19, "&lt;=" &amp; T72)</f>
        <v>0</v>
      </c>
      <c r="W72" s="37">
        <f t="shared" si="16"/>
        <v>18</v>
      </c>
      <c r="X72" s="40">
        <f t="shared" si="17"/>
        <v>0</v>
      </c>
    </row>
    <row r="73" spans="1:24" s="2" customFormat="1" x14ac:dyDescent="0.25">
      <c r="A73" s="20" t="s">
        <v>394</v>
      </c>
      <c r="B73" s="20">
        <v>4044</v>
      </c>
      <c r="C73" s="20" t="s">
        <v>18</v>
      </c>
      <c r="D73" s="20" t="s">
        <v>26</v>
      </c>
      <c r="E73" s="9">
        <v>42517.956261574072</v>
      </c>
      <c r="F73" s="9">
        <v>42517.957372685189</v>
      </c>
      <c r="G73" s="10">
        <v>1</v>
      </c>
      <c r="H73" s="9" t="s">
        <v>395</v>
      </c>
      <c r="I73" s="9">
        <v>42517.982060185182</v>
      </c>
      <c r="J73" s="20">
        <v>1</v>
      </c>
      <c r="K73" s="20" t="str">
        <f t="shared" si="11"/>
        <v>4043/4044</v>
      </c>
      <c r="L73" s="6">
        <f t="shared" si="12"/>
        <v>2.4687499993888196E-2</v>
      </c>
      <c r="M73" s="7"/>
      <c r="N73" s="7">
        <f>24*60*SUM($L73:$L73)</f>
        <v>35.549999991199002</v>
      </c>
      <c r="O73" s="21"/>
      <c r="P73" s="21" t="s">
        <v>396</v>
      </c>
      <c r="Q73" s="37" t="b">
        <f t="shared" si="13"/>
        <v>0</v>
      </c>
      <c r="R73" s="38" t="s">
        <v>952</v>
      </c>
      <c r="S73" s="39">
        <f t="shared" si="14"/>
        <v>4.4699999999999997E-2</v>
      </c>
      <c r="T73" s="39">
        <f t="shared" si="18"/>
        <v>22.370699999999999</v>
      </c>
      <c r="U73" s="39">
        <f t="shared" si="15"/>
        <v>22.326000000000001</v>
      </c>
      <c r="V73" s="37">
        <f>COUNTIFS(XINGS!$D$2:$D$19, "&gt;=" &amp; S73, XINGS!$D$2:$D$19, "&lt;=" &amp; T73)</f>
        <v>18</v>
      </c>
      <c r="W73" s="37">
        <f t="shared" si="16"/>
        <v>0</v>
      </c>
      <c r="X73" s="40">
        <f t="shared" si="17"/>
        <v>1</v>
      </c>
    </row>
    <row r="74" spans="1:24" s="2" customFormat="1" x14ac:dyDescent="0.25">
      <c r="A74" s="20" t="s">
        <v>397</v>
      </c>
      <c r="B74" s="20">
        <v>4018</v>
      </c>
      <c r="C74" s="20" t="s">
        <v>18</v>
      </c>
      <c r="D74" s="20" t="s">
        <v>73</v>
      </c>
      <c r="E74" s="9">
        <v>42518.204733796294</v>
      </c>
      <c r="F74" s="9">
        <v>42518.206666666665</v>
      </c>
      <c r="G74" s="10">
        <v>2</v>
      </c>
      <c r="H74" s="9" t="s">
        <v>124</v>
      </c>
      <c r="I74" s="9">
        <v>42518.206817129627</v>
      </c>
      <c r="J74" s="20">
        <v>0</v>
      </c>
      <c r="K74" s="20" t="str">
        <f t="shared" si="11"/>
        <v>4017/4018</v>
      </c>
      <c r="L74" s="6">
        <f t="shared" si="12"/>
        <v>1.5046296175569296E-4</v>
      </c>
      <c r="M74" s="7"/>
      <c r="N74" s="7">
        <f>24*60*SUM($L74:$L74)</f>
        <v>0.21666666492819786</v>
      </c>
      <c r="O74" s="21"/>
      <c r="P74" s="21" t="s">
        <v>398</v>
      </c>
      <c r="Q74" s="37" t="b">
        <f t="shared" si="13"/>
        <v>0</v>
      </c>
      <c r="R74" s="38" t="s">
        <v>953</v>
      </c>
      <c r="S74" s="39">
        <f t="shared" si="14"/>
        <v>23.3323</v>
      </c>
      <c r="T74" s="39">
        <f t="shared" si="18"/>
        <v>23.331199999999999</v>
      </c>
      <c r="U74" s="39">
        <f t="shared" si="15"/>
        <v>1.1000000000009891E-3</v>
      </c>
      <c r="V74" s="37">
        <f>COUNTIFS(XINGS!$D$2:$D$19, "&gt;=" &amp; S74, XINGS!$D$2:$D$19, "&lt;=" &amp; T74)</f>
        <v>0</v>
      </c>
      <c r="W74" s="37">
        <f t="shared" si="16"/>
        <v>18</v>
      </c>
      <c r="X74" s="40">
        <f t="shared" si="17"/>
        <v>0</v>
      </c>
    </row>
    <row r="75" spans="1:24" s="2" customFormat="1" x14ac:dyDescent="0.25">
      <c r="A75" s="20" t="s">
        <v>399</v>
      </c>
      <c r="B75" s="20">
        <v>4029</v>
      </c>
      <c r="C75" s="20" t="s">
        <v>18</v>
      </c>
      <c r="D75" s="20" t="s">
        <v>36</v>
      </c>
      <c r="E75" s="9">
        <v>42518.329247685186</v>
      </c>
      <c r="F75" s="9">
        <v>42518.330381944441</v>
      </c>
      <c r="G75" s="10">
        <v>1</v>
      </c>
      <c r="H75" s="9" t="s">
        <v>400</v>
      </c>
      <c r="I75" s="9">
        <v>42518.333912037036</v>
      </c>
      <c r="J75" s="20">
        <v>0</v>
      </c>
      <c r="K75" s="20" t="str">
        <f t="shared" si="11"/>
        <v>4029/4030</v>
      </c>
      <c r="L75" s="6">
        <f t="shared" si="12"/>
        <v>3.5300925956107676E-3</v>
      </c>
      <c r="M75" s="7"/>
      <c r="N75" s="7"/>
      <c r="O75" s="21"/>
      <c r="P75" s="21"/>
      <c r="Q75" s="37" t="b">
        <f t="shared" si="13"/>
        <v>0</v>
      </c>
      <c r="R75" s="38" t="s">
        <v>953</v>
      </c>
      <c r="S75" s="39">
        <f t="shared" si="14"/>
        <v>4.6399999999999997E-2</v>
      </c>
      <c r="T75" s="39">
        <v>8.9399999999999993E-2</v>
      </c>
      <c r="U75" s="39">
        <f t="shared" si="15"/>
        <v>4.2999999999999997E-2</v>
      </c>
      <c r="V75" s="37">
        <f>COUNTIFS(XINGS!$D$2:$D$19, "&gt;=" &amp; S75, XINGS!$D$2:$D$19, "&lt;=" &amp; T75)</f>
        <v>0</v>
      </c>
      <c r="W75" s="37">
        <f t="shared" si="16"/>
        <v>18</v>
      </c>
      <c r="X75" s="40">
        <f t="shared" si="17"/>
        <v>0</v>
      </c>
    </row>
    <row r="76" spans="1:24" s="2" customFormat="1" x14ac:dyDescent="0.25">
      <c r="A76" s="20" t="s">
        <v>399</v>
      </c>
      <c r="B76" s="20">
        <v>4029</v>
      </c>
      <c r="C76" s="20" t="s">
        <v>18</v>
      </c>
      <c r="D76" s="20" t="s">
        <v>401</v>
      </c>
      <c r="E76" s="9">
        <v>42518.337569444448</v>
      </c>
      <c r="F76" s="9">
        <v>42518.338506944441</v>
      </c>
      <c r="G76" s="10">
        <v>1</v>
      </c>
      <c r="H76" s="9" t="s">
        <v>402</v>
      </c>
      <c r="I76" s="9">
        <v>42518.360277777778</v>
      </c>
      <c r="J76" s="20">
        <v>0</v>
      </c>
      <c r="K76" s="20" t="str">
        <f t="shared" si="11"/>
        <v>4029/4030</v>
      </c>
      <c r="L76" s="6">
        <f t="shared" si="12"/>
        <v>2.1770833336631767E-2</v>
      </c>
      <c r="M76" s="7"/>
      <c r="N76" s="7">
        <f>24*60*SUM($L75:$L76)</f>
        <v>36.43333334242925</v>
      </c>
      <c r="O76" s="21"/>
      <c r="P76" s="21" t="s">
        <v>403</v>
      </c>
      <c r="Q76" s="37" t="b">
        <f t="shared" si="13"/>
        <v>0</v>
      </c>
      <c r="R76" s="38" t="s">
        <v>953</v>
      </c>
      <c r="S76" s="39">
        <f t="shared" si="14"/>
        <v>1.9144000000000001</v>
      </c>
      <c r="T76" s="39">
        <f t="shared" ref="T76:T119" si="19">RIGHT(H76,LEN(H76)-4)/10000</f>
        <v>23.327999999999999</v>
      </c>
      <c r="U76" s="39">
        <f t="shared" si="15"/>
        <v>21.413599999999999</v>
      </c>
      <c r="V76" s="37">
        <f>COUNTIFS(XINGS!$D$2:$D$19, "&gt;=" &amp; S76, XINGS!$D$2:$D$19, "&lt;=" &amp; T76)</f>
        <v>17</v>
      </c>
      <c r="W76" s="37">
        <f t="shared" si="16"/>
        <v>1</v>
      </c>
      <c r="X76" s="40">
        <f t="shared" si="17"/>
        <v>0.94444444444444442</v>
      </c>
    </row>
    <row r="77" spans="1:24" s="2" customFormat="1" x14ac:dyDescent="0.25">
      <c r="A77" s="20" t="s">
        <v>404</v>
      </c>
      <c r="B77" s="20">
        <v>4011</v>
      </c>
      <c r="C77" s="20" t="s">
        <v>18</v>
      </c>
      <c r="D77" s="20" t="s">
        <v>46</v>
      </c>
      <c r="E77" s="9">
        <v>42518.506539351853</v>
      </c>
      <c r="F77" s="9">
        <v>42518.508148148147</v>
      </c>
      <c r="G77" s="10">
        <v>2</v>
      </c>
      <c r="H77" s="9" t="s">
        <v>405</v>
      </c>
      <c r="I77" s="9">
        <v>42518.529849537037</v>
      </c>
      <c r="J77" s="20">
        <v>0</v>
      </c>
      <c r="K77" s="20" t="str">
        <f t="shared" si="11"/>
        <v>4011/4012</v>
      </c>
      <c r="L77" s="6">
        <f t="shared" si="12"/>
        <v>2.1701388890505768E-2</v>
      </c>
      <c r="M77" s="7"/>
      <c r="N77" s="7">
        <f>24*60*SUM($L77:$L77)</f>
        <v>31.250000002328306</v>
      </c>
      <c r="O77" s="21"/>
      <c r="P77" s="21" t="s">
        <v>406</v>
      </c>
      <c r="Q77" s="37" t="b">
        <f t="shared" si="13"/>
        <v>0</v>
      </c>
      <c r="R77" s="38" t="s">
        <v>953</v>
      </c>
      <c r="S77" s="39">
        <f t="shared" si="14"/>
        <v>4.6699999999999998E-2</v>
      </c>
      <c r="T77" s="39">
        <f t="shared" si="19"/>
        <v>16.7226</v>
      </c>
      <c r="U77" s="39">
        <f t="shared" si="15"/>
        <v>16.675899999999999</v>
      </c>
      <c r="V77" s="37">
        <f>COUNTIFS(XINGS!$D$2:$D$19, "&gt;=" &amp; S77, XINGS!$D$2:$D$19, "&lt;=" &amp; T77)</f>
        <v>18</v>
      </c>
      <c r="W77" s="37">
        <f t="shared" si="16"/>
        <v>0</v>
      </c>
      <c r="X77" s="40">
        <f t="shared" si="17"/>
        <v>1</v>
      </c>
    </row>
    <row r="78" spans="1:24" s="2" customFormat="1" x14ac:dyDescent="0.25">
      <c r="A78" s="20" t="s">
        <v>407</v>
      </c>
      <c r="B78" s="20">
        <v>4011</v>
      </c>
      <c r="C78" s="20" t="s">
        <v>18</v>
      </c>
      <c r="D78" s="20" t="s">
        <v>64</v>
      </c>
      <c r="E78" s="9">
        <v>42518.583668981482</v>
      </c>
      <c r="F78" s="9">
        <v>42518.584953703707</v>
      </c>
      <c r="G78" s="10">
        <v>1</v>
      </c>
      <c r="H78" s="9" t="s">
        <v>408</v>
      </c>
      <c r="I78" s="9">
        <v>42518.598032407404</v>
      </c>
      <c r="J78" s="20">
        <v>0</v>
      </c>
      <c r="K78" s="20" t="str">
        <f t="shared" si="11"/>
        <v>4011/4012</v>
      </c>
      <c r="L78" s="6">
        <f t="shared" si="12"/>
        <v>1.3078703697829042E-2</v>
      </c>
      <c r="M78" s="7"/>
      <c r="N78" s="7">
        <f>24*60*SUM($L78:$L79)</f>
        <v>33.466666652821004</v>
      </c>
      <c r="O78" s="21"/>
      <c r="P78" s="21" t="s">
        <v>409</v>
      </c>
      <c r="Q78" s="37" t="b">
        <f t="shared" si="13"/>
        <v>0</v>
      </c>
      <c r="R78" s="38" t="s">
        <v>953</v>
      </c>
      <c r="S78" s="39">
        <f t="shared" si="14"/>
        <v>4.6600000000000003E-2</v>
      </c>
      <c r="T78" s="39">
        <f t="shared" si="19"/>
        <v>7.7313999999999998</v>
      </c>
      <c r="U78" s="39">
        <f t="shared" si="15"/>
        <v>7.6848000000000001</v>
      </c>
      <c r="V78" s="37">
        <f>COUNTIFS(XINGS!$D$2:$D$19, "&gt;=" &amp; S78, XINGS!$D$2:$D$19, "&lt;=" &amp; T78)</f>
        <v>12</v>
      </c>
      <c r="W78" s="37">
        <f t="shared" si="16"/>
        <v>6</v>
      </c>
      <c r="X78" s="40">
        <f t="shared" si="17"/>
        <v>0.66666666666666663</v>
      </c>
    </row>
    <row r="79" spans="1:24" s="2" customFormat="1" x14ac:dyDescent="0.25">
      <c r="A79" s="20" t="s">
        <v>407</v>
      </c>
      <c r="B79" s="20">
        <v>4011</v>
      </c>
      <c r="C79" s="20" t="s">
        <v>18</v>
      </c>
      <c r="D79" s="20" t="s">
        <v>410</v>
      </c>
      <c r="E79" s="9">
        <v>42518.604212962964</v>
      </c>
      <c r="F79" s="9">
        <v>42518.604710648149</v>
      </c>
      <c r="G79" s="10">
        <v>0</v>
      </c>
      <c r="H79" s="9" t="s">
        <v>85</v>
      </c>
      <c r="I79" s="9">
        <v>42518.614872685182</v>
      </c>
      <c r="J79" s="20">
        <v>0</v>
      </c>
      <c r="K79" s="20" t="str">
        <f t="shared" si="11"/>
        <v>4011/4012</v>
      </c>
      <c r="L79" s="6">
        <f t="shared" si="12"/>
        <v>1.0162037033296656E-2</v>
      </c>
      <c r="M79" s="7"/>
      <c r="N79" s="7"/>
      <c r="O79" s="21"/>
      <c r="P79" s="21"/>
      <c r="Q79" s="37" t="b">
        <f t="shared" si="13"/>
        <v>0</v>
      </c>
      <c r="R79" s="38" t="s">
        <v>953</v>
      </c>
      <c r="S79" s="39">
        <f t="shared" si="14"/>
        <v>12.8269</v>
      </c>
      <c r="T79" s="39">
        <f t="shared" si="19"/>
        <v>23.328900000000001</v>
      </c>
      <c r="U79" s="39">
        <f t="shared" si="15"/>
        <v>10.502000000000001</v>
      </c>
      <c r="V79" s="37">
        <f>COUNTIFS(XINGS!$D$2:$D$19, "&gt;=" &amp; S79, XINGS!$D$2:$D$19, "&lt;=" &amp; T79)</f>
        <v>1</v>
      </c>
      <c r="W79" s="37">
        <f t="shared" si="16"/>
        <v>17</v>
      </c>
      <c r="X79" s="40">
        <f t="shared" si="17"/>
        <v>5.5555555555555552E-2</v>
      </c>
    </row>
    <row r="80" spans="1:24" s="2" customFormat="1" x14ac:dyDescent="0.25">
      <c r="A80" s="20" t="s">
        <v>413</v>
      </c>
      <c r="B80" s="20">
        <v>4027</v>
      </c>
      <c r="C80" s="20" t="s">
        <v>18</v>
      </c>
      <c r="D80" s="20" t="s">
        <v>414</v>
      </c>
      <c r="E80" s="9">
        <v>42518.592685185184</v>
      </c>
      <c r="F80" s="9">
        <v>42518.594097222223</v>
      </c>
      <c r="G80" s="10">
        <v>2</v>
      </c>
      <c r="H80" s="9" t="s">
        <v>415</v>
      </c>
      <c r="I80" s="9">
        <v>42518.611793981479</v>
      </c>
      <c r="J80" s="20">
        <v>0</v>
      </c>
      <c r="K80" s="20" t="str">
        <f t="shared" si="11"/>
        <v>4027/4028</v>
      </c>
      <c r="L80" s="6">
        <f t="shared" si="12"/>
        <v>1.7696759256068617E-2</v>
      </c>
      <c r="M80" s="7"/>
      <c r="N80" s="7">
        <f>24*60*SUM($L80:$L80)</f>
        <v>25.483333328738809</v>
      </c>
      <c r="O80" s="21"/>
      <c r="P80" s="21" t="s">
        <v>416</v>
      </c>
      <c r="Q80" s="37" t="b">
        <f t="shared" si="13"/>
        <v>0</v>
      </c>
      <c r="R80" s="38" t="s">
        <v>953</v>
      </c>
      <c r="S80" s="39">
        <f t="shared" si="14"/>
        <v>4.4400000000000002E-2</v>
      </c>
      <c r="T80" s="39">
        <f t="shared" si="19"/>
        <v>8.6373999999999995</v>
      </c>
      <c r="U80" s="39">
        <f t="shared" si="15"/>
        <v>8.593</v>
      </c>
      <c r="V80" s="37">
        <f>COUNTIFS(XINGS!$D$2:$D$19, "&gt;=" &amp; S80, XINGS!$D$2:$D$19, "&lt;=" &amp; T80)</f>
        <v>14</v>
      </c>
      <c r="W80" s="37">
        <f t="shared" si="16"/>
        <v>4</v>
      </c>
      <c r="X80" s="40">
        <f t="shared" si="17"/>
        <v>0.77777777777777779</v>
      </c>
    </row>
    <row r="81" spans="1:24" s="2" customFormat="1" x14ac:dyDescent="0.25">
      <c r="A81" s="20" t="s">
        <v>420</v>
      </c>
      <c r="B81" s="20">
        <v>4044</v>
      </c>
      <c r="C81" s="20" t="s">
        <v>18</v>
      </c>
      <c r="D81" s="20" t="s">
        <v>421</v>
      </c>
      <c r="E81" s="9">
        <v>42519.263321759259</v>
      </c>
      <c r="F81" s="9">
        <v>42519.264317129629</v>
      </c>
      <c r="G81" s="10">
        <v>1</v>
      </c>
      <c r="H81" s="9" t="s">
        <v>422</v>
      </c>
      <c r="I81" s="9">
        <v>42519.264884259261</v>
      </c>
      <c r="J81" s="20">
        <v>1</v>
      </c>
      <c r="K81" s="20" t="str">
        <f t="shared" si="11"/>
        <v>4043/4044</v>
      </c>
      <c r="L81" s="6">
        <f t="shared" si="12"/>
        <v>5.671296312357299E-4</v>
      </c>
      <c r="M81" s="7"/>
      <c r="N81" s="7">
        <f>24*60*SUM($L81:$L81)</f>
        <v>0.81666666897945106</v>
      </c>
      <c r="O81" s="21"/>
      <c r="P81" s="21" t="s">
        <v>423</v>
      </c>
      <c r="Q81" s="37" t="b">
        <f t="shared" si="13"/>
        <v>0</v>
      </c>
      <c r="R81" s="38" t="s">
        <v>954</v>
      </c>
      <c r="S81" s="39">
        <f t="shared" si="14"/>
        <v>9.8910999999999998</v>
      </c>
      <c r="T81" s="39">
        <f t="shared" si="19"/>
        <v>10.035500000000001</v>
      </c>
      <c r="U81" s="39">
        <f t="shared" si="15"/>
        <v>0.14440000000000097</v>
      </c>
      <c r="V81" s="37">
        <f>COUNTIFS(XINGS!$D$2:$D$19, "&gt;=" &amp; S81, XINGS!$D$2:$D$19, "&lt;=" &amp; T81)</f>
        <v>0</v>
      </c>
      <c r="W81" s="37">
        <f t="shared" si="16"/>
        <v>18</v>
      </c>
      <c r="X81" s="40">
        <f t="shared" si="17"/>
        <v>0</v>
      </c>
    </row>
    <row r="82" spans="1:24" s="2" customFormat="1" x14ac:dyDescent="0.25">
      <c r="A82" s="20" t="s">
        <v>425</v>
      </c>
      <c r="B82" s="20">
        <v>4011</v>
      </c>
      <c r="C82" s="20" t="s">
        <v>18</v>
      </c>
      <c r="D82" s="20" t="s">
        <v>372</v>
      </c>
      <c r="E82" s="9">
        <v>42519.691944444443</v>
      </c>
      <c r="F82" s="9">
        <v>42519.69290509259</v>
      </c>
      <c r="G82" s="10">
        <v>1</v>
      </c>
      <c r="H82" s="9" t="s">
        <v>426</v>
      </c>
      <c r="I82" s="9">
        <v>42519.69390046296</v>
      </c>
      <c r="J82" s="20">
        <v>0</v>
      </c>
      <c r="K82" s="20" t="str">
        <f t="shared" si="11"/>
        <v>4011/4012</v>
      </c>
      <c r="L82" s="6">
        <f t="shared" si="12"/>
        <v>9.9537037021946162E-4</v>
      </c>
      <c r="M82" s="7"/>
      <c r="N82" s="7">
        <f>24*60*SUM($L82:$L82)</f>
        <v>1.4333333331160247</v>
      </c>
      <c r="O82" s="21"/>
      <c r="P82" s="21" t="s">
        <v>393</v>
      </c>
      <c r="Q82" s="37" t="b">
        <f t="shared" si="13"/>
        <v>0</v>
      </c>
      <c r="R82" s="38" t="s">
        <v>954</v>
      </c>
      <c r="S82" s="39">
        <f t="shared" si="14"/>
        <v>8.6376000000000008</v>
      </c>
      <c r="T82" s="39">
        <f t="shared" si="19"/>
        <v>23.326799999999999</v>
      </c>
      <c r="U82" s="39">
        <f t="shared" si="15"/>
        <v>14.689199999999998</v>
      </c>
      <c r="V82" s="37">
        <f>COUNTIFS(XINGS!$D$2:$D$19, "&gt;=" &amp; S82, XINGS!$D$2:$D$19, "&lt;=" &amp; T82)</f>
        <v>4</v>
      </c>
      <c r="W82" s="37">
        <f t="shared" si="16"/>
        <v>14</v>
      </c>
      <c r="X82" s="40">
        <f t="shared" si="17"/>
        <v>0.22222222222222221</v>
      </c>
    </row>
    <row r="83" spans="1:24" s="2" customFormat="1" x14ac:dyDescent="0.25">
      <c r="A83" s="20" t="s">
        <v>429</v>
      </c>
      <c r="B83" s="20">
        <v>4040</v>
      </c>
      <c r="C83" s="20" t="s">
        <v>18</v>
      </c>
      <c r="D83" s="20" t="s">
        <v>306</v>
      </c>
      <c r="E83" s="9">
        <v>42520.286122685182</v>
      </c>
      <c r="F83" s="9">
        <v>42520.287002314813</v>
      </c>
      <c r="G83" s="10">
        <v>1</v>
      </c>
      <c r="H83" s="9" t="s">
        <v>73</v>
      </c>
      <c r="I83" s="9">
        <v>42520.308854166666</v>
      </c>
      <c r="J83" s="20">
        <v>0</v>
      </c>
      <c r="K83" s="20" t="str">
        <f t="shared" si="11"/>
        <v>4039/4040</v>
      </c>
      <c r="L83" s="6">
        <f t="shared" si="12"/>
        <v>2.1851851852261461E-2</v>
      </c>
      <c r="M83" s="7"/>
      <c r="N83" s="7">
        <f>24*60*SUM($L83:$L83)</f>
        <v>31.466666667256504</v>
      </c>
      <c r="O83" s="21"/>
      <c r="P83" s="21" t="s">
        <v>430</v>
      </c>
      <c r="Q83" s="37" t="b">
        <f t="shared" si="13"/>
        <v>0</v>
      </c>
      <c r="R83" s="38" t="s">
        <v>955</v>
      </c>
      <c r="S83" s="39">
        <f t="shared" si="14"/>
        <v>1.9117</v>
      </c>
      <c r="T83" s="39">
        <f t="shared" si="19"/>
        <v>23.3323</v>
      </c>
      <c r="U83" s="39">
        <f t="shared" si="15"/>
        <v>21.4206</v>
      </c>
      <c r="V83" s="37">
        <f>COUNTIFS(XINGS!$D$2:$D$19, "&gt;=" &amp; S83, XINGS!$D$2:$D$19, "&lt;=" &amp; T83)</f>
        <v>17</v>
      </c>
      <c r="W83" s="37">
        <f t="shared" si="16"/>
        <v>1</v>
      </c>
      <c r="X83" s="40">
        <f t="shared" si="17"/>
        <v>0.94444444444444442</v>
      </c>
    </row>
    <row r="84" spans="1:24" s="2" customFormat="1" x14ac:dyDescent="0.25">
      <c r="A84" s="20" t="s">
        <v>431</v>
      </c>
      <c r="B84" s="20">
        <v>4031</v>
      </c>
      <c r="C84" s="20" t="s">
        <v>18</v>
      </c>
      <c r="D84" s="20" t="s">
        <v>30</v>
      </c>
      <c r="E84" s="9">
        <v>42520.415370370371</v>
      </c>
      <c r="F84" s="9">
        <v>42520.416261574072</v>
      </c>
      <c r="G84" s="10">
        <v>1</v>
      </c>
      <c r="H84" s="9" t="s">
        <v>432</v>
      </c>
      <c r="I84" s="9">
        <v>42520.429409722223</v>
      </c>
      <c r="J84" s="20">
        <v>1</v>
      </c>
      <c r="K84" s="20" t="str">
        <f t="shared" si="11"/>
        <v>4031/4032</v>
      </c>
      <c r="L84" s="6">
        <f t="shared" si="12"/>
        <v>1.3148148151230998E-2</v>
      </c>
      <c r="M84" s="7"/>
      <c r="N84" s="7"/>
      <c r="O84" s="21"/>
      <c r="P84" s="21"/>
      <c r="Q84" s="37" t="b">
        <f t="shared" si="13"/>
        <v>0</v>
      </c>
      <c r="R84" s="38" t="s">
        <v>955</v>
      </c>
      <c r="S84" s="39">
        <f t="shared" si="14"/>
        <v>4.5100000000000001E-2</v>
      </c>
      <c r="T84" s="39">
        <f t="shared" si="19"/>
        <v>6.2107999999999999</v>
      </c>
      <c r="U84" s="39">
        <f t="shared" si="15"/>
        <v>6.1657000000000002</v>
      </c>
      <c r="V84" s="37">
        <f>COUNTIFS(XINGS!$D$2:$D$19, "&gt;=" &amp; S84, XINGS!$D$2:$D$19, "&lt;=" &amp; T84)</f>
        <v>10</v>
      </c>
      <c r="W84" s="37">
        <f t="shared" si="16"/>
        <v>8</v>
      </c>
      <c r="X84" s="40">
        <f t="shared" si="17"/>
        <v>0.55555555555555558</v>
      </c>
    </row>
    <row r="85" spans="1:24" s="2" customFormat="1" x14ac:dyDescent="0.25">
      <c r="A85" s="20" t="s">
        <v>431</v>
      </c>
      <c r="B85" s="20">
        <v>4031</v>
      </c>
      <c r="C85" s="20" t="s">
        <v>18</v>
      </c>
      <c r="D85" s="20" t="s">
        <v>433</v>
      </c>
      <c r="E85" s="9">
        <v>42520.430625000001</v>
      </c>
      <c r="F85" s="9">
        <v>42520.431608796294</v>
      </c>
      <c r="G85" s="10">
        <v>1</v>
      </c>
      <c r="H85" s="9" t="s">
        <v>434</v>
      </c>
      <c r="I85" s="9">
        <v>42520.450289351851</v>
      </c>
      <c r="J85" s="20">
        <v>0</v>
      </c>
      <c r="K85" s="20" t="str">
        <f t="shared" si="11"/>
        <v>4031/4032</v>
      </c>
      <c r="L85" s="6">
        <f t="shared" si="12"/>
        <v>1.8680555556784384E-2</v>
      </c>
      <c r="M85" s="7"/>
      <c r="N85" s="7">
        <v>45.83333333954215</v>
      </c>
      <c r="O85" s="21"/>
      <c r="P85" s="21" t="s">
        <v>435</v>
      </c>
      <c r="Q85" s="37" t="b">
        <f t="shared" si="13"/>
        <v>0</v>
      </c>
      <c r="R85" s="38" t="s">
        <v>955</v>
      </c>
      <c r="S85" s="39">
        <f t="shared" si="14"/>
        <v>6.4695999999999998</v>
      </c>
      <c r="T85" s="39">
        <f t="shared" si="19"/>
        <v>23.335699999999999</v>
      </c>
      <c r="U85" s="39">
        <f t="shared" si="15"/>
        <v>16.866099999999999</v>
      </c>
      <c r="V85" s="37">
        <f>COUNTIFS(XINGS!$D$2:$D$19, "&gt;=" &amp; S85, XINGS!$D$2:$D$19, "&lt;=" &amp; T85)</f>
        <v>6</v>
      </c>
      <c r="W85" s="37">
        <f t="shared" si="16"/>
        <v>12</v>
      </c>
      <c r="X85" s="40">
        <f t="shared" si="17"/>
        <v>0.33333333333333331</v>
      </c>
    </row>
    <row r="86" spans="1:24" s="2" customFormat="1" x14ac:dyDescent="0.25">
      <c r="A86" s="20" t="s">
        <v>436</v>
      </c>
      <c r="B86" s="20">
        <v>4014</v>
      </c>
      <c r="C86" s="20" t="s">
        <v>18</v>
      </c>
      <c r="D86" s="20" t="s">
        <v>101</v>
      </c>
      <c r="E86" s="9">
        <v>42520.444722222222</v>
      </c>
      <c r="F86" s="9">
        <v>42520.44740740741</v>
      </c>
      <c r="G86" s="10">
        <v>3</v>
      </c>
      <c r="H86" s="9" t="s">
        <v>437</v>
      </c>
      <c r="I86" s="9">
        <v>42520.45821759259</v>
      </c>
      <c r="J86" s="20">
        <v>0</v>
      </c>
      <c r="K86" s="20" t="str">
        <f t="shared" si="11"/>
        <v>4013/4014</v>
      </c>
      <c r="L86" s="6">
        <f t="shared" si="12"/>
        <v>1.081018518016208E-2</v>
      </c>
      <c r="M86" s="7"/>
      <c r="N86" s="7"/>
      <c r="O86" s="21"/>
      <c r="P86" s="21"/>
      <c r="Q86" s="37" t="b">
        <f t="shared" si="13"/>
        <v>0</v>
      </c>
      <c r="R86" s="38" t="s">
        <v>955</v>
      </c>
      <c r="S86" s="39">
        <f t="shared" si="14"/>
        <v>4.3799999999999999E-2</v>
      </c>
      <c r="T86" s="39">
        <f t="shared" si="19"/>
        <v>6.1532</v>
      </c>
      <c r="U86" s="39">
        <f t="shared" si="15"/>
        <v>6.1093999999999999</v>
      </c>
      <c r="V86" s="37">
        <f>COUNTIFS(XINGS!$D$2:$D$19, "&gt;=" &amp; S86, XINGS!$D$2:$D$19, "&lt;=" &amp; T86)</f>
        <v>10</v>
      </c>
      <c r="W86" s="37">
        <f t="shared" si="16"/>
        <v>8</v>
      </c>
      <c r="X86" s="40">
        <f t="shared" si="17"/>
        <v>0.55555555555555558</v>
      </c>
    </row>
    <row r="87" spans="1:24" s="2" customFormat="1" x14ac:dyDescent="0.25">
      <c r="A87" s="20" t="s">
        <v>436</v>
      </c>
      <c r="B87" s="20">
        <v>4014</v>
      </c>
      <c r="C87" s="20" t="s">
        <v>18</v>
      </c>
      <c r="D87" s="20" t="s">
        <v>438</v>
      </c>
      <c r="E87" s="9">
        <v>42520.461956018517</v>
      </c>
      <c r="F87" s="9">
        <v>42520.462743055556</v>
      </c>
      <c r="G87" s="10">
        <v>1</v>
      </c>
      <c r="H87" s="9" t="s">
        <v>63</v>
      </c>
      <c r="I87" s="9">
        <v>42520.482372685183</v>
      </c>
      <c r="J87" s="20">
        <v>0</v>
      </c>
      <c r="K87" s="20" t="str">
        <f t="shared" si="11"/>
        <v>4013/4014</v>
      </c>
      <c r="L87" s="6">
        <f t="shared" si="12"/>
        <v>1.9629629627161194E-2</v>
      </c>
      <c r="M87" s="7"/>
      <c r="N87" s="7">
        <f>24*60*SUM($L86:$L87)</f>
        <v>43.833333322545514</v>
      </c>
      <c r="O87" s="21"/>
      <c r="P87" s="21" t="s">
        <v>435</v>
      </c>
      <c r="Q87" s="37" t="b">
        <f t="shared" si="13"/>
        <v>0</v>
      </c>
      <c r="R87" s="38" t="s">
        <v>955</v>
      </c>
      <c r="S87" s="39">
        <f t="shared" si="14"/>
        <v>6.4703999999999997</v>
      </c>
      <c r="T87" s="39">
        <f t="shared" si="19"/>
        <v>23.330400000000001</v>
      </c>
      <c r="U87" s="39">
        <f t="shared" si="15"/>
        <v>16.86</v>
      </c>
      <c r="V87" s="37">
        <f>COUNTIFS(XINGS!$D$2:$D$19, "&gt;=" &amp; S87, XINGS!$D$2:$D$19, "&lt;=" &amp; T87)</f>
        <v>6</v>
      </c>
      <c r="W87" s="37">
        <f t="shared" si="16"/>
        <v>12</v>
      </c>
      <c r="X87" s="40">
        <f t="shared" si="17"/>
        <v>0.33333333333333331</v>
      </c>
    </row>
    <row r="88" spans="1:24" s="2" customFormat="1" x14ac:dyDescent="0.25">
      <c r="A88" s="20" t="s">
        <v>439</v>
      </c>
      <c r="B88" s="20">
        <v>4018</v>
      </c>
      <c r="C88" s="20" t="s">
        <v>18</v>
      </c>
      <c r="D88" s="20" t="s">
        <v>294</v>
      </c>
      <c r="E88" s="9">
        <v>42520.473460648151</v>
      </c>
      <c r="F88" s="9">
        <v>42520.474583333336</v>
      </c>
      <c r="G88" s="10">
        <v>1</v>
      </c>
      <c r="H88" s="9" t="s">
        <v>97</v>
      </c>
      <c r="I88" s="9">
        <v>42520.502372685187</v>
      </c>
      <c r="J88" s="20">
        <v>2</v>
      </c>
      <c r="K88" s="20" t="str">
        <f t="shared" si="11"/>
        <v>4017/4018</v>
      </c>
      <c r="L88" s="6">
        <f t="shared" si="12"/>
        <v>2.7789351850515231E-2</v>
      </c>
      <c r="M88" s="7"/>
      <c r="N88" s="7">
        <f>24*60*SUM($L88:$L88)</f>
        <v>40.016666664741933</v>
      </c>
      <c r="O88" s="21"/>
      <c r="P88" s="21" t="s">
        <v>440</v>
      </c>
      <c r="Q88" s="37" t="b">
        <f t="shared" si="13"/>
        <v>0</v>
      </c>
      <c r="R88" s="38" t="s">
        <v>955</v>
      </c>
      <c r="S88" s="39">
        <f t="shared" si="14"/>
        <v>1.913</v>
      </c>
      <c r="T88" s="39">
        <f t="shared" si="19"/>
        <v>23.329699999999999</v>
      </c>
      <c r="U88" s="39">
        <f t="shared" si="15"/>
        <v>21.416699999999999</v>
      </c>
      <c r="V88" s="37">
        <f>COUNTIFS(XINGS!$D$2:$D$19, "&gt;=" &amp; S88, XINGS!$D$2:$D$19, "&lt;=" &amp; T88)</f>
        <v>17</v>
      </c>
      <c r="W88" s="37">
        <f t="shared" si="16"/>
        <v>1</v>
      </c>
      <c r="X88" s="40">
        <f t="shared" si="17"/>
        <v>0.94444444444444442</v>
      </c>
    </row>
    <row r="89" spans="1:24" s="2" customFormat="1" x14ac:dyDescent="0.25">
      <c r="A89" s="20" t="s">
        <v>441</v>
      </c>
      <c r="B89" s="20">
        <v>4014</v>
      </c>
      <c r="C89" s="20" t="s">
        <v>18</v>
      </c>
      <c r="D89" s="20" t="s">
        <v>100</v>
      </c>
      <c r="E89" s="9">
        <v>42520.519733796296</v>
      </c>
      <c r="F89" s="9">
        <v>42520.520995370367</v>
      </c>
      <c r="G89" s="10">
        <v>1</v>
      </c>
      <c r="H89" s="9" t="s">
        <v>442</v>
      </c>
      <c r="I89" s="9">
        <v>42520.522303240738</v>
      </c>
      <c r="J89" s="20">
        <v>0</v>
      </c>
      <c r="K89" s="20" t="str">
        <f t="shared" si="11"/>
        <v>4013/4014</v>
      </c>
      <c r="L89" s="6">
        <f t="shared" si="12"/>
        <v>1.3078703705104999E-3</v>
      </c>
      <c r="M89" s="7"/>
      <c r="N89" s="7"/>
      <c r="O89" s="21"/>
      <c r="P89" s="21"/>
      <c r="Q89" s="37" t="b">
        <f t="shared" si="13"/>
        <v>0</v>
      </c>
      <c r="R89" s="38" t="s">
        <v>955</v>
      </c>
      <c r="S89" s="39">
        <f t="shared" si="14"/>
        <v>4.7500000000000001E-2</v>
      </c>
      <c r="T89" s="39">
        <f t="shared" si="19"/>
        <v>0.2979</v>
      </c>
      <c r="U89" s="39">
        <f t="shared" si="15"/>
        <v>0.25040000000000001</v>
      </c>
      <c r="V89" s="37">
        <f>COUNTIFS(XINGS!$D$2:$D$19, "&gt;=" &amp; S89, XINGS!$D$2:$D$19, "&lt;=" &amp; T89)</f>
        <v>0</v>
      </c>
      <c r="W89" s="37">
        <f t="shared" si="16"/>
        <v>18</v>
      </c>
      <c r="X89" s="40">
        <f t="shared" si="17"/>
        <v>0</v>
      </c>
    </row>
    <row r="90" spans="1:24" s="2" customFormat="1" x14ac:dyDescent="0.25">
      <c r="A90" s="20" t="s">
        <v>441</v>
      </c>
      <c r="B90" s="20">
        <v>4014</v>
      </c>
      <c r="C90" s="20" t="s">
        <v>18</v>
      </c>
      <c r="D90" s="20" t="s">
        <v>443</v>
      </c>
      <c r="E90" s="9">
        <v>42520.525011574071</v>
      </c>
      <c r="F90" s="9">
        <v>42520.525821759256</v>
      </c>
      <c r="G90" s="10">
        <v>1</v>
      </c>
      <c r="H90" s="9" t="s">
        <v>444</v>
      </c>
      <c r="I90" s="9">
        <v>42520.549629629626</v>
      </c>
      <c r="J90" s="20">
        <v>0</v>
      </c>
      <c r="K90" s="20" t="str">
        <f t="shared" si="11"/>
        <v>4013/4014</v>
      </c>
      <c r="L90" s="6">
        <f t="shared" si="12"/>
        <v>2.3807870369637385E-2</v>
      </c>
      <c r="M90" s="7"/>
      <c r="N90" s="7">
        <v>43</v>
      </c>
      <c r="O90" s="21"/>
      <c r="P90" s="21" t="s">
        <v>445</v>
      </c>
      <c r="Q90" s="37" t="b">
        <f t="shared" si="13"/>
        <v>0</v>
      </c>
      <c r="R90" s="38" t="s">
        <v>955</v>
      </c>
      <c r="S90" s="39">
        <f t="shared" si="14"/>
        <v>1.9129</v>
      </c>
      <c r="T90" s="39">
        <f t="shared" si="19"/>
        <v>23.3293</v>
      </c>
      <c r="U90" s="39">
        <f t="shared" si="15"/>
        <v>21.416399999999999</v>
      </c>
      <c r="V90" s="37">
        <f>COUNTIFS(XINGS!$D$2:$D$19, "&gt;=" &amp; S90, XINGS!$D$2:$D$19, "&lt;=" &amp; T90)</f>
        <v>17</v>
      </c>
      <c r="W90" s="37">
        <f t="shared" si="16"/>
        <v>1</v>
      </c>
      <c r="X90" s="40">
        <f t="shared" si="17"/>
        <v>0.94444444444444442</v>
      </c>
    </row>
    <row r="91" spans="1:24" s="2" customFormat="1" x14ac:dyDescent="0.25">
      <c r="A91" s="20" t="s">
        <v>449</v>
      </c>
      <c r="B91" s="20">
        <v>4029</v>
      </c>
      <c r="C91" s="20" t="s">
        <v>18</v>
      </c>
      <c r="D91" s="20" t="s">
        <v>450</v>
      </c>
      <c r="E91" s="9">
        <v>42520.611863425926</v>
      </c>
      <c r="F91" s="9">
        <v>42520.612546296295</v>
      </c>
      <c r="G91" s="10">
        <v>0</v>
      </c>
      <c r="H91" s="9" t="s">
        <v>124</v>
      </c>
      <c r="I91" s="9">
        <v>42520.636828703704</v>
      </c>
      <c r="J91" s="20">
        <v>0</v>
      </c>
      <c r="K91" s="20" t="str">
        <f t="shared" si="11"/>
        <v>4029/4030</v>
      </c>
      <c r="L91" s="6">
        <f t="shared" si="12"/>
        <v>2.4282407408463769E-2</v>
      </c>
      <c r="M91" s="7"/>
      <c r="N91" s="7">
        <f>24*60*SUM($L91:$L91)</f>
        <v>34.966666668187827</v>
      </c>
      <c r="O91" s="21"/>
      <c r="P91" s="21" t="s">
        <v>430</v>
      </c>
      <c r="Q91" s="37" t="b">
        <f t="shared" si="13"/>
        <v>0</v>
      </c>
      <c r="R91" s="38" t="s">
        <v>955</v>
      </c>
      <c r="S91" s="39">
        <f t="shared" si="14"/>
        <v>1.9128000000000001</v>
      </c>
      <c r="T91" s="39">
        <f t="shared" si="19"/>
        <v>23.331199999999999</v>
      </c>
      <c r="U91" s="39">
        <f t="shared" si="15"/>
        <v>21.418399999999998</v>
      </c>
      <c r="V91" s="37">
        <f>COUNTIFS(XINGS!$D$2:$D$19, "&gt;=" &amp; S91, XINGS!$D$2:$D$19, "&lt;=" &amp; T91)</f>
        <v>17</v>
      </c>
      <c r="W91" s="37">
        <f t="shared" si="16"/>
        <v>1</v>
      </c>
      <c r="X91" s="40">
        <f t="shared" si="17"/>
        <v>0.94444444444444442</v>
      </c>
    </row>
    <row r="92" spans="1:24" s="2" customFormat="1" x14ac:dyDescent="0.25">
      <c r="A92" s="20" t="s">
        <v>452</v>
      </c>
      <c r="B92" s="20">
        <v>4031</v>
      </c>
      <c r="C92" s="20"/>
      <c r="D92" s="20"/>
      <c r="E92" s="9"/>
      <c r="F92" s="9">
        <v>42520.788240740738</v>
      </c>
      <c r="G92" s="10"/>
      <c r="H92" s="9"/>
      <c r="I92" s="9">
        <v>42520.795694444445</v>
      </c>
      <c r="J92" s="20">
        <v>0</v>
      </c>
      <c r="K92" s="20" t="str">
        <f t="shared" si="11"/>
        <v>4031/4032</v>
      </c>
      <c r="L92" s="6">
        <f t="shared" si="12"/>
        <v>7.4537037071422674E-3</v>
      </c>
      <c r="M92" s="7"/>
      <c r="N92" s="7">
        <f>24*60*SUM($L92:$L92)</f>
        <v>10.733333338284865</v>
      </c>
      <c r="O92" s="21"/>
      <c r="P92" s="21" t="s">
        <v>453</v>
      </c>
      <c r="Q92" s="37" t="b">
        <f t="shared" si="13"/>
        <v>0</v>
      </c>
      <c r="R92" s="38" t="s">
        <v>955</v>
      </c>
      <c r="S92" s="39" t="e">
        <f t="shared" si="14"/>
        <v>#VALUE!</v>
      </c>
      <c r="T92" s="39" t="e">
        <f t="shared" si="19"/>
        <v>#VALUE!</v>
      </c>
      <c r="U92" s="39" t="e">
        <f t="shared" si="15"/>
        <v>#VALUE!</v>
      </c>
      <c r="V92" s="37">
        <f>COUNTIFS(XINGS!$D$2:$D$19, "&gt;=" &amp; S92, XINGS!$D$2:$D$19, "&lt;=" &amp; T92)</f>
        <v>0</v>
      </c>
      <c r="W92" s="37">
        <f t="shared" si="16"/>
        <v>18</v>
      </c>
      <c r="X92" s="40">
        <f t="shared" si="17"/>
        <v>0</v>
      </c>
    </row>
    <row r="93" spans="1:24" s="2" customFormat="1" x14ac:dyDescent="0.25">
      <c r="A93" s="20" t="s">
        <v>458</v>
      </c>
      <c r="B93" s="20">
        <v>4038</v>
      </c>
      <c r="C93" s="20" t="s">
        <v>18</v>
      </c>
      <c r="D93" s="20" t="s">
        <v>31</v>
      </c>
      <c r="E93" s="9">
        <v>42520.840358796297</v>
      </c>
      <c r="F93" s="9">
        <v>42520.841608796298</v>
      </c>
      <c r="G93" s="10">
        <v>1</v>
      </c>
      <c r="H93" s="9" t="s">
        <v>459</v>
      </c>
      <c r="I93" s="9">
        <v>42520.879189814812</v>
      </c>
      <c r="J93" s="20">
        <v>3</v>
      </c>
      <c r="K93" s="20" t="str">
        <f t="shared" si="11"/>
        <v>4037/4038</v>
      </c>
      <c r="L93" s="6">
        <f t="shared" si="12"/>
        <v>3.7581018514174502E-2</v>
      </c>
      <c r="M93" s="7"/>
      <c r="N93" s="7">
        <f>24*60*SUM($L93:$L93)</f>
        <v>54.116666660411283</v>
      </c>
      <c r="O93" s="21"/>
      <c r="P93" s="21" t="s">
        <v>457</v>
      </c>
      <c r="Q93" s="37" t="b">
        <f t="shared" si="13"/>
        <v>0</v>
      </c>
      <c r="R93" s="38" t="s">
        <v>955</v>
      </c>
      <c r="S93" s="39">
        <f t="shared" si="14"/>
        <v>4.53E-2</v>
      </c>
      <c r="T93" s="39">
        <f t="shared" si="19"/>
        <v>13.8466</v>
      </c>
      <c r="U93" s="39">
        <f t="shared" si="15"/>
        <v>13.801300000000001</v>
      </c>
      <c r="V93" s="37">
        <f>COUNTIFS(XINGS!$D$2:$D$19, "&gt;=" &amp; S93, XINGS!$D$2:$D$19, "&lt;=" &amp; T93)</f>
        <v>17</v>
      </c>
      <c r="W93" s="37">
        <f t="shared" si="16"/>
        <v>1</v>
      </c>
      <c r="X93" s="40">
        <f t="shared" si="17"/>
        <v>0.94444444444444442</v>
      </c>
    </row>
    <row r="94" spans="1:24" s="2" customFormat="1" x14ac:dyDescent="0.25">
      <c r="A94" s="20" t="s">
        <v>462</v>
      </c>
      <c r="B94" s="20">
        <v>4031</v>
      </c>
      <c r="C94" s="20" t="s">
        <v>18</v>
      </c>
      <c r="D94" s="20" t="s">
        <v>463</v>
      </c>
      <c r="E94" s="9">
        <v>42520.871249999997</v>
      </c>
      <c r="F94" s="9">
        <v>42520.872025462966</v>
      </c>
      <c r="G94" s="10">
        <v>1</v>
      </c>
      <c r="H94" s="9" t="s">
        <v>464</v>
      </c>
      <c r="I94" s="9">
        <v>42520.894641203704</v>
      </c>
      <c r="J94" s="20">
        <v>0</v>
      </c>
      <c r="K94" s="20" t="str">
        <f t="shared" si="11"/>
        <v>4031/4032</v>
      </c>
      <c r="L94" s="6">
        <f t="shared" si="12"/>
        <v>2.2615740737819578E-2</v>
      </c>
      <c r="M94" s="7"/>
      <c r="N94" s="7">
        <f>24*60*SUM($L94:$L94)</f>
        <v>32.566666662460193</v>
      </c>
      <c r="O94" s="21"/>
      <c r="P94" s="21" t="s">
        <v>457</v>
      </c>
      <c r="Q94" s="37" t="b">
        <f t="shared" si="13"/>
        <v>0</v>
      </c>
      <c r="R94" s="38" t="s">
        <v>955</v>
      </c>
      <c r="S94" s="39">
        <f t="shared" si="14"/>
        <v>0.05</v>
      </c>
      <c r="T94" s="39">
        <f t="shared" si="19"/>
        <v>15.4415</v>
      </c>
      <c r="U94" s="39">
        <f t="shared" si="15"/>
        <v>15.391499999999999</v>
      </c>
      <c r="V94" s="37">
        <f>COUNTIFS(XINGS!$D$2:$D$19, "&gt;=" &amp; S94, XINGS!$D$2:$D$19, "&lt;=" &amp; T94)</f>
        <v>18</v>
      </c>
      <c r="W94" s="37">
        <f t="shared" si="16"/>
        <v>0</v>
      </c>
      <c r="X94" s="40">
        <f t="shared" si="17"/>
        <v>1</v>
      </c>
    </row>
    <row r="95" spans="1:24" s="2" customFormat="1" x14ac:dyDescent="0.25">
      <c r="A95" s="20" t="s">
        <v>465</v>
      </c>
      <c r="B95" s="20">
        <v>4040</v>
      </c>
      <c r="C95" s="20" t="s">
        <v>18</v>
      </c>
      <c r="D95" s="20" t="s">
        <v>466</v>
      </c>
      <c r="E95" s="9">
        <v>42521.213414351849</v>
      </c>
      <c r="F95" s="9">
        <v>42521.21434027778</v>
      </c>
      <c r="G95" s="10">
        <v>1</v>
      </c>
      <c r="H95" s="9" t="s">
        <v>467</v>
      </c>
      <c r="I95" s="9">
        <v>42521.242094907408</v>
      </c>
      <c r="J95" s="20">
        <v>1</v>
      </c>
      <c r="K95" s="20" t="str">
        <f t="shared" si="11"/>
        <v>4039/4040</v>
      </c>
      <c r="L95" s="6">
        <f t="shared" si="12"/>
        <v>2.7754629627452232E-2</v>
      </c>
      <c r="M95" s="7"/>
      <c r="N95" s="7">
        <f>24*60*SUM($L95:$L95)</f>
        <v>39.966666663531214</v>
      </c>
      <c r="O95" s="21"/>
      <c r="P95" s="21" t="s">
        <v>468</v>
      </c>
      <c r="Q95" s="37" t="b">
        <f t="shared" si="13"/>
        <v>0</v>
      </c>
      <c r="R95" s="38" t="s">
        <v>956</v>
      </c>
      <c r="S95" s="39">
        <f t="shared" si="14"/>
        <v>5.04E-2</v>
      </c>
      <c r="T95" s="39">
        <f t="shared" si="19"/>
        <v>21.8889</v>
      </c>
      <c r="U95" s="39">
        <f t="shared" si="15"/>
        <v>21.8385</v>
      </c>
      <c r="V95" s="37">
        <f>COUNTIFS(XINGS!$D$2:$D$19, "&gt;=" &amp; S95, XINGS!$D$2:$D$19, "&lt;=" &amp; T95)</f>
        <v>18</v>
      </c>
      <c r="W95" s="37">
        <f t="shared" si="16"/>
        <v>0</v>
      </c>
      <c r="X95" s="40">
        <f t="shared" si="17"/>
        <v>1</v>
      </c>
    </row>
    <row r="96" spans="1:24" s="2" customFormat="1" x14ac:dyDescent="0.25">
      <c r="A96" s="20" t="s">
        <v>469</v>
      </c>
      <c r="B96" s="20">
        <v>4014</v>
      </c>
      <c r="C96" s="20" t="s">
        <v>18</v>
      </c>
      <c r="D96" s="20" t="s">
        <v>470</v>
      </c>
      <c r="E96" s="9">
        <v>42521.2340625</v>
      </c>
      <c r="F96" s="9">
        <v>42521.234953703701</v>
      </c>
      <c r="G96" s="10">
        <v>1</v>
      </c>
      <c r="H96" s="9" t="s">
        <v>471</v>
      </c>
      <c r="I96" s="9">
        <v>42521.241805555554</v>
      </c>
      <c r="J96" s="20">
        <v>0</v>
      </c>
      <c r="K96" s="20" t="str">
        <f t="shared" si="11"/>
        <v>4013/4014</v>
      </c>
      <c r="L96" s="6">
        <f t="shared" si="12"/>
        <v>6.8518518528435379E-3</v>
      </c>
      <c r="M96" s="7"/>
      <c r="N96" s="7"/>
      <c r="O96" s="21"/>
      <c r="P96" s="21"/>
      <c r="Q96" s="37" t="b">
        <f t="shared" si="13"/>
        <v>0</v>
      </c>
      <c r="R96" s="38" t="s">
        <v>956</v>
      </c>
      <c r="S96" s="39">
        <f t="shared" si="14"/>
        <v>5.4600000000000003E-2</v>
      </c>
      <c r="T96" s="39">
        <f t="shared" si="19"/>
        <v>0.1368</v>
      </c>
      <c r="U96" s="39">
        <f t="shared" si="15"/>
        <v>8.2199999999999995E-2</v>
      </c>
      <c r="V96" s="37">
        <f>COUNTIFS(XINGS!$D$2:$D$19, "&gt;=" &amp; S96, XINGS!$D$2:$D$19, "&lt;=" &amp; T96)</f>
        <v>0</v>
      </c>
      <c r="W96" s="37">
        <f t="shared" si="16"/>
        <v>18</v>
      </c>
      <c r="X96" s="40">
        <f t="shared" si="17"/>
        <v>0</v>
      </c>
    </row>
    <row r="97" spans="1:24" s="2" customFormat="1" x14ac:dyDescent="0.25">
      <c r="A97" s="20" t="s">
        <v>469</v>
      </c>
      <c r="B97" s="20">
        <v>4014</v>
      </c>
      <c r="C97" s="20" t="s">
        <v>18</v>
      </c>
      <c r="D97" s="20" t="s">
        <v>294</v>
      </c>
      <c r="E97" s="9">
        <v>42521.244606481479</v>
      </c>
      <c r="F97" s="9">
        <v>42521.245555555557</v>
      </c>
      <c r="G97" s="10">
        <v>1</v>
      </c>
      <c r="H97" s="9" t="s">
        <v>472</v>
      </c>
      <c r="I97" s="9">
        <v>42521.269120370373</v>
      </c>
      <c r="J97" s="20">
        <v>3</v>
      </c>
      <c r="K97" s="20" t="str">
        <f t="shared" si="11"/>
        <v>4013/4014</v>
      </c>
      <c r="L97" s="6">
        <f t="shared" si="12"/>
        <v>2.3564814815472346E-2</v>
      </c>
      <c r="M97" s="7"/>
      <c r="N97" s="7">
        <f>24*60*SUM($L96:$L97)</f>
        <v>43.800000002374873</v>
      </c>
      <c r="O97" s="21"/>
      <c r="P97" s="21" t="s">
        <v>445</v>
      </c>
      <c r="Q97" s="37" t="b">
        <f t="shared" si="13"/>
        <v>0</v>
      </c>
      <c r="R97" s="38" t="s">
        <v>956</v>
      </c>
      <c r="S97" s="39">
        <f t="shared" si="14"/>
        <v>1.913</v>
      </c>
      <c r="T97" s="39">
        <f t="shared" si="19"/>
        <v>23.340800000000002</v>
      </c>
      <c r="U97" s="39">
        <f t="shared" si="15"/>
        <v>21.427800000000001</v>
      </c>
      <c r="V97" s="37">
        <f>COUNTIFS(XINGS!$D$2:$D$19, "&gt;=" &amp; S97, XINGS!$D$2:$D$19, "&lt;=" &amp; T97)</f>
        <v>17</v>
      </c>
      <c r="W97" s="37">
        <f t="shared" si="16"/>
        <v>1</v>
      </c>
      <c r="X97" s="40">
        <f t="shared" si="17"/>
        <v>0.94444444444444442</v>
      </c>
    </row>
    <row r="98" spans="1:24" s="2" customFormat="1" x14ac:dyDescent="0.25">
      <c r="A98" s="20" t="s">
        <v>476</v>
      </c>
      <c r="B98" s="20">
        <v>4044</v>
      </c>
      <c r="C98" s="20" t="s">
        <v>18</v>
      </c>
      <c r="D98" s="20" t="s">
        <v>477</v>
      </c>
      <c r="E98" s="9">
        <v>42521.328217592592</v>
      </c>
      <c r="F98" s="9">
        <v>42521.329108796293</v>
      </c>
      <c r="G98" s="10">
        <v>1</v>
      </c>
      <c r="H98" s="9" t="s">
        <v>478</v>
      </c>
      <c r="I98" s="9">
        <v>42521.349861111114</v>
      </c>
      <c r="J98" s="20">
        <v>0</v>
      </c>
      <c r="K98" s="20" t="str">
        <f t="shared" si="11"/>
        <v>4043/4044</v>
      </c>
      <c r="L98" s="6">
        <f t="shared" si="12"/>
        <v>2.0752314820128959E-2</v>
      </c>
      <c r="M98" s="7"/>
      <c r="N98" s="7">
        <f>24*60*SUM($L98:$L98)</f>
        <v>29.8833333409857</v>
      </c>
      <c r="O98" s="21"/>
      <c r="P98" s="21" t="s">
        <v>479</v>
      </c>
      <c r="Q98" s="37" t="b">
        <f t="shared" si="13"/>
        <v>0</v>
      </c>
      <c r="R98" s="38" t="s">
        <v>956</v>
      </c>
      <c r="S98" s="39">
        <f t="shared" si="14"/>
        <v>1.9158999999999999</v>
      </c>
      <c r="T98" s="39">
        <f t="shared" si="19"/>
        <v>23.341899999999999</v>
      </c>
      <c r="U98" s="39">
        <f t="shared" si="15"/>
        <v>21.425999999999998</v>
      </c>
      <c r="V98" s="37">
        <f>COUNTIFS(XINGS!$D$2:$D$19, "&gt;=" &amp; S98, XINGS!$D$2:$D$19, "&lt;=" &amp; T98)</f>
        <v>17</v>
      </c>
      <c r="W98" s="37">
        <f t="shared" si="16"/>
        <v>1</v>
      </c>
      <c r="X98" s="40">
        <f t="shared" si="17"/>
        <v>0.94444444444444442</v>
      </c>
    </row>
    <row r="99" spans="1:24" s="2" customFormat="1" x14ac:dyDescent="0.25">
      <c r="A99" s="20" t="s">
        <v>480</v>
      </c>
      <c r="B99" s="20">
        <v>4029</v>
      </c>
      <c r="C99" s="20" t="s">
        <v>18</v>
      </c>
      <c r="D99" s="20" t="s">
        <v>123</v>
      </c>
      <c r="E99" s="9">
        <v>42521.330682870372</v>
      </c>
      <c r="F99" s="9">
        <v>42521.331516203703</v>
      </c>
      <c r="G99" s="10">
        <v>1</v>
      </c>
      <c r="H99" s="9" t="s">
        <v>481</v>
      </c>
      <c r="I99" s="9">
        <v>42521.35659722222</v>
      </c>
      <c r="J99" s="20">
        <v>0</v>
      </c>
      <c r="K99" s="20" t="str">
        <f t="shared" si="11"/>
        <v>4029/4030</v>
      </c>
      <c r="L99" s="6">
        <f t="shared" si="12"/>
        <v>2.5081018517084885E-2</v>
      </c>
      <c r="M99" s="7"/>
      <c r="N99" s="7">
        <f>24*60*SUM($L99:$L99)</f>
        <v>36.116666664602235</v>
      </c>
      <c r="O99" s="21"/>
      <c r="P99" s="21" t="s">
        <v>482</v>
      </c>
      <c r="Q99" s="37" t="b">
        <f t="shared" si="13"/>
        <v>0</v>
      </c>
      <c r="R99" s="38" t="s">
        <v>956</v>
      </c>
      <c r="S99" s="39">
        <f t="shared" si="14"/>
        <v>4.2900000000000001E-2</v>
      </c>
      <c r="T99" s="39">
        <f t="shared" si="19"/>
        <v>21.3781</v>
      </c>
      <c r="U99" s="39">
        <f t="shared" si="15"/>
        <v>21.3352</v>
      </c>
      <c r="V99" s="37">
        <f>COUNTIFS(XINGS!$D$2:$D$19, "&gt;=" &amp; S99, XINGS!$D$2:$D$19, "&lt;=" &amp; T99)</f>
        <v>18</v>
      </c>
      <c r="W99" s="37">
        <f t="shared" si="16"/>
        <v>0</v>
      </c>
      <c r="X99" s="40">
        <f t="shared" si="17"/>
        <v>1</v>
      </c>
    </row>
    <row r="100" spans="1:24" s="2" customFormat="1" x14ac:dyDescent="0.25">
      <c r="A100" s="20" t="s">
        <v>483</v>
      </c>
      <c r="B100" s="20">
        <v>4029</v>
      </c>
      <c r="C100" s="20" t="s">
        <v>18</v>
      </c>
      <c r="D100" s="20" t="s">
        <v>484</v>
      </c>
      <c r="E100" s="9">
        <v>42521.473483796297</v>
      </c>
      <c r="F100" s="9">
        <v>42521.474560185183</v>
      </c>
      <c r="G100" s="10">
        <v>1</v>
      </c>
      <c r="H100" s="9" t="s">
        <v>485</v>
      </c>
      <c r="I100" s="9">
        <v>42521.480266203704</v>
      </c>
      <c r="J100" s="20">
        <v>0</v>
      </c>
      <c r="K100" s="20" t="str">
        <f t="shared" si="11"/>
        <v>4029/4030</v>
      </c>
      <c r="L100" s="6">
        <f t="shared" si="12"/>
        <v>5.7060185208683833E-3</v>
      </c>
      <c r="M100" s="7"/>
      <c r="N100" s="7"/>
      <c r="O100" s="21"/>
      <c r="P100" s="21"/>
      <c r="Q100" s="37" t="b">
        <f t="shared" si="13"/>
        <v>0</v>
      </c>
      <c r="R100" s="38" t="s">
        <v>956</v>
      </c>
      <c r="S100" s="39">
        <f t="shared" si="14"/>
        <v>4.3299999999999998E-2</v>
      </c>
      <c r="T100" s="39">
        <f t="shared" si="19"/>
        <v>0.1366</v>
      </c>
      <c r="U100" s="39">
        <f t="shared" si="15"/>
        <v>9.3299999999999994E-2</v>
      </c>
      <c r="V100" s="37">
        <f>COUNTIFS(XINGS!$D$2:$D$19, "&gt;=" &amp; S100, XINGS!$D$2:$D$19, "&lt;=" &amp; T100)</f>
        <v>0</v>
      </c>
      <c r="W100" s="37">
        <f t="shared" si="16"/>
        <v>18</v>
      </c>
      <c r="X100" s="40">
        <f t="shared" si="17"/>
        <v>0</v>
      </c>
    </row>
    <row r="101" spans="1:24" s="2" customFormat="1" x14ac:dyDescent="0.25">
      <c r="A101" s="20" t="s">
        <v>483</v>
      </c>
      <c r="B101" s="20">
        <v>4029</v>
      </c>
      <c r="C101" s="20" t="s">
        <v>18</v>
      </c>
      <c r="D101" s="20" t="s">
        <v>486</v>
      </c>
      <c r="E101" s="9">
        <v>42521.483240740738</v>
      </c>
      <c r="F101" s="9">
        <v>42521.483912037038</v>
      </c>
      <c r="G101" s="10">
        <v>0</v>
      </c>
      <c r="H101" s="9" t="s">
        <v>487</v>
      </c>
      <c r="I101" s="9">
        <v>42521.504664351851</v>
      </c>
      <c r="J101" s="20">
        <v>0</v>
      </c>
      <c r="K101" s="20" t="str">
        <f t="shared" si="11"/>
        <v>4029/4030</v>
      </c>
      <c r="L101" s="6">
        <f t="shared" si="12"/>
        <v>2.0752314812853001E-2</v>
      </c>
      <c r="M101" s="7"/>
      <c r="N101" s="7">
        <f>24*60*SUM($L100:$L101)</f>
        <v>38.100000000558794</v>
      </c>
      <c r="O101" s="21"/>
      <c r="P101" s="21" t="s">
        <v>488</v>
      </c>
      <c r="Q101" s="37" t="b">
        <f t="shared" si="13"/>
        <v>0</v>
      </c>
      <c r="R101" s="38" t="s">
        <v>956</v>
      </c>
      <c r="S101" s="39">
        <f t="shared" si="14"/>
        <v>2.08</v>
      </c>
      <c r="T101" s="39">
        <f t="shared" si="19"/>
        <v>23.340299999999999</v>
      </c>
      <c r="U101" s="39">
        <f t="shared" si="15"/>
        <v>21.260300000000001</v>
      </c>
      <c r="V101" s="37">
        <f>COUNTIFS(XINGS!$D$2:$D$19, "&gt;=" &amp; S101, XINGS!$D$2:$D$19, "&lt;=" &amp; T101)</f>
        <v>17</v>
      </c>
      <c r="W101" s="37">
        <f t="shared" si="16"/>
        <v>1</v>
      </c>
      <c r="X101" s="40">
        <f t="shared" si="17"/>
        <v>0.94444444444444442</v>
      </c>
    </row>
    <row r="102" spans="1:24" s="2" customFormat="1" x14ac:dyDescent="0.25">
      <c r="A102" s="20" t="s">
        <v>489</v>
      </c>
      <c r="B102" s="20">
        <v>4031</v>
      </c>
      <c r="C102" s="20" t="s">
        <v>18</v>
      </c>
      <c r="D102" s="20" t="s">
        <v>96</v>
      </c>
      <c r="E102" s="9">
        <v>42521.703576388885</v>
      </c>
      <c r="F102" s="9">
        <v>42521.705543981479</v>
      </c>
      <c r="G102" s="10">
        <v>2</v>
      </c>
      <c r="H102" s="9" t="s">
        <v>26</v>
      </c>
      <c r="I102" s="9">
        <v>42521.710810185185</v>
      </c>
      <c r="J102" s="20">
        <v>0</v>
      </c>
      <c r="K102" s="20" t="str">
        <f t="shared" si="11"/>
        <v>4031/4032</v>
      </c>
      <c r="L102" s="6">
        <f t="shared" si="12"/>
        <v>5.2662037051049992E-3</v>
      </c>
      <c r="M102" s="7"/>
      <c r="N102" s="7"/>
      <c r="O102" s="21"/>
      <c r="P102" s="21"/>
      <c r="Q102" s="37" t="b">
        <f t="shared" si="13"/>
        <v>0</v>
      </c>
      <c r="R102" s="38" t="s">
        <v>956</v>
      </c>
      <c r="S102" s="39">
        <f t="shared" si="14"/>
        <v>4.3700000000000003E-2</v>
      </c>
      <c r="T102" s="39">
        <f t="shared" si="19"/>
        <v>4.4699999999999997E-2</v>
      </c>
      <c r="U102" s="39">
        <f t="shared" si="15"/>
        <v>9.9999999999999395E-4</v>
      </c>
      <c r="V102" s="37">
        <f>COUNTIFS(XINGS!$D$2:$D$19, "&gt;=" &amp; S102, XINGS!$D$2:$D$19, "&lt;=" &amp; T102)</f>
        <v>0</v>
      </c>
      <c r="W102" s="37">
        <f t="shared" si="16"/>
        <v>18</v>
      </c>
      <c r="X102" s="40">
        <f t="shared" si="17"/>
        <v>0</v>
      </c>
    </row>
    <row r="103" spans="1:24" s="2" customFormat="1" x14ac:dyDescent="0.25">
      <c r="A103" s="20" t="s">
        <v>489</v>
      </c>
      <c r="B103" s="20">
        <v>4031</v>
      </c>
      <c r="C103" s="20" t="s">
        <v>18</v>
      </c>
      <c r="D103" s="20" t="s">
        <v>26</v>
      </c>
      <c r="E103" s="9">
        <v>42521.703576388885</v>
      </c>
      <c r="F103" s="9">
        <v>42521.710810185185</v>
      </c>
      <c r="G103" s="10">
        <v>10</v>
      </c>
      <c r="H103" s="9" t="s">
        <v>26</v>
      </c>
      <c r="I103" s="9">
        <v>42521.710810185185</v>
      </c>
      <c r="J103" s="20">
        <v>0</v>
      </c>
      <c r="K103" s="20" t="str">
        <f t="shared" si="11"/>
        <v>4031/4032</v>
      </c>
      <c r="L103" s="6">
        <f t="shared" si="12"/>
        <v>0</v>
      </c>
      <c r="M103" s="7"/>
      <c r="N103" s="7">
        <f>24*60*SUM($L102:$L103)</f>
        <v>7.5833333353511989</v>
      </c>
      <c r="O103" s="21"/>
      <c r="P103" s="21" t="s">
        <v>393</v>
      </c>
      <c r="Q103" s="37" t="b">
        <f t="shared" si="13"/>
        <v>0</v>
      </c>
      <c r="R103" s="38" t="s">
        <v>956</v>
      </c>
      <c r="S103" s="39">
        <f t="shared" si="14"/>
        <v>4.4699999999999997E-2</v>
      </c>
      <c r="T103" s="39">
        <f t="shared" si="19"/>
        <v>4.4699999999999997E-2</v>
      </c>
      <c r="U103" s="39">
        <f t="shared" si="15"/>
        <v>0</v>
      </c>
      <c r="V103" s="37">
        <f>COUNTIFS(XINGS!$D$2:$D$19, "&gt;=" &amp; S103, XINGS!$D$2:$D$19, "&lt;=" &amp; T103)</f>
        <v>0</v>
      </c>
      <c r="W103" s="37">
        <f t="shared" si="16"/>
        <v>18</v>
      </c>
      <c r="X103" s="40">
        <f t="shared" si="17"/>
        <v>0</v>
      </c>
    </row>
    <row r="104" spans="1:24" s="2" customFormat="1" x14ac:dyDescent="0.25">
      <c r="A104" s="20" t="s">
        <v>494</v>
      </c>
      <c r="B104" s="20">
        <v>4031</v>
      </c>
      <c r="C104" s="20" t="s">
        <v>18</v>
      </c>
      <c r="D104" s="20" t="s">
        <v>182</v>
      </c>
      <c r="E104" s="9">
        <v>42522.579618055555</v>
      </c>
      <c r="F104" s="9">
        <v>42522.580949074072</v>
      </c>
      <c r="G104" s="10">
        <v>1</v>
      </c>
      <c r="H104" s="9" t="s">
        <v>495</v>
      </c>
      <c r="I104" s="9">
        <v>42522.60765046296</v>
      </c>
      <c r="J104" s="20">
        <v>0</v>
      </c>
      <c r="K104" s="20" t="str">
        <f t="shared" si="11"/>
        <v>4031/4032</v>
      </c>
      <c r="L104" s="6">
        <f t="shared" si="12"/>
        <v>2.6701388887886424E-2</v>
      </c>
      <c r="M104" s="7"/>
      <c r="N104" s="7">
        <f>24*60*SUM($L104:$L104)</f>
        <v>38.44999999855645</v>
      </c>
      <c r="O104" s="21"/>
      <c r="P104" s="21" t="s">
        <v>496</v>
      </c>
      <c r="Q104" s="37" t="b">
        <f t="shared" si="13"/>
        <v>0</v>
      </c>
      <c r="R104" s="38" t="s">
        <v>957</v>
      </c>
      <c r="S104" s="39">
        <f t="shared" si="14"/>
        <v>4.5699999999999998E-2</v>
      </c>
      <c r="T104" s="39">
        <f t="shared" si="19"/>
        <v>22.604700000000001</v>
      </c>
      <c r="U104" s="39">
        <f t="shared" si="15"/>
        <v>22.559000000000001</v>
      </c>
      <c r="V104" s="37">
        <f>COUNTIFS(XINGS!$D$2:$D$19, "&gt;=" &amp; S104, XINGS!$D$2:$D$19, "&lt;=" &amp; T104)</f>
        <v>18</v>
      </c>
      <c r="W104" s="37">
        <f t="shared" si="16"/>
        <v>0</v>
      </c>
      <c r="X104" s="40">
        <f t="shared" si="17"/>
        <v>1</v>
      </c>
    </row>
    <row r="105" spans="1:24" s="2" customFormat="1" x14ac:dyDescent="0.25">
      <c r="A105" s="20" t="s">
        <v>497</v>
      </c>
      <c r="B105" s="20">
        <v>4044</v>
      </c>
      <c r="C105" s="20" t="s">
        <v>18</v>
      </c>
      <c r="D105" s="20" t="s">
        <v>48</v>
      </c>
      <c r="E105" s="9">
        <v>42522.861655092594</v>
      </c>
      <c r="F105" s="9">
        <v>42522.863437499997</v>
      </c>
      <c r="G105" s="10">
        <v>2</v>
      </c>
      <c r="H105" s="9" t="s">
        <v>498</v>
      </c>
      <c r="I105" s="9">
        <v>42522.881516203706</v>
      </c>
      <c r="J105" s="20">
        <v>0</v>
      </c>
      <c r="K105" s="20" t="str">
        <f t="shared" si="11"/>
        <v>4043/4044</v>
      </c>
      <c r="L105" s="6">
        <f t="shared" si="12"/>
        <v>1.8078703709761612E-2</v>
      </c>
      <c r="M105" s="7"/>
      <c r="N105" s="7"/>
      <c r="O105" s="21"/>
      <c r="P105" s="21"/>
      <c r="Q105" s="37" t="b">
        <f t="shared" si="13"/>
        <v>0</v>
      </c>
      <c r="R105" s="38" t="s">
        <v>957</v>
      </c>
      <c r="S105" s="39">
        <f t="shared" si="14"/>
        <v>4.6899999999999997E-2</v>
      </c>
      <c r="T105" s="39">
        <f t="shared" si="19"/>
        <v>3.6798999999999999</v>
      </c>
      <c r="U105" s="39">
        <f t="shared" si="15"/>
        <v>3.633</v>
      </c>
      <c r="V105" s="37">
        <f>COUNTIFS(XINGS!$D$2:$D$19, "&gt;=" &amp; S105, XINGS!$D$2:$D$19, "&lt;=" &amp; T105)</f>
        <v>4</v>
      </c>
      <c r="W105" s="37">
        <f t="shared" si="16"/>
        <v>14</v>
      </c>
      <c r="X105" s="40">
        <f t="shared" si="17"/>
        <v>0.22222222222222221</v>
      </c>
    </row>
    <row r="106" spans="1:24" s="2" customFormat="1" x14ac:dyDescent="0.25">
      <c r="A106" s="20" t="s">
        <v>497</v>
      </c>
      <c r="B106" s="20">
        <v>4044</v>
      </c>
      <c r="C106" s="20" t="s">
        <v>18</v>
      </c>
      <c r="D106" s="20" t="s">
        <v>499</v>
      </c>
      <c r="E106" s="9">
        <v>42522.884270833332</v>
      </c>
      <c r="F106" s="9">
        <v>42522.885277777779</v>
      </c>
      <c r="G106" s="10">
        <v>1</v>
      </c>
      <c r="H106" s="9" t="s">
        <v>500</v>
      </c>
      <c r="I106" s="9">
        <v>42522.908263888887</v>
      </c>
      <c r="J106" s="20">
        <v>0</v>
      </c>
      <c r="K106" s="20" t="str">
        <f t="shared" si="11"/>
        <v>4043/4044</v>
      </c>
      <c r="L106" s="6">
        <f t="shared" si="12"/>
        <v>2.2986111107456964E-2</v>
      </c>
      <c r="M106" s="7"/>
      <c r="N106" s="7">
        <f>24*60*SUM($L105:$L106)</f>
        <v>59.133333336794749</v>
      </c>
      <c r="O106" s="21"/>
      <c r="P106" s="21" t="s">
        <v>393</v>
      </c>
      <c r="Q106" s="37" t="b">
        <f t="shared" si="13"/>
        <v>0</v>
      </c>
      <c r="R106" s="38" t="s">
        <v>957</v>
      </c>
      <c r="S106" s="39">
        <f t="shared" si="14"/>
        <v>3.7139000000000002</v>
      </c>
      <c r="T106" s="39">
        <f t="shared" si="19"/>
        <v>23.328199999999999</v>
      </c>
      <c r="U106" s="39">
        <f t="shared" si="15"/>
        <v>19.6143</v>
      </c>
      <c r="V106" s="37">
        <f>COUNTIFS(XINGS!$D$2:$D$19, "&gt;=" &amp; S106, XINGS!$D$2:$D$19, "&lt;=" &amp; T106)</f>
        <v>13</v>
      </c>
      <c r="W106" s="37">
        <f t="shared" si="16"/>
        <v>5</v>
      </c>
      <c r="X106" s="40">
        <f t="shared" si="17"/>
        <v>0.72222222222222221</v>
      </c>
    </row>
    <row r="107" spans="1:24" s="2" customFormat="1" x14ac:dyDescent="0.25">
      <c r="A107" s="20" t="s">
        <v>501</v>
      </c>
      <c r="B107" s="20">
        <v>4044</v>
      </c>
      <c r="C107" s="20" t="s">
        <v>18</v>
      </c>
      <c r="D107" s="20" t="s">
        <v>29</v>
      </c>
      <c r="E107" s="9">
        <v>42522.948807870373</v>
      </c>
      <c r="F107" s="9">
        <v>42522.950983796298</v>
      </c>
      <c r="G107" s="10">
        <v>3</v>
      </c>
      <c r="H107" s="9" t="s">
        <v>26</v>
      </c>
      <c r="I107" s="9">
        <v>42522.951307870368</v>
      </c>
      <c r="J107" s="20">
        <v>0</v>
      </c>
      <c r="K107" s="20" t="str">
        <f t="shared" si="11"/>
        <v>4043/4044</v>
      </c>
      <c r="L107" s="6">
        <f t="shared" si="12"/>
        <v>3.2407406979473308E-4</v>
      </c>
      <c r="M107" s="7"/>
      <c r="N107" s="7"/>
      <c r="O107" s="21"/>
      <c r="P107" s="21"/>
      <c r="Q107" s="37" t="b">
        <f t="shared" si="13"/>
        <v>0</v>
      </c>
      <c r="R107" s="38" t="s">
        <v>957</v>
      </c>
      <c r="S107" s="39">
        <f t="shared" si="14"/>
        <v>4.5499999999999999E-2</v>
      </c>
      <c r="T107" s="39">
        <f t="shared" si="19"/>
        <v>4.4699999999999997E-2</v>
      </c>
      <c r="U107" s="39">
        <f t="shared" si="15"/>
        <v>8.000000000000021E-4</v>
      </c>
      <c r="V107" s="37">
        <f>COUNTIFS(XINGS!$D$2:$D$19, "&gt;=" &amp; S107, XINGS!$D$2:$D$19, "&lt;=" &amp; T107)</f>
        <v>0</v>
      </c>
      <c r="W107" s="37">
        <f t="shared" si="16"/>
        <v>18</v>
      </c>
      <c r="X107" s="40">
        <f t="shared" si="17"/>
        <v>0</v>
      </c>
    </row>
    <row r="108" spans="1:24" s="2" customFormat="1" x14ac:dyDescent="0.25">
      <c r="A108" s="20" t="s">
        <v>501</v>
      </c>
      <c r="B108" s="20">
        <v>4044</v>
      </c>
      <c r="C108" s="20" t="s">
        <v>18</v>
      </c>
      <c r="D108" s="20" t="s">
        <v>502</v>
      </c>
      <c r="E108" s="9">
        <v>42522.948807870373</v>
      </c>
      <c r="F108" s="9">
        <v>42522.961724537039</v>
      </c>
      <c r="G108" s="10">
        <v>18</v>
      </c>
      <c r="H108" s="9" t="s">
        <v>503</v>
      </c>
      <c r="I108" s="9">
        <v>42522.984537037039</v>
      </c>
      <c r="J108" s="20">
        <v>0</v>
      </c>
      <c r="K108" s="20" t="str">
        <f t="shared" si="11"/>
        <v>4043/4044</v>
      </c>
      <c r="L108" s="6">
        <f t="shared" si="12"/>
        <v>2.2812499999417923E-2</v>
      </c>
      <c r="M108" s="7"/>
      <c r="N108" s="7">
        <f>24*60*SUM($L107:$L108)</f>
        <v>33.316666659666225</v>
      </c>
      <c r="O108" s="21"/>
      <c r="P108" s="21" t="s">
        <v>393</v>
      </c>
      <c r="Q108" s="37" t="b">
        <f t="shared" si="13"/>
        <v>0</v>
      </c>
      <c r="R108" s="38" t="s">
        <v>957</v>
      </c>
      <c r="S108" s="39">
        <f t="shared" si="14"/>
        <v>1.9073</v>
      </c>
      <c r="T108" s="39">
        <f t="shared" si="19"/>
        <v>23.325700000000001</v>
      </c>
      <c r="U108" s="39">
        <f t="shared" si="15"/>
        <v>21.418400000000002</v>
      </c>
      <c r="V108" s="37">
        <f>COUNTIFS(XINGS!$D$2:$D$19, "&gt;=" &amp; S108, XINGS!$D$2:$D$19, "&lt;=" &amp; T108)</f>
        <v>17</v>
      </c>
      <c r="W108" s="37">
        <f t="shared" si="16"/>
        <v>1</v>
      </c>
      <c r="X108" s="40">
        <f t="shared" si="17"/>
        <v>0.94444444444444442</v>
      </c>
    </row>
    <row r="109" spans="1:24" s="2" customFormat="1" x14ac:dyDescent="0.25">
      <c r="A109" s="20" t="s">
        <v>680</v>
      </c>
      <c r="B109" s="20">
        <v>4020</v>
      </c>
      <c r="C109" s="20" t="s">
        <v>18</v>
      </c>
      <c r="D109" s="20" t="s">
        <v>47</v>
      </c>
      <c r="E109" s="9">
        <v>42531.330439814818</v>
      </c>
      <c r="F109" s="9">
        <v>42531.331342592595</v>
      </c>
      <c r="G109" s="10">
        <v>1</v>
      </c>
      <c r="H109" s="9" t="s">
        <v>682</v>
      </c>
      <c r="I109" s="9">
        <v>42531.348935185182</v>
      </c>
      <c r="J109" s="20">
        <v>1</v>
      </c>
      <c r="K109" s="20" t="str">
        <f t="shared" si="11"/>
        <v>4019/4020</v>
      </c>
      <c r="L109" s="6">
        <f t="shared" si="12"/>
        <v>1.7592592586879618E-2</v>
      </c>
      <c r="M109" s="7"/>
      <c r="N109" s="7">
        <f>24*60*SUM($L109:$L110)</f>
        <v>47.649999990826473</v>
      </c>
      <c r="O109" s="21"/>
      <c r="P109" s="21" t="s">
        <v>681</v>
      </c>
      <c r="Q109" s="37" t="b">
        <f t="shared" si="13"/>
        <v>0</v>
      </c>
      <c r="R109" s="38" t="s">
        <v>966</v>
      </c>
      <c r="S109" s="39">
        <f t="shared" si="14"/>
        <v>4.58E-2</v>
      </c>
      <c r="T109" s="39">
        <f t="shared" si="19"/>
        <v>8.6366999999999994</v>
      </c>
      <c r="U109" s="39">
        <f t="shared" si="15"/>
        <v>8.5908999999999995</v>
      </c>
      <c r="V109" s="37">
        <f>COUNTIFS(XINGS!$D$2:$D$19, "&gt;=" &amp; S109, XINGS!$D$2:$D$19, "&lt;=" &amp; T109)</f>
        <v>14</v>
      </c>
      <c r="W109" s="37">
        <f t="shared" si="16"/>
        <v>4</v>
      </c>
      <c r="X109" s="40">
        <f t="shared" si="17"/>
        <v>0.77777777777777779</v>
      </c>
    </row>
    <row r="110" spans="1:24" s="2" customFormat="1" x14ac:dyDescent="0.25">
      <c r="A110" s="20" t="s">
        <v>680</v>
      </c>
      <c r="B110" s="20">
        <v>4020</v>
      </c>
      <c r="C110" s="20" t="s">
        <v>18</v>
      </c>
      <c r="D110" s="20" t="s">
        <v>679</v>
      </c>
      <c r="E110" s="9">
        <v>42531.349930555552</v>
      </c>
      <c r="F110" s="9">
        <v>42531.351377314815</v>
      </c>
      <c r="G110" s="10">
        <v>2</v>
      </c>
      <c r="H110" s="9" t="s">
        <v>19</v>
      </c>
      <c r="I110" s="9">
        <v>42531.366875</v>
      </c>
      <c r="J110" s="20">
        <v>1</v>
      </c>
      <c r="K110" s="20" t="str">
        <f t="shared" si="11"/>
        <v>4019/4020</v>
      </c>
      <c r="L110" s="6">
        <f t="shared" si="12"/>
        <v>1.5497685184527654E-2</v>
      </c>
      <c r="M110" s="7"/>
      <c r="N110" s="7"/>
      <c r="O110" s="21"/>
      <c r="P110" s="21"/>
      <c r="Q110" s="37" t="b">
        <f t="shared" si="13"/>
        <v>0</v>
      </c>
      <c r="R110" s="38" t="s">
        <v>966</v>
      </c>
      <c r="S110" s="39">
        <f t="shared" si="14"/>
        <v>8.6365999999999996</v>
      </c>
      <c r="T110" s="39">
        <f t="shared" si="19"/>
        <v>23.331</v>
      </c>
      <c r="U110" s="39">
        <f t="shared" si="15"/>
        <v>14.6944</v>
      </c>
      <c r="V110" s="37">
        <f>COUNTIFS(XINGS!$D$2:$D$19, "&gt;=" &amp; S110, XINGS!$D$2:$D$19, "&lt;=" &amp; T110)</f>
        <v>4</v>
      </c>
      <c r="W110" s="37">
        <f t="shared" si="16"/>
        <v>14</v>
      </c>
      <c r="X110" s="40">
        <f t="shared" si="17"/>
        <v>0.22222222222222221</v>
      </c>
    </row>
    <row r="111" spans="1:24" s="2" customFormat="1" x14ac:dyDescent="0.25">
      <c r="A111" s="20" t="s">
        <v>672</v>
      </c>
      <c r="B111" s="20">
        <v>4044</v>
      </c>
      <c r="C111" s="20" t="s">
        <v>18</v>
      </c>
      <c r="D111" s="20" t="s">
        <v>26</v>
      </c>
      <c r="E111" s="9">
        <v>42531.675393518519</v>
      </c>
      <c r="F111" s="9">
        <v>42531.676122685189</v>
      </c>
      <c r="G111" s="10">
        <v>1</v>
      </c>
      <c r="H111" s="9" t="s">
        <v>673</v>
      </c>
      <c r="I111" s="9">
        <v>42531.680150462962</v>
      </c>
      <c r="J111" s="20">
        <v>1</v>
      </c>
      <c r="K111" s="20" t="str">
        <f t="shared" si="11"/>
        <v>4043/4044</v>
      </c>
      <c r="L111" s="6">
        <f t="shared" si="12"/>
        <v>4.0277777734445408E-3</v>
      </c>
      <c r="M111" s="7"/>
      <c r="N111" s="7">
        <f>24*60*SUM($L111:$L112)</f>
        <v>37.749999992083758</v>
      </c>
      <c r="O111" s="21"/>
      <c r="P111" s="21" t="s">
        <v>667</v>
      </c>
      <c r="Q111" s="37" t="b">
        <f t="shared" si="13"/>
        <v>0</v>
      </c>
      <c r="R111" s="38" t="s">
        <v>966</v>
      </c>
      <c r="S111" s="39">
        <f t="shared" si="14"/>
        <v>4.4699999999999997E-2</v>
      </c>
      <c r="T111" s="39">
        <f t="shared" si="19"/>
        <v>0.20230000000000001</v>
      </c>
      <c r="U111" s="39">
        <f t="shared" si="15"/>
        <v>0.15760000000000002</v>
      </c>
      <c r="V111" s="37">
        <f>COUNTIFS(XINGS!$D$2:$D$19, "&gt;=" &amp; S111, XINGS!$D$2:$D$19, "&lt;=" &amp; T111)</f>
        <v>0</v>
      </c>
      <c r="W111" s="37">
        <f t="shared" si="16"/>
        <v>18</v>
      </c>
      <c r="X111" s="40">
        <f t="shared" si="17"/>
        <v>0</v>
      </c>
    </row>
    <row r="112" spans="1:24" s="2" customFormat="1" x14ac:dyDescent="0.25">
      <c r="A112" s="20" t="s">
        <v>672</v>
      </c>
      <c r="B112" s="20">
        <v>4044</v>
      </c>
      <c r="C112" s="20" t="s">
        <v>18</v>
      </c>
      <c r="D112" s="20" t="s">
        <v>107</v>
      </c>
      <c r="E112" s="9">
        <v>42531.682939814818</v>
      </c>
      <c r="F112" s="9">
        <v>42531.683703703704</v>
      </c>
      <c r="G112" s="10">
        <v>1</v>
      </c>
      <c r="H112" s="9" t="s">
        <v>28</v>
      </c>
      <c r="I112" s="9">
        <v>42531.705891203703</v>
      </c>
      <c r="J112" s="20">
        <v>1</v>
      </c>
      <c r="K112" s="20" t="str">
        <f t="shared" si="11"/>
        <v>4043/4044</v>
      </c>
      <c r="L112" s="6">
        <f t="shared" si="12"/>
        <v>2.2187499998835847E-2</v>
      </c>
      <c r="M112" s="7"/>
      <c r="N112" s="7"/>
      <c r="O112" s="21"/>
      <c r="P112" s="21"/>
      <c r="Q112" s="37" t="b">
        <f t="shared" si="13"/>
        <v>0</v>
      </c>
      <c r="R112" s="38" t="s">
        <v>966</v>
      </c>
      <c r="S112" s="39">
        <f t="shared" si="14"/>
        <v>1.9118999999999999</v>
      </c>
      <c r="T112" s="39">
        <f t="shared" si="19"/>
        <v>23.3308</v>
      </c>
      <c r="U112" s="39">
        <f t="shared" si="15"/>
        <v>21.418900000000001</v>
      </c>
      <c r="V112" s="37">
        <f>COUNTIFS(XINGS!$D$2:$D$19, "&gt;=" &amp; S112, XINGS!$D$2:$D$19, "&lt;=" &amp; T112)</f>
        <v>17</v>
      </c>
      <c r="W112" s="37">
        <f t="shared" si="16"/>
        <v>1</v>
      </c>
      <c r="X112" s="40">
        <f t="shared" si="17"/>
        <v>0.94444444444444442</v>
      </c>
    </row>
    <row r="113" spans="1:24" s="2" customFormat="1" x14ac:dyDescent="0.25">
      <c r="A113" s="20" t="s">
        <v>670</v>
      </c>
      <c r="B113" s="20">
        <v>4020</v>
      </c>
      <c r="C113" s="20" t="s">
        <v>18</v>
      </c>
      <c r="D113" s="20" t="s">
        <v>182</v>
      </c>
      <c r="E113" s="9">
        <v>42531.766875000001</v>
      </c>
      <c r="F113" s="9">
        <v>42531.767592592594</v>
      </c>
      <c r="G113" s="10">
        <v>1</v>
      </c>
      <c r="H113" s="9" t="s">
        <v>671</v>
      </c>
      <c r="I113" s="9">
        <v>42531.779849537037</v>
      </c>
      <c r="J113" s="20">
        <v>0</v>
      </c>
      <c r="K113" s="20" t="str">
        <f t="shared" si="11"/>
        <v>4019/4020</v>
      </c>
      <c r="L113" s="6">
        <f t="shared" si="12"/>
        <v>1.2256944442924578E-2</v>
      </c>
      <c r="M113" s="7"/>
      <c r="N113" s="7">
        <f>24*60*SUM($L113:$L114)</f>
        <v>40.450000005075708</v>
      </c>
      <c r="O113" s="21"/>
      <c r="P113" s="21" t="s">
        <v>158</v>
      </c>
      <c r="Q113" s="37" t="b">
        <f t="shared" si="13"/>
        <v>0</v>
      </c>
      <c r="R113" s="38" t="s">
        <v>966</v>
      </c>
      <c r="S113" s="39">
        <f t="shared" si="14"/>
        <v>4.5699999999999998E-2</v>
      </c>
      <c r="T113" s="39">
        <f t="shared" si="19"/>
        <v>6.3239000000000001</v>
      </c>
      <c r="U113" s="39">
        <f t="shared" si="15"/>
        <v>6.2782</v>
      </c>
      <c r="V113" s="37">
        <f>COUNTIFS(XINGS!$D$2:$D$19, "&gt;=" &amp; S113, XINGS!$D$2:$D$19, "&lt;=" &amp; T113)</f>
        <v>11</v>
      </c>
      <c r="W113" s="37">
        <f t="shared" si="16"/>
        <v>7</v>
      </c>
      <c r="X113" s="40">
        <f t="shared" si="17"/>
        <v>0.61111111111111116</v>
      </c>
    </row>
    <row r="114" spans="1:24" s="2" customFormat="1" x14ac:dyDescent="0.25">
      <c r="A114" s="20" t="s">
        <v>670</v>
      </c>
      <c r="B114" s="20">
        <v>4020</v>
      </c>
      <c r="C114" s="20" t="s">
        <v>18</v>
      </c>
      <c r="D114" s="20" t="s">
        <v>669</v>
      </c>
      <c r="E114" s="9">
        <v>42531.782337962963</v>
      </c>
      <c r="F114" s="9">
        <v>42531.783321759256</v>
      </c>
      <c r="G114" s="10">
        <v>1</v>
      </c>
      <c r="H114" s="9" t="s">
        <v>94</v>
      </c>
      <c r="I114" s="9">
        <v>42531.799155092594</v>
      </c>
      <c r="J114" s="20">
        <v>0</v>
      </c>
      <c r="K114" s="20" t="str">
        <f t="shared" si="11"/>
        <v>4019/4020</v>
      </c>
      <c r="L114" s="6">
        <f t="shared" si="12"/>
        <v>1.5833333338377997E-2</v>
      </c>
      <c r="M114" s="7"/>
      <c r="N114" s="7"/>
      <c r="O114" s="21"/>
      <c r="P114" s="21"/>
      <c r="Q114" s="37" t="b">
        <f t="shared" si="13"/>
        <v>0</v>
      </c>
      <c r="R114" s="38" t="s">
        <v>966</v>
      </c>
      <c r="S114" s="39">
        <f t="shared" si="14"/>
        <v>6.4687999999999999</v>
      </c>
      <c r="T114" s="39">
        <f t="shared" si="19"/>
        <v>23.330100000000002</v>
      </c>
      <c r="U114" s="39">
        <f t="shared" si="15"/>
        <v>16.8613</v>
      </c>
      <c r="V114" s="37">
        <f>COUNTIFS(XINGS!$D$2:$D$19, "&gt;=" &amp; S114, XINGS!$D$2:$D$19, "&lt;=" &amp; T114)</f>
        <v>6</v>
      </c>
      <c r="W114" s="37">
        <f t="shared" si="16"/>
        <v>12</v>
      </c>
      <c r="X114" s="40">
        <f t="shared" si="17"/>
        <v>0.33333333333333331</v>
      </c>
    </row>
    <row r="115" spans="1:24" s="2" customFormat="1" x14ac:dyDescent="0.25">
      <c r="A115" s="20" t="s">
        <v>685</v>
      </c>
      <c r="B115" s="20">
        <v>4031</v>
      </c>
      <c r="C115" s="20" t="s">
        <v>18</v>
      </c>
      <c r="D115" s="20" t="s">
        <v>36</v>
      </c>
      <c r="E115" s="9">
        <v>42532.316817129627</v>
      </c>
      <c r="F115" s="9">
        <v>42532.317777777775</v>
      </c>
      <c r="G115" s="10">
        <v>1</v>
      </c>
      <c r="H115" s="9" t="s">
        <v>686</v>
      </c>
      <c r="I115" s="9">
        <v>42532.345520833333</v>
      </c>
      <c r="J115" s="20">
        <v>0</v>
      </c>
      <c r="K115" s="20" t="str">
        <f t="shared" si="11"/>
        <v>4031/4032</v>
      </c>
      <c r="L115" s="6">
        <f t="shared" si="12"/>
        <v>2.7743055557948537E-2</v>
      </c>
      <c r="M115" s="7"/>
      <c r="N115" s="7">
        <f>24*60*SUM($L115:$L115)</f>
        <v>39.950000003445894</v>
      </c>
      <c r="O115" s="21"/>
      <c r="P115" s="21" t="s">
        <v>687</v>
      </c>
      <c r="Q115" s="37" t="b">
        <f t="shared" si="13"/>
        <v>0</v>
      </c>
      <c r="R115" s="38" t="s">
        <v>967</v>
      </c>
      <c r="S115" s="39">
        <f t="shared" si="14"/>
        <v>4.6399999999999997E-2</v>
      </c>
      <c r="T115" s="39">
        <f t="shared" si="19"/>
        <v>21.442399999999999</v>
      </c>
      <c r="U115" s="39">
        <f t="shared" si="15"/>
        <v>21.396000000000001</v>
      </c>
      <c r="V115" s="37">
        <f>COUNTIFS(XINGS!$D$2:$D$19, "&gt;=" &amp; S115, XINGS!$D$2:$D$19, "&lt;=" &amp; T115)</f>
        <v>18</v>
      </c>
      <c r="W115" s="37">
        <f t="shared" si="16"/>
        <v>0</v>
      </c>
      <c r="X115" s="40">
        <f t="shared" si="17"/>
        <v>1</v>
      </c>
    </row>
    <row r="116" spans="1:24" s="2" customFormat="1" x14ac:dyDescent="0.25">
      <c r="A116" s="20" t="s">
        <v>694</v>
      </c>
      <c r="B116" s="20">
        <v>4040</v>
      </c>
      <c r="C116" s="20" t="s">
        <v>18</v>
      </c>
      <c r="D116" s="20" t="s">
        <v>47</v>
      </c>
      <c r="E116" s="9">
        <v>42532.930162037039</v>
      </c>
      <c r="F116" s="9">
        <v>42532.931284722225</v>
      </c>
      <c r="G116" s="10">
        <v>1</v>
      </c>
      <c r="H116" s="9" t="s">
        <v>19</v>
      </c>
      <c r="I116" s="9">
        <v>42532.932500000003</v>
      </c>
      <c r="J116" s="20">
        <v>0</v>
      </c>
      <c r="K116" s="20" t="str">
        <f t="shared" si="11"/>
        <v>4039/4040</v>
      </c>
      <c r="L116" s="6">
        <f t="shared" si="12"/>
        <v>1.2152777781011537E-3</v>
      </c>
      <c r="M116" s="7"/>
      <c r="N116" s="7">
        <f>24*60*SUM($L116:$L116)</f>
        <v>1.7500000004656613</v>
      </c>
      <c r="O116" s="21"/>
      <c r="P116" s="21" t="s">
        <v>158</v>
      </c>
      <c r="Q116" s="37" t="b">
        <f t="shared" si="13"/>
        <v>0</v>
      </c>
      <c r="R116" s="38" t="s">
        <v>967</v>
      </c>
      <c r="S116" s="39">
        <f t="shared" si="14"/>
        <v>4.58E-2</v>
      </c>
      <c r="T116" s="39">
        <f t="shared" si="19"/>
        <v>23.331</v>
      </c>
      <c r="U116" s="39">
        <f t="shared" si="15"/>
        <v>23.2852</v>
      </c>
      <c r="V116" s="37">
        <f>COUNTIFS(XINGS!$D$2:$D$19, "&gt;=" &amp; S116, XINGS!$D$2:$D$19, "&lt;=" &amp; T116)</f>
        <v>18</v>
      </c>
      <c r="W116" s="37">
        <f t="shared" si="16"/>
        <v>0</v>
      </c>
      <c r="X116" s="40">
        <f t="shared" si="17"/>
        <v>1</v>
      </c>
    </row>
    <row r="117" spans="1:24" s="2" customFormat="1" x14ac:dyDescent="0.25">
      <c r="A117" s="20" t="s">
        <v>698</v>
      </c>
      <c r="B117" s="20">
        <v>4044</v>
      </c>
      <c r="C117" s="20" t="s">
        <v>18</v>
      </c>
      <c r="D117" s="20" t="s">
        <v>699</v>
      </c>
      <c r="E117" s="9">
        <v>42533.134687500002</v>
      </c>
      <c r="F117" s="9">
        <v>42533.135787037034</v>
      </c>
      <c r="G117" s="10">
        <v>1</v>
      </c>
      <c r="H117" s="9" t="s">
        <v>700</v>
      </c>
      <c r="I117" s="9">
        <v>42533.152002314811</v>
      </c>
      <c r="J117" s="20">
        <v>0</v>
      </c>
      <c r="K117" s="20" t="str">
        <f t="shared" si="11"/>
        <v>4043/4044</v>
      </c>
      <c r="L117" s="6">
        <f t="shared" si="12"/>
        <v>1.6215277777519077E-2</v>
      </c>
      <c r="M117" s="7"/>
      <c r="N117" s="7">
        <f>24*60*SUM($L117:$L118)</f>
        <v>25.133333341218531</v>
      </c>
      <c r="O117" s="21"/>
      <c r="P117" s="21" t="s">
        <v>701</v>
      </c>
      <c r="Q117" s="37" t="b">
        <f t="shared" si="13"/>
        <v>0</v>
      </c>
      <c r="R117" s="38" t="s">
        <v>968</v>
      </c>
      <c r="S117" s="39">
        <f t="shared" si="14"/>
        <v>7.7899999999999997E-2</v>
      </c>
      <c r="T117" s="39">
        <f t="shared" si="19"/>
        <v>6.2069999999999999</v>
      </c>
      <c r="U117" s="39">
        <f t="shared" si="15"/>
        <v>6.1291000000000002</v>
      </c>
      <c r="V117" s="37">
        <f>COUNTIFS(XINGS!$D$2:$D$19, "&gt;=" &amp; S117, XINGS!$D$2:$D$19, "&lt;=" &amp; T117)</f>
        <v>10</v>
      </c>
      <c r="W117" s="37">
        <f t="shared" si="16"/>
        <v>8</v>
      </c>
      <c r="X117" s="40">
        <f t="shared" si="17"/>
        <v>0.55555555555555558</v>
      </c>
    </row>
    <row r="118" spans="1:24" s="2" customFormat="1" x14ac:dyDescent="0.25">
      <c r="A118" s="20" t="s">
        <v>698</v>
      </c>
      <c r="B118" s="20">
        <v>4044</v>
      </c>
      <c r="C118" s="20" t="s">
        <v>18</v>
      </c>
      <c r="D118" s="20" t="s">
        <v>702</v>
      </c>
      <c r="E118" s="9">
        <v>42533.153958333336</v>
      </c>
      <c r="F118" s="9">
        <v>42533.154930555553</v>
      </c>
      <c r="G118" s="10">
        <v>1</v>
      </c>
      <c r="H118" s="9" t="s">
        <v>703</v>
      </c>
      <c r="I118" s="9">
        <v>42533.156168981484</v>
      </c>
      <c r="J118" s="20">
        <v>0</v>
      </c>
      <c r="K118" s="20" t="str">
        <f t="shared" si="11"/>
        <v>4043/4044</v>
      </c>
      <c r="L118" s="6">
        <f t="shared" si="12"/>
        <v>1.2384259316604584E-3</v>
      </c>
      <c r="M118" s="7"/>
      <c r="N118" s="7"/>
      <c r="O118" s="21"/>
      <c r="P118" s="21"/>
      <c r="Q118" s="37" t="b">
        <f t="shared" si="13"/>
        <v>0</v>
      </c>
      <c r="R118" s="38" t="s">
        <v>968</v>
      </c>
      <c r="S118" s="39">
        <f t="shared" si="14"/>
        <v>6.4771000000000001</v>
      </c>
      <c r="T118" s="39">
        <f t="shared" si="19"/>
        <v>6.7530999999999999</v>
      </c>
      <c r="U118" s="39">
        <f t="shared" si="15"/>
        <v>0.2759999999999998</v>
      </c>
      <c r="V118" s="37">
        <f>COUNTIFS(XINGS!$D$2:$D$19, "&gt;=" &amp; S118, XINGS!$D$2:$D$19, "&lt;=" &amp; T118)</f>
        <v>0</v>
      </c>
      <c r="W118" s="37">
        <f t="shared" si="16"/>
        <v>18</v>
      </c>
      <c r="X118" s="40">
        <f t="shared" si="17"/>
        <v>0</v>
      </c>
    </row>
    <row r="119" spans="1:24" s="2" customFormat="1" x14ac:dyDescent="0.25">
      <c r="A119" s="20" t="s">
        <v>704</v>
      </c>
      <c r="B119" s="20">
        <v>4024</v>
      </c>
      <c r="C119" s="20" t="s">
        <v>18</v>
      </c>
      <c r="D119" s="20" t="s">
        <v>705</v>
      </c>
      <c r="E119" s="9">
        <v>42533.249085648145</v>
      </c>
      <c r="F119" s="9">
        <v>42533.249780092592</v>
      </c>
      <c r="G119" s="10">
        <v>1</v>
      </c>
      <c r="H119" s="9" t="s">
        <v>706</v>
      </c>
      <c r="I119" s="9">
        <v>42533.267905092594</v>
      </c>
      <c r="J119" s="20">
        <v>1</v>
      </c>
      <c r="K119" s="20" t="str">
        <f t="shared" si="11"/>
        <v>4023/4024</v>
      </c>
      <c r="L119" s="6">
        <f t="shared" si="12"/>
        <v>1.8125000002328306E-2</v>
      </c>
      <c r="M119" s="7"/>
      <c r="N119" s="7">
        <f t="shared" ref="N119:N124" si="20">24*60*SUM($L119:$L119)</f>
        <v>26.100000003352761</v>
      </c>
      <c r="O119" s="21"/>
      <c r="P119" s="21" t="s">
        <v>667</v>
      </c>
      <c r="Q119" s="37" t="b">
        <f t="shared" si="13"/>
        <v>0</v>
      </c>
      <c r="R119" s="38" t="s">
        <v>968</v>
      </c>
      <c r="S119" s="39">
        <f t="shared" si="14"/>
        <v>7.3400000000000007E-2</v>
      </c>
      <c r="T119" s="39">
        <f t="shared" si="19"/>
        <v>12.7196</v>
      </c>
      <c r="U119" s="39">
        <f t="shared" si="15"/>
        <v>12.6462</v>
      </c>
      <c r="V119" s="37">
        <f>COUNTIFS(XINGS!$D$2:$D$19, "&gt;=" &amp; S119, XINGS!$D$2:$D$19, "&lt;=" &amp; T119)</f>
        <v>16</v>
      </c>
      <c r="W119" s="37">
        <f t="shared" si="16"/>
        <v>2</v>
      </c>
      <c r="X119" s="40">
        <f t="shared" si="17"/>
        <v>0.88888888888888884</v>
      </c>
    </row>
    <row r="120" spans="1:24" s="2" customFormat="1" x14ac:dyDescent="0.25">
      <c r="A120" s="20" t="s">
        <v>707</v>
      </c>
      <c r="B120" s="20">
        <v>4011</v>
      </c>
      <c r="C120" s="20" t="s">
        <v>708</v>
      </c>
      <c r="D120" s="20" t="s">
        <v>20</v>
      </c>
      <c r="E120" s="9">
        <v>42533.388715277775</v>
      </c>
      <c r="F120" s="9">
        <v>42533.362858796296</v>
      </c>
      <c r="G120" s="10"/>
      <c r="H120" s="9"/>
      <c r="I120" s="9">
        <v>42533.376307870371</v>
      </c>
      <c r="J120" s="20"/>
      <c r="K120" s="20" t="str">
        <f t="shared" si="11"/>
        <v>4011/4012</v>
      </c>
      <c r="L120" s="6">
        <f t="shared" si="12"/>
        <v>1.3449074074742384E-2</v>
      </c>
      <c r="M120" s="7"/>
      <c r="N120" s="7">
        <f t="shared" si="20"/>
        <v>19.366666667629033</v>
      </c>
      <c r="O120" s="21"/>
      <c r="P120" s="21" t="s">
        <v>158</v>
      </c>
      <c r="Q120" s="37" t="b">
        <f t="shared" si="13"/>
        <v>0</v>
      </c>
      <c r="R120" s="38" t="s">
        <v>968</v>
      </c>
      <c r="S120" s="39">
        <f t="shared" si="14"/>
        <v>23.297799999999999</v>
      </c>
      <c r="T120" s="39">
        <v>23.327999999999999</v>
      </c>
      <c r="U120" s="39">
        <f t="shared" si="15"/>
        <v>3.0200000000000671E-2</v>
      </c>
      <c r="V120" s="37">
        <f>COUNTIFS(XINGS!$D$2:$D$19, "&gt;=" &amp; S120, XINGS!$D$2:$D$19, "&lt;=" &amp; T120)</f>
        <v>0</v>
      </c>
      <c r="W120" s="37">
        <f t="shared" si="16"/>
        <v>18</v>
      </c>
      <c r="X120" s="40">
        <f t="shared" si="17"/>
        <v>0</v>
      </c>
    </row>
    <row r="121" spans="1:24" s="2" customFormat="1" x14ac:dyDescent="0.25">
      <c r="A121" s="20" t="s">
        <v>709</v>
      </c>
      <c r="B121" s="20">
        <v>4029</v>
      </c>
      <c r="C121" s="20" t="s">
        <v>18</v>
      </c>
      <c r="D121" s="20" t="s">
        <v>71</v>
      </c>
      <c r="E121" s="9">
        <v>42533.456296296295</v>
      </c>
      <c r="F121" s="9">
        <v>42533.457766203705</v>
      </c>
      <c r="G121" s="10">
        <v>2</v>
      </c>
      <c r="H121" s="9" t="s">
        <v>710</v>
      </c>
      <c r="I121" s="9">
        <v>42533.468900462962</v>
      </c>
      <c r="J121" s="20">
        <v>0</v>
      </c>
      <c r="K121" s="20" t="str">
        <f t="shared" si="11"/>
        <v>4029/4030</v>
      </c>
      <c r="L121" s="6">
        <f t="shared" si="12"/>
        <v>1.113425925723277E-2</v>
      </c>
      <c r="M121" s="7"/>
      <c r="N121" s="7">
        <f t="shared" si="20"/>
        <v>16.033333330415189</v>
      </c>
      <c r="O121" s="21"/>
      <c r="P121" s="21" t="s">
        <v>158</v>
      </c>
      <c r="Q121" s="37" t="b">
        <f t="shared" si="13"/>
        <v>0</v>
      </c>
      <c r="R121" s="38" t="s">
        <v>968</v>
      </c>
      <c r="S121" s="39">
        <f t="shared" si="14"/>
        <v>4.6199999999999998E-2</v>
      </c>
      <c r="T121" s="39">
        <f t="shared" ref="T121:T152" si="21">RIGHT(H121,LEN(H121)-4)/10000</f>
        <v>6.2324000000000002</v>
      </c>
      <c r="U121" s="39">
        <f t="shared" si="15"/>
        <v>6.1862000000000004</v>
      </c>
      <c r="V121" s="37">
        <f>COUNTIFS(XINGS!$D$2:$D$19, "&gt;=" &amp; S121, XINGS!$D$2:$D$19, "&lt;=" &amp; T121)</f>
        <v>10</v>
      </c>
      <c r="W121" s="37">
        <f t="shared" si="16"/>
        <v>8</v>
      </c>
      <c r="X121" s="40">
        <f t="shared" si="17"/>
        <v>0.55555555555555558</v>
      </c>
    </row>
    <row r="122" spans="1:24" s="2" customFormat="1" x14ac:dyDescent="0.25">
      <c r="A122" s="20" t="s">
        <v>712</v>
      </c>
      <c r="B122" s="20">
        <v>4011</v>
      </c>
      <c r="C122" s="20" t="s">
        <v>18</v>
      </c>
      <c r="D122" s="20" t="s">
        <v>306</v>
      </c>
      <c r="E122" s="9">
        <v>42533.499074074076</v>
      </c>
      <c r="F122" s="9">
        <v>42533.500393518516</v>
      </c>
      <c r="G122" s="10">
        <v>1</v>
      </c>
      <c r="H122" s="9" t="s">
        <v>65</v>
      </c>
      <c r="I122" s="9">
        <v>42533.52548611111</v>
      </c>
      <c r="J122" s="20">
        <v>1</v>
      </c>
      <c r="K122" s="20" t="str">
        <f t="shared" si="11"/>
        <v>4011/4012</v>
      </c>
      <c r="L122" s="6">
        <f t="shared" si="12"/>
        <v>2.5092592593864538E-2</v>
      </c>
      <c r="M122" s="7"/>
      <c r="N122" s="7">
        <f t="shared" si="20"/>
        <v>36.133333335164934</v>
      </c>
      <c r="O122" s="21"/>
      <c r="P122" s="21" t="s">
        <v>600</v>
      </c>
      <c r="Q122" s="37" t="b">
        <f t="shared" si="13"/>
        <v>0</v>
      </c>
      <c r="R122" s="38" t="s">
        <v>968</v>
      </c>
      <c r="S122" s="39">
        <f t="shared" si="14"/>
        <v>1.9117</v>
      </c>
      <c r="T122" s="39">
        <f t="shared" si="21"/>
        <v>23.328399999999998</v>
      </c>
      <c r="U122" s="39">
        <f t="shared" si="15"/>
        <v>21.416699999999999</v>
      </c>
      <c r="V122" s="37">
        <f>COUNTIFS(XINGS!$D$2:$D$19, "&gt;=" &amp; S122, XINGS!$D$2:$D$19, "&lt;=" &amp; T122)</f>
        <v>17</v>
      </c>
      <c r="W122" s="37">
        <f t="shared" si="16"/>
        <v>1</v>
      </c>
      <c r="X122" s="40">
        <f t="shared" si="17"/>
        <v>0.94444444444444442</v>
      </c>
    </row>
    <row r="123" spans="1:24" s="2" customFormat="1" x14ac:dyDescent="0.25">
      <c r="A123" s="20" t="s">
        <v>716</v>
      </c>
      <c r="B123" s="20">
        <v>4016</v>
      </c>
      <c r="C123" s="20" t="s">
        <v>18</v>
      </c>
      <c r="D123" s="20" t="s">
        <v>717</v>
      </c>
      <c r="E123" s="9">
        <v>42533.5859837963</v>
      </c>
      <c r="F123" s="9">
        <v>42533.586724537039</v>
      </c>
      <c r="G123" s="10">
        <v>1</v>
      </c>
      <c r="H123" s="9" t="s">
        <v>718</v>
      </c>
      <c r="I123" s="9">
        <v>42533.614479166667</v>
      </c>
      <c r="J123" s="20">
        <v>2</v>
      </c>
      <c r="K123" s="20" t="str">
        <f t="shared" si="11"/>
        <v>4015/4016</v>
      </c>
      <c r="L123" s="6">
        <f t="shared" si="12"/>
        <v>2.7754629627452232E-2</v>
      </c>
      <c r="M123" s="7"/>
      <c r="N123" s="7">
        <f t="shared" si="20"/>
        <v>39.966666663531214</v>
      </c>
      <c r="O123" s="21"/>
      <c r="P123" s="21" t="s">
        <v>600</v>
      </c>
      <c r="Q123" s="37" t="b">
        <f t="shared" si="13"/>
        <v>0</v>
      </c>
      <c r="R123" s="38" t="s">
        <v>968</v>
      </c>
      <c r="S123" s="39">
        <f t="shared" si="14"/>
        <v>1.9125000000000001</v>
      </c>
      <c r="T123" s="39">
        <f t="shared" si="21"/>
        <v>23.334499999999998</v>
      </c>
      <c r="U123" s="39">
        <f t="shared" si="15"/>
        <v>21.421999999999997</v>
      </c>
      <c r="V123" s="37">
        <f>COUNTIFS(XINGS!$D$2:$D$19, "&gt;=" &amp; S123, XINGS!$D$2:$D$19, "&lt;=" &amp; T123)</f>
        <v>17</v>
      </c>
      <c r="W123" s="37">
        <f t="shared" si="16"/>
        <v>1</v>
      </c>
      <c r="X123" s="40">
        <f t="shared" si="17"/>
        <v>0.94444444444444442</v>
      </c>
    </row>
    <row r="124" spans="1:24" s="2" customFormat="1" x14ac:dyDescent="0.25">
      <c r="A124" s="20" t="s">
        <v>719</v>
      </c>
      <c r="B124" s="20">
        <v>4024</v>
      </c>
      <c r="C124" s="20" t="s">
        <v>18</v>
      </c>
      <c r="D124" s="20" t="s">
        <v>31</v>
      </c>
      <c r="E124" s="9">
        <v>42533.590763888889</v>
      </c>
      <c r="F124" s="9">
        <v>42533.594039351854</v>
      </c>
      <c r="G124" s="10">
        <v>4</v>
      </c>
      <c r="H124" s="9" t="s">
        <v>720</v>
      </c>
      <c r="I124" s="9">
        <v>42533.599016203705</v>
      </c>
      <c r="J124" s="20">
        <v>0</v>
      </c>
      <c r="K124" s="20" t="str">
        <f t="shared" si="11"/>
        <v>4023/4024</v>
      </c>
      <c r="L124" s="6">
        <f t="shared" si="12"/>
        <v>4.9768518510973081E-3</v>
      </c>
      <c r="M124" s="7"/>
      <c r="N124" s="7">
        <f t="shared" si="20"/>
        <v>7.1666666655801237</v>
      </c>
      <c r="O124" s="21"/>
      <c r="P124" s="21" t="s">
        <v>158</v>
      </c>
      <c r="Q124" s="37" t="b">
        <f t="shared" si="13"/>
        <v>0</v>
      </c>
      <c r="R124" s="38" t="s">
        <v>968</v>
      </c>
      <c r="S124" s="39">
        <f t="shared" si="14"/>
        <v>4.53E-2</v>
      </c>
      <c r="T124" s="39">
        <f t="shared" si="21"/>
        <v>23.343399999999999</v>
      </c>
      <c r="U124" s="39">
        <f t="shared" si="15"/>
        <v>23.298099999999998</v>
      </c>
      <c r="V124" s="37">
        <f>COUNTIFS(XINGS!$D$2:$D$19, "&gt;=" &amp; S124, XINGS!$D$2:$D$19, "&lt;=" &amp; T124)</f>
        <v>18</v>
      </c>
      <c r="W124" s="37">
        <f t="shared" si="16"/>
        <v>0</v>
      </c>
      <c r="X124" s="40">
        <f t="shared" si="17"/>
        <v>1</v>
      </c>
    </row>
    <row r="125" spans="1:24" s="2" customFormat="1" x14ac:dyDescent="0.25">
      <c r="A125" s="20" t="s">
        <v>721</v>
      </c>
      <c r="B125" s="20">
        <v>4029</v>
      </c>
      <c r="C125" s="20" t="s">
        <v>18</v>
      </c>
      <c r="D125" s="20" t="s">
        <v>34</v>
      </c>
      <c r="E125" s="9">
        <v>42533.61241898148</v>
      </c>
      <c r="F125" s="9">
        <v>42533.613240740742</v>
      </c>
      <c r="G125" s="10">
        <v>1</v>
      </c>
      <c r="H125" s="9" t="s">
        <v>361</v>
      </c>
      <c r="I125" s="9">
        <v>42533.618425925924</v>
      </c>
      <c r="J125" s="20">
        <v>0</v>
      </c>
      <c r="K125" s="20" t="str">
        <f t="shared" si="11"/>
        <v>4029/4030</v>
      </c>
      <c r="L125" s="6">
        <f t="shared" si="12"/>
        <v>5.1851851821993478E-3</v>
      </c>
      <c r="M125" s="7"/>
      <c r="N125" s="7">
        <f>24*60*SUM($L125:$L126)</f>
        <v>42.399999999906868</v>
      </c>
      <c r="O125" s="21"/>
      <c r="P125" s="21" t="s">
        <v>600</v>
      </c>
      <c r="Q125" s="37" t="b">
        <f t="shared" si="13"/>
        <v>0</v>
      </c>
      <c r="R125" s="38" t="s">
        <v>968</v>
      </c>
      <c r="S125" s="39">
        <f t="shared" si="14"/>
        <v>4.4600000000000001E-2</v>
      </c>
      <c r="T125" s="39">
        <f t="shared" si="21"/>
        <v>1.9133</v>
      </c>
      <c r="U125" s="39">
        <f t="shared" si="15"/>
        <v>1.8687</v>
      </c>
      <c r="V125" s="37">
        <f>COUNTIFS(XINGS!$D$2:$D$19, "&gt;=" &amp; S125, XINGS!$D$2:$D$19, "&lt;=" &amp; T125)</f>
        <v>1</v>
      </c>
      <c r="W125" s="37">
        <f t="shared" si="16"/>
        <v>17</v>
      </c>
      <c r="X125" s="40">
        <f t="shared" si="17"/>
        <v>5.5555555555555552E-2</v>
      </c>
    </row>
    <row r="126" spans="1:24" s="2" customFormat="1" x14ac:dyDescent="0.25">
      <c r="A126" s="20" t="s">
        <v>721</v>
      </c>
      <c r="B126" s="20">
        <v>4029</v>
      </c>
      <c r="C126" s="20" t="s">
        <v>18</v>
      </c>
      <c r="D126" s="20" t="s">
        <v>361</v>
      </c>
      <c r="E126" s="9">
        <v>42533.618622685186</v>
      </c>
      <c r="F126" s="9">
        <v>42533.619490740741</v>
      </c>
      <c r="G126" s="10">
        <v>1</v>
      </c>
      <c r="H126" s="9" t="s">
        <v>94</v>
      </c>
      <c r="I126" s="9">
        <v>42533.643750000003</v>
      </c>
      <c r="J126" s="20">
        <v>0</v>
      </c>
      <c r="K126" s="20" t="str">
        <f t="shared" si="11"/>
        <v>4029/4030</v>
      </c>
      <c r="L126" s="6">
        <f t="shared" si="12"/>
        <v>2.4259259262180422E-2</v>
      </c>
      <c r="M126" s="7"/>
      <c r="N126" s="7"/>
      <c r="O126" s="21"/>
      <c r="P126" s="21"/>
      <c r="Q126" s="37" t="b">
        <f t="shared" si="13"/>
        <v>0</v>
      </c>
      <c r="R126" s="38" t="s">
        <v>968</v>
      </c>
      <c r="S126" s="39">
        <f t="shared" si="14"/>
        <v>1.9133</v>
      </c>
      <c r="T126" s="39">
        <f t="shared" si="21"/>
        <v>23.330100000000002</v>
      </c>
      <c r="U126" s="39">
        <f t="shared" si="15"/>
        <v>21.416800000000002</v>
      </c>
      <c r="V126" s="37">
        <f>COUNTIFS(XINGS!$D$2:$D$19, "&gt;=" &amp; S126, XINGS!$D$2:$D$19, "&lt;=" &amp; T126)</f>
        <v>17</v>
      </c>
      <c r="W126" s="37">
        <f t="shared" si="16"/>
        <v>1</v>
      </c>
      <c r="X126" s="40">
        <f t="shared" si="17"/>
        <v>0.94444444444444442</v>
      </c>
    </row>
    <row r="127" spans="1:24" s="2" customFormat="1" x14ac:dyDescent="0.25">
      <c r="A127" s="20" t="s">
        <v>722</v>
      </c>
      <c r="B127" s="20">
        <v>4018</v>
      </c>
      <c r="C127" s="20"/>
      <c r="D127" s="20"/>
      <c r="E127" s="9"/>
      <c r="F127" s="9">
        <v>42533.631967592592</v>
      </c>
      <c r="G127" s="10"/>
      <c r="H127" s="9"/>
      <c r="I127" s="9">
        <v>42533.635381944441</v>
      </c>
      <c r="J127" s="20"/>
      <c r="K127" s="20" t="str">
        <f t="shared" si="11"/>
        <v>4017/4018</v>
      </c>
      <c r="L127" s="6">
        <f t="shared" si="12"/>
        <v>3.4143518496421166E-3</v>
      </c>
      <c r="M127" s="7"/>
      <c r="N127" s="7">
        <v>1</v>
      </c>
      <c r="O127" s="21"/>
      <c r="P127" s="21" t="s">
        <v>600</v>
      </c>
      <c r="Q127" s="37" t="b">
        <f t="shared" si="13"/>
        <v>0</v>
      </c>
      <c r="R127" s="38" t="s">
        <v>968</v>
      </c>
      <c r="S127" s="39" t="e">
        <f t="shared" si="14"/>
        <v>#VALUE!</v>
      </c>
      <c r="T127" s="39" t="e">
        <f t="shared" si="21"/>
        <v>#VALUE!</v>
      </c>
      <c r="U127" s="39" t="e">
        <f t="shared" si="15"/>
        <v>#VALUE!</v>
      </c>
      <c r="V127" s="37">
        <f>COUNTIFS(XINGS!$D$2:$D$19, "&gt;=" &amp; S127, XINGS!$D$2:$D$19, "&lt;=" &amp; T127)</f>
        <v>0</v>
      </c>
      <c r="W127" s="37">
        <f t="shared" si="16"/>
        <v>18</v>
      </c>
      <c r="X127" s="40">
        <f t="shared" si="17"/>
        <v>0</v>
      </c>
    </row>
    <row r="128" spans="1:24" s="2" customFormat="1" x14ac:dyDescent="0.25">
      <c r="A128" s="20" t="s">
        <v>727</v>
      </c>
      <c r="B128" s="20">
        <v>4016</v>
      </c>
      <c r="C128" s="20" t="s">
        <v>18</v>
      </c>
      <c r="D128" s="20" t="s">
        <v>728</v>
      </c>
      <c r="E128" s="9">
        <v>42533.749201388891</v>
      </c>
      <c r="F128" s="9">
        <v>42533.750254629631</v>
      </c>
      <c r="G128" s="10">
        <v>1</v>
      </c>
      <c r="H128" s="9" t="s">
        <v>146</v>
      </c>
      <c r="I128" s="9">
        <v>42533.782476851855</v>
      </c>
      <c r="J128" s="20">
        <v>0</v>
      </c>
      <c r="K128" s="20" t="str">
        <f t="shared" si="11"/>
        <v>4015/4016</v>
      </c>
      <c r="L128" s="6">
        <f t="shared" si="12"/>
        <v>3.2222222223936114E-2</v>
      </c>
      <c r="M128" s="7"/>
      <c r="N128" s="7">
        <f>24*60*SUM($L128:$L128)</f>
        <v>46.400000002468005</v>
      </c>
      <c r="O128" s="21"/>
      <c r="P128" s="21" t="s">
        <v>600</v>
      </c>
      <c r="Q128" s="37" t="b">
        <f t="shared" si="13"/>
        <v>0</v>
      </c>
      <c r="R128" s="38" t="s">
        <v>968</v>
      </c>
      <c r="S128" s="39">
        <f t="shared" si="14"/>
        <v>1.9148000000000001</v>
      </c>
      <c r="T128" s="39">
        <f t="shared" si="21"/>
        <v>23.331900000000001</v>
      </c>
      <c r="U128" s="39">
        <f t="shared" si="15"/>
        <v>21.417100000000001</v>
      </c>
      <c r="V128" s="37">
        <f>COUNTIFS(XINGS!$D$2:$D$19, "&gt;=" &amp; S128, XINGS!$D$2:$D$19, "&lt;=" &amp; T128)</f>
        <v>17</v>
      </c>
      <c r="W128" s="37">
        <f t="shared" si="16"/>
        <v>1</v>
      </c>
      <c r="X128" s="40">
        <f t="shared" si="17"/>
        <v>0.94444444444444442</v>
      </c>
    </row>
    <row r="129" spans="1:24" s="2" customFormat="1" x14ac:dyDescent="0.25">
      <c r="A129" s="20" t="s">
        <v>730</v>
      </c>
      <c r="B129" s="20">
        <v>4016</v>
      </c>
      <c r="C129" s="20" t="s">
        <v>18</v>
      </c>
      <c r="D129" s="20" t="s">
        <v>64</v>
      </c>
      <c r="E129" s="9">
        <v>42533.88417824074</v>
      </c>
      <c r="F129" s="9">
        <v>42533.885324074072</v>
      </c>
      <c r="G129" s="10">
        <v>1</v>
      </c>
      <c r="H129" s="9" t="s">
        <v>321</v>
      </c>
      <c r="I129" s="9">
        <v>42533.897152777776</v>
      </c>
      <c r="J129" s="20">
        <v>0</v>
      </c>
      <c r="K129" s="20" t="str">
        <f t="shared" si="11"/>
        <v>4015/4016</v>
      </c>
      <c r="L129" s="6">
        <f t="shared" si="12"/>
        <v>1.1828703703940846E-2</v>
      </c>
      <c r="M129" s="7"/>
      <c r="N129" s="7">
        <f>24*60*SUM($L129:$L130)</f>
        <v>50.516666667535901</v>
      </c>
      <c r="O129" s="21"/>
      <c r="P129" s="21" t="s">
        <v>667</v>
      </c>
      <c r="Q129" s="37" t="b">
        <f t="shared" si="13"/>
        <v>0</v>
      </c>
      <c r="R129" s="38" t="s">
        <v>968</v>
      </c>
      <c r="S129" s="39">
        <f t="shared" si="14"/>
        <v>4.6600000000000003E-2</v>
      </c>
      <c r="T129" s="39">
        <f t="shared" si="21"/>
        <v>0.12529999999999999</v>
      </c>
      <c r="U129" s="39">
        <f t="shared" si="15"/>
        <v>7.8699999999999992E-2</v>
      </c>
      <c r="V129" s="37">
        <f>COUNTIFS(XINGS!$D$2:$D$19, "&gt;=" &amp; S129, XINGS!$D$2:$D$19, "&lt;=" &amp; T129)</f>
        <v>0</v>
      </c>
      <c r="W129" s="37">
        <f t="shared" si="16"/>
        <v>18</v>
      </c>
      <c r="X129" s="40">
        <f t="shared" si="17"/>
        <v>0</v>
      </c>
    </row>
    <row r="130" spans="1:24" s="2" customFormat="1" x14ac:dyDescent="0.25">
      <c r="A130" s="20" t="s">
        <v>730</v>
      </c>
      <c r="B130" s="20">
        <v>4016</v>
      </c>
      <c r="C130" s="20" t="s">
        <v>18</v>
      </c>
      <c r="D130" s="20" t="s">
        <v>731</v>
      </c>
      <c r="E130" s="9">
        <v>42533.903796296298</v>
      </c>
      <c r="F130" s="9">
        <v>42533.90488425926</v>
      </c>
      <c r="G130" s="10">
        <v>1</v>
      </c>
      <c r="H130" s="9" t="s">
        <v>295</v>
      </c>
      <c r="I130" s="9">
        <v>42533.928136574075</v>
      </c>
      <c r="J130" s="20">
        <v>0</v>
      </c>
      <c r="K130" s="20" t="str">
        <f t="shared" ref="K130:K193" si="22">IF(ISEVEN(B130),(B130-1)&amp;"/"&amp;B130,B130&amp;"/"&amp;(B130+1))</f>
        <v>4015/4016</v>
      </c>
      <c r="L130" s="6">
        <f t="shared" ref="L130:L193" si="23">I130-F130</f>
        <v>2.3252314815181307E-2</v>
      </c>
      <c r="M130" s="7"/>
      <c r="N130" s="7"/>
      <c r="O130" s="21"/>
      <c r="P130" s="21"/>
      <c r="Q130" s="37" t="b">
        <f t="shared" ref="Q130:Q193" si="24">ISEVEN(LEFT(A130,3))</f>
        <v>0</v>
      </c>
      <c r="R130" s="38" t="s">
        <v>968</v>
      </c>
      <c r="S130" s="39">
        <f t="shared" ref="S130:S193" si="25">RIGHT(D130,LEN(D130)-4)/10000</f>
        <v>3.7778999999999998</v>
      </c>
      <c r="T130" s="39">
        <f t="shared" si="21"/>
        <v>23.331399999999999</v>
      </c>
      <c r="U130" s="39">
        <f t="shared" ref="U130:U193" si="26">ABS(T130-S130)</f>
        <v>19.5535</v>
      </c>
      <c r="V130" s="37">
        <f>COUNTIFS(XINGS!$D$2:$D$19, "&gt;=" &amp; S130, XINGS!$D$2:$D$19, "&lt;=" &amp; T130)</f>
        <v>13</v>
      </c>
      <c r="W130" s="37">
        <f t="shared" ref="W130:W193" si="27">18-V130</f>
        <v>5</v>
      </c>
      <c r="X130" s="40">
        <f t="shared" ref="X130:X193" si="28">V130/18</f>
        <v>0.72222222222222221</v>
      </c>
    </row>
    <row r="131" spans="1:24" s="2" customFormat="1" ht="15.75" customHeight="1" x14ac:dyDescent="0.25">
      <c r="A131" s="20" t="s">
        <v>733</v>
      </c>
      <c r="B131" s="20">
        <v>4016</v>
      </c>
      <c r="C131" s="20" t="s">
        <v>18</v>
      </c>
      <c r="D131" s="20" t="s">
        <v>121</v>
      </c>
      <c r="E131" s="9">
        <v>42533.967523148145</v>
      </c>
      <c r="F131" s="9">
        <v>42533.969166666669</v>
      </c>
      <c r="G131" s="10">
        <v>2</v>
      </c>
      <c r="H131" s="9" t="s">
        <v>134</v>
      </c>
      <c r="I131" s="9">
        <v>42533.970393518517</v>
      </c>
      <c r="J131" s="20">
        <v>0</v>
      </c>
      <c r="K131" s="20" t="str">
        <f t="shared" si="22"/>
        <v>4015/4016</v>
      </c>
      <c r="L131" s="6">
        <f t="shared" si="23"/>
        <v>1.2268518476048484E-3</v>
      </c>
      <c r="M131" s="7"/>
      <c r="N131" s="7">
        <f>24*60*SUM($L131:$L131)</f>
        <v>1.7666666605509818</v>
      </c>
      <c r="O131" s="21"/>
      <c r="P131" s="21" t="s">
        <v>158</v>
      </c>
      <c r="Q131" s="37" t="b">
        <f t="shared" si="24"/>
        <v>0</v>
      </c>
      <c r="R131" s="38" t="s">
        <v>968</v>
      </c>
      <c r="S131" s="39">
        <f t="shared" si="25"/>
        <v>4.9500000000000002E-2</v>
      </c>
      <c r="T131" s="39">
        <f t="shared" si="21"/>
        <v>5.1499999999999997E-2</v>
      </c>
      <c r="U131" s="39">
        <f t="shared" si="26"/>
        <v>1.9999999999999948E-3</v>
      </c>
      <c r="V131" s="37">
        <f>COUNTIFS(XINGS!$D$2:$D$19, "&gt;=" &amp; S131, XINGS!$D$2:$D$19, "&lt;=" &amp; T131)</f>
        <v>0</v>
      </c>
      <c r="W131" s="37">
        <f t="shared" si="27"/>
        <v>18</v>
      </c>
      <c r="X131" s="40">
        <f t="shared" si="28"/>
        <v>0</v>
      </c>
    </row>
    <row r="132" spans="1:24" s="2" customFormat="1" x14ac:dyDescent="0.25">
      <c r="A132" s="20" t="s">
        <v>734</v>
      </c>
      <c r="B132" s="20">
        <v>4029</v>
      </c>
      <c r="C132" s="20"/>
      <c r="D132" s="20"/>
      <c r="E132" s="9"/>
      <c r="F132" s="9">
        <v>42533.994074074071</v>
      </c>
      <c r="G132" s="10"/>
      <c r="H132" s="9"/>
      <c r="I132" s="9">
        <v>42533.995740740742</v>
      </c>
      <c r="J132" s="20"/>
      <c r="K132" s="20" t="str">
        <f t="shared" si="22"/>
        <v>4029/4030</v>
      </c>
      <c r="L132" s="6">
        <f t="shared" si="23"/>
        <v>1.6666666706441902E-3</v>
      </c>
      <c r="M132" s="7"/>
      <c r="N132" s="7">
        <f>24*60*SUM($L132:$L132)</f>
        <v>2.4000000057276338</v>
      </c>
      <c r="O132" s="21"/>
      <c r="P132" s="21" t="s">
        <v>158</v>
      </c>
      <c r="Q132" s="37" t="b">
        <f t="shared" si="24"/>
        <v>0</v>
      </c>
      <c r="R132" s="38" t="s">
        <v>968</v>
      </c>
      <c r="S132" s="39" t="e">
        <f t="shared" si="25"/>
        <v>#VALUE!</v>
      </c>
      <c r="T132" s="39" t="e">
        <f t="shared" si="21"/>
        <v>#VALUE!</v>
      </c>
      <c r="U132" s="39" t="e">
        <f t="shared" si="26"/>
        <v>#VALUE!</v>
      </c>
      <c r="V132" s="37">
        <f>COUNTIFS(XINGS!$D$2:$D$19, "&gt;=" &amp; S132, XINGS!$D$2:$D$19, "&lt;=" &amp; T132)</f>
        <v>0</v>
      </c>
      <c r="W132" s="37">
        <f t="shared" si="27"/>
        <v>18</v>
      </c>
      <c r="X132" s="40">
        <f t="shared" si="28"/>
        <v>0</v>
      </c>
    </row>
    <row r="133" spans="1:24" s="2" customFormat="1" x14ac:dyDescent="0.25">
      <c r="A133" s="20" t="s">
        <v>696</v>
      </c>
      <c r="B133" s="20">
        <v>4007</v>
      </c>
      <c r="C133" s="20" t="s">
        <v>18</v>
      </c>
      <c r="D133" s="20" t="s">
        <v>46</v>
      </c>
      <c r="E133" s="9">
        <v>42533.039629629631</v>
      </c>
      <c r="F133" s="9">
        <v>42533.040659722225</v>
      </c>
      <c r="G133" s="10">
        <v>1</v>
      </c>
      <c r="H133" s="9" t="s">
        <v>149</v>
      </c>
      <c r="I133" s="9">
        <v>42533.047280092593</v>
      </c>
      <c r="J133" s="20">
        <v>0</v>
      </c>
      <c r="K133" s="20" t="str">
        <f t="shared" si="22"/>
        <v>4007/4008</v>
      </c>
      <c r="L133" s="6">
        <f t="shared" si="23"/>
        <v>6.6203703681821935E-3</v>
      </c>
      <c r="M133" s="7"/>
      <c r="N133" s="7">
        <f>24*60*SUM($L133:$L133)</f>
        <v>9.5333333301823586</v>
      </c>
      <c r="O133" s="21"/>
      <c r="P133" s="21" t="s">
        <v>697</v>
      </c>
      <c r="Q133" s="37" t="b">
        <f t="shared" si="24"/>
        <v>0</v>
      </c>
      <c r="R133" s="38" t="s">
        <v>968</v>
      </c>
      <c r="S133" s="39">
        <f t="shared" si="25"/>
        <v>4.6699999999999998E-2</v>
      </c>
      <c r="T133" s="39">
        <f t="shared" si="21"/>
        <v>23.329799999999999</v>
      </c>
      <c r="U133" s="39">
        <f t="shared" si="26"/>
        <v>23.283099999999997</v>
      </c>
      <c r="V133" s="37">
        <f>COUNTIFS(XINGS!$D$2:$D$19, "&gt;=" &amp; S133, XINGS!$D$2:$D$19, "&lt;=" &amp; T133)</f>
        <v>18</v>
      </c>
      <c r="W133" s="37">
        <f t="shared" si="27"/>
        <v>0</v>
      </c>
      <c r="X133" s="40">
        <f t="shared" si="28"/>
        <v>1</v>
      </c>
    </row>
    <row r="134" spans="1:24" s="2" customFormat="1" x14ac:dyDescent="0.25">
      <c r="A134" s="20" t="s">
        <v>735</v>
      </c>
      <c r="B134" s="20">
        <v>4011</v>
      </c>
      <c r="C134" s="20" t="s">
        <v>18</v>
      </c>
      <c r="D134" s="20" t="s">
        <v>71</v>
      </c>
      <c r="E134" s="9">
        <v>42534.190023148149</v>
      </c>
      <c r="F134" s="9">
        <v>42534.191076388888</v>
      </c>
      <c r="G134" s="10">
        <v>1</v>
      </c>
      <c r="H134" s="9" t="s">
        <v>736</v>
      </c>
      <c r="I134" s="9">
        <v>42534.206967592596</v>
      </c>
      <c r="J134" s="20">
        <v>0</v>
      </c>
      <c r="K134" s="20" t="str">
        <f t="shared" si="22"/>
        <v>4011/4012</v>
      </c>
      <c r="L134" s="6">
        <f t="shared" si="23"/>
        <v>1.5891203707724344E-2</v>
      </c>
      <c r="M134" s="7"/>
      <c r="N134" s="7">
        <f>24*60*SUM($L134:$L135)</f>
        <v>50.283333342522383</v>
      </c>
      <c r="O134" s="21"/>
      <c r="P134" s="21" t="s">
        <v>737</v>
      </c>
      <c r="Q134" s="37" t="b">
        <f t="shared" si="24"/>
        <v>0</v>
      </c>
      <c r="R134" s="38" t="s">
        <v>969</v>
      </c>
      <c r="S134" s="39">
        <f t="shared" si="25"/>
        <v>4.6199999999999998E-2</v>
      </c>
      <c r="T134" s="39">
        <f t="shared" si="21"/>
        <v>6.1761999999999997</v>
      </c>
      <c r="U134" s="39">
        <f t="shared" si="26"/>
        <v>6.13</v>
      </c>
      <c r="V134" s="37">
        <f>COUNTIFS(XINGS!$D$2:$D$19, "&gt;=" &amp; S134, XINGS!$D$2:$D$19, "&lt;=" &amp; T134)</f>
        <v>10</v>
      </c>
      <c r="W134" s="37">
        <f t="shared" si="27"/>
        <v>8</v>
      </c>
      <c r="X134" s="40">
        <f t="shared" si="28"/>
        <v>0.55555555555555558</v>
      </c>
    </row>
    <row r="135" spans="1:24" s="2" customFormat="1" x14ac:dyDescent="0.25">
      <c r="A135" s="20" t="s">
        <v>735</v>
      </c>
      <c r="B135" s="20">
        <v>4011</v>
      </c>
      <c r="C135" s="20" t="s">
        <v>18</v>
      </c>
      <c r="D135" s="20" t="s">
        <v>738</v>
      </c>
      <c r="E135" s="9">
        <v>42534.209618055553</v>
      </c>
      <c r="F135" s="9">
        <v>42534.210682870369</v>
      </c>
      <c r="G135" s="10">
        <v>1</v>
      </c>
      <c r="H135" s="9" t="s">
        <v>125</v>
      </c>
      <c r="I135" s="9">
        <v>42534.229710648149</v>
      </c>
      <c r="J135" s="20">
        <v>1</v>
      </c>
      <c r="K135" s="20" t="str">
        <f t="shared" si="22"/>
        <v>4011/4012</v>
      </c>
      <c r="L135" s="6">
        <f t="shared" si="23"/>
        <v>1.9027777780138422E-2</v>
      </c>
      <c r="M135" s="7"/>
      <c r="N135" s="7"/>
      <c r="O135" s="21"/>
      <c r="P135" s="21"/>
      <c r="Q135" s="37" t="b">
        <f t="shared" si="24"/>
        <v>0</v>
      </c>
      <c r="R135" s="38" t="s">
        <v>969</v>
      </c>
      <c r="S135" s="39">
        <f t="shared" si="25"/>
        <v>6.4711999999999996</v>
      </c>
      <c r="T135" s="39">
        <f t="shared" si="21"/>
        <v>23.333100000000002</v>
      </c>
      <c r="U135" s="39">
        <f t="shared" si="26"/>
        <v>16.861900000000002</v>
      </c>
      <c r="V135" s="37">
        <f>COUNTIFS(XINGS!$D$2:$D$19, "&gt;=" &amp; S135, XINGS!$D$2:$D$19, "&lt;=" &amp; T135)</f>
        <v>6</v>
      </c>
      <c r="W135" s="37">
        <f t="shared" si="27"/>
        <v>12</v>
      </c>
      <c r="X135" s="40">
        <f t="shared" si="28"/>
        <v>0.33333333333333331</v>
      </c>
    </row>
    <row r="136" spans="1:24" s="2" customFormat="1" x14ac:dyDescent="0.25">
      <c r="A136" s="20" t="s">
        <v>750</v>
      </c>
      <c r="B136" s="20">
        <v>4031</v>
      </c>
      <c r="C136" s="20" t="s">
        <v>18</v>
      </c>
      <c r="D136" s="20" t="s">
        <v>751</v>
      </c>
      <c r="E136" s="9">
        <v>42534.361226851855</v>
      </c>
      <c r="F136" s="9">
        <v>42534.362430555557</v>
      </c>
      <c r="G136" s="10">
        <v>1</v>
      </c>
      <c r="H136" s="9" t="s">
        <v>290</v>
      </c>
      <c r="I136" s="9">
        <v>42534.375474537039</v>
      </c>
      <c r="J136" s="20">
        <v>0</v>
      </c>
      <c r="K136" s="20" t="str">
        <f t="shared" si="22"/>
        <v>4031/4032</v>
      </c>
      <c r="L136" s="6">
        <f t="shared" si="23"/>
        <v>1.3043981482042E-2</v>
      </c>
      <c r="M136" s="7"/>
      <c r="N136" s="7">
        <f>24*60*SUM($L136:$L136)</f>
        <v>18.78333333414048</v>
      </c>
      <c r="O136" s="21"/>
      <c r="P136" s="21" t="s">
        <v>744</v>
      </c>
      <c r="Q136" s="37" t="b">
        <f t="shared" si="24"/>
        <v>0</v>
      </c>
      <c r="R136" s="38" t="s">
        <v>969</v>
      </c>
      <c r="S136" s="39">
        <f t="shared" si="25"/>
        <v>4.7699999999999999E-2</v>
      </c>
      <c r="T136" s="39">
        <f t="shared" si="21"/>
        <v>1.9140999999999999</v>
      </c>
      <c r="U136" s="39">
        <f t="shared" si="26"/>
        <v>1.8663999999999998</v>
      </c>
      <c r="V136" s="37">
        <f>COUNTIFS(XINGS!$D$2:$D$19, "&gt;=" &amp; S136, XINGS!$D$2:$D$19, "&lt;=" &amp; T136)</f>
        <v>1</v>
      </c>
      <c r="W136" s="37">
        <f t="shared" si="27"/>
        <v>17</v>
      </c>
      <c r="X136" s="40">
        <f t="shared" si="28"/>
        <v>5.5555555555555552E-2</v>
      </c>
    </row>
    <row r="137" spans="1:24" s="2" customFormat="1" x14ac:dyDescent="0.25">
      <c r="A137" s="20" t="s">
        <v>752</v>
      </c>
      <c r="B137" s="20">
        <v>4044</v>
      </c>
      <c r="C137" s="20" t="s">
        <v>18</v>
      </c>
      <c r="D137" s="20" t="s">
        <v>46</v>
      </c>
      <c r="E137" s="9">
        <v>42534.373877314814</v>
      </c>
      <c r="F137" s="9">
        <v>42534.374895833331</v>
      </c>
      <c r="G137" s="10">
        <v>1</v>
      </c>
      <c r="H137" s="9" t="s">
        <v>753</v>
      </c>
      <c r="I137" s="9">
        <v>42534.377303240741</v>
      </c>
      <c r="J137" s="20">
        <v>0</v>
      </c>
      <c r="K137" s="20" t="str">
        <f t="shared" si="22"/>
        <v>4043/4044</v>
      </c>
      <c r="L137" s="6">
        <f t="shared" si="23"/>
        <v>2.4074074099189602E-3</v>
      </c>
      <c r="M137" s="7"/>
      <c r="N137" s="7">
        <f>24*60*SUM($L137:$L139)</f>
        <v>22.016666679410264</v>
      </c>
      <c r="O137" s="21"/>
      <c r="P137" s="21" t="s">
        <v>754</v>
      </c>
      <c r="Q137" s="37" t="b">
        <f t="shared" si="24"/>
        <v>0</v>
      </c>
      <c r="R137" s="38" t="s">
        <v>969</v>
      </c>
      <c r="S137" s="39">
        <f t="shared" si="25"/>
        <v>4.6699999999999998E-2</v>
      </c>
      <c r="T137" s="39">
        <f t="shared" si="21"/>
        <v>0.5615</v>
      </c>
      <c r="U137" s="39">
        <f t="shared" si="26"/>
        <v>0.51480000000000004</v>
      </c>
      <c r="V137" s="37">
        <f>COUNTIFS(XINGS!$D$2:$D$19, "&gt;=" &amp; S137, XINGS!$D$2:$D$19, "&lt;=" &amp; T137)</f>
        <v>0</v>
      </c>
      <c r="W137" s="37">
        <f t="shared" si="27"/>
        <v>18</v>
      </c>
      <c r="X137" s="40">
        <f t="shared" si="28"/>
        <v>0</v>
      </c>
    </row>
    <row r="138" spans="1:24" s="2" customFormat="1" x14ac:dyDescent="0.25">
      <c r="A138" s="20" t="s">
        <v>752</v>
      </c>
      <c r="B138" s="20">
        <v>4044</v>
      </c>
      <c r="C138" s="20" t="s">
        <v>18</v>
      </c>
      <c r="D138" s="20" t="s">
        <v>755</v>
      </c>
      <c r="E138" s="9">
        <v>42534.381585648145</v>
      </c>
      <c r="F138" s="9">
        <v>42534.382488425923</v>
      </c>
      <c r="G138" s="10">
        <v>1</v>
      </c>
      <c r="H138" s="9" t="s">
        <v>756</v>
      </c>
      <c r="I138" s="9">
        <v>42534.383356481485</v>
      </c>
      <c r="J138" s="20">
        <v>0</v>
      </c>
      <c r="K138" s="20" t="str">
        <f t="shared" si="22"/>
        <v>4043/4044</v>
      </c>
      <c r="L138" s="6">
        <f t="shared" si="23"/>
        <v>8.6805556202307343E-4</v>
      </c>
      <c r="M138" s="7"/>
      <c r="N138" s="7"/>
      <c r="O138" s="21"/>
      <c r="P138" s="21"/>
      <c r="Q138" s="37" t="b">
        <f t="shared" si="24"/>
        <v>0</v>
      </c>
      <c r="R138" s="38" t="s">
        <v>969</v>
      </c>
      <c r="S138" s="39">
        <f t="shared" si="25"/>
        <v>1.9137999999999999</v>
      </c>
      <c r="T138" s="39">
        <f t="shared" si="21"/>
        <v>1.9766999999999999</v>
      </c>
      <c r="U138" s="39">
        <f t="shared" si="26"/>
        <v>6.2899999999999956E-2</v>
      </c>
      <c r="V138" s="37">
        <f>COUNTIFS(XINGS!$D$2:$D$19, "&gt;=" &amp; S138, XINGS!$D$2:$D$19, "&lt;=" &amp; T138)</f>
        <v>0</v>
      </c>
      <c r="W138" s="37">
        <f t="shared" si="27"/>
        <v>18</v>
      </c>
      <c r="X138" s="40">
        <f t="shared" si="28"/>
        <v>0</v>
      </c>
    </row>
    <row r="139" spans="1:24" s="2" customFormat="1" x14ac:dyDescent="0.25">
      <c r="A139" s="20" t="s">
        <v>752</v>
      </c>
      <c r="B139" s="20">
        <v>4044</v>
      </c>
      <c r="C139" s="20" t="s">
        <v>18</v>
      </c>
      <c r="D139" s="20" t="s">
        <v>757</v>
      </c>
      <c r="E139" s="9">
        <v>42534.394895833335</v>
      </c>
      <c r="F139" s="9">
        <v>42534.39570601852</v>
      </c>
      <c r="G139" s="10">
        <v>1</v>
      </c>
      <c r="H139" s="9" t="s">
        <v>23</v>
      </c>
      <c r="I139" s="9">
        <v>42534.407719907409</v>
      </c>
      <c r="J139" s="20">
        <v>0</v>
      </c>
      <c r="K139" s="20" t="str">
        <f t="shared" si="22"/>
        <v>4043/4044</v>
      </c>
      <c r="L139" s="6">
        <f t="shared" si="23"/>
        <v>1.2013888888759539E-2</v>
      </c>
      <c r="M139" s="7"/>
      <c r="N139" s="7"/>
      <c r="O139" s="21"/>
      <c r="P139" s="21"/>
      <c r="Q139" s="37" t="b">
        <f t="shared" si="24"/>
        <v>0</v>
      </c>
      <c r="R139" s="38" t="s">
        <v>969</v>
      </c>
      <c r="S139" s="39">
        <f t="shared" si="25"/>
        <v>10.4697</v>
      </c>
      <c r="T139" s="39">
        <f t="shared" si="21"/>
        <v>23.330300000000001</v>
      </c>
      <c r="U139" s="39">
        <f t="shared" si="26"/>
        <v>12.860600000000002</v>
      </c>
      <c r="V139" s="37">
        <f>COUNTIFS(XINGS!$D$2:$D$19, "&gt;=" &amp; S139, XINGS!$D$2:$D$19, "&lt;=" &amp; T139)</f>
        <v>3</v>
      </c>
      <c r="W139" s="37">
        <f t="shared" si="27"/>
        <v>15</v>
      </c>
      <c r="X139" s="40">
        <f t="shared" si="28"/>
        <v>0.16666666666666666</v>
      </c>
    </row>
    <row r="140" spans="1:24" s="2" customFormat="1" x14ac:dyDescent="0.25">
      <c r="A140" s="20" t="s">
        <v>758</v>
      </c>
      <c r="B140" s="20">
        <v>4024</v>
      </c>
      <c r="C140" s="20" t="s">
        <v>18</v>
      </c>
      <c r="D140" s="20" t="s">
        <v>759</v>
      </c>
      <c r="E140" s="9">
        <v>42534.494745370372</v>
      </c>
      <c r="F140" s="9">
        <v>42534.495740740742</v>
      </c>
      <c r="G140" s="10">
        <v>1</v>
      </c>
      <c r="H140" s="9" t="s">
        <v>760</v>
      </c>
      <c r="I140" s="9">
        <v>42534.515879629631</v>
      </c>
      <c r="J140" s="20">
        <v>0</v>
      </c>
      <c r="K140" s="20" t="str">
        <f t="shared" si="22"/>
        <v>4023/4024</v>
      </c>
      <c r="L140" s="6">
        <f t="shared" si="23"/>
        <v>2.0138888889050577E-2</v>
      </c>
      <c r="M140" s="7"/>
      <c r="N140" s="7">
        <f>24*60*SUM($L140:$L141)</f>
        <v>39.883333331672475</v>
      </c>
      <c r="O140" s="21"/>
      <c r="P140" s="21" t="s">
        <v>761</v>
      </c>
      <c r="Q140" s="37" t="b">
        <f t="shared" si="24"/>
        <v>0</v>
      </c>
      <c r="R140" s="38" t="s">
        <v>969</v>
      </c>
      <c r="S140" s="39">
        <f t="shared" si="25"/>
        <v>4.2200000000000001E-2</v>
      </c>
      <c r="T140" s="39">
        <f t="shared" si="21"/>
        <v>10.081</v>
      </c>
      <c r="U140" s="39">
        <f t="shared" si="26"/>
        <v>10.0388</v>
      </c>
      <c r="V140" s="37">
        <f>COUNTIFS(XINGS!$D$2:$D$19, "&gt;=" &amp; S140, XINGS!$D$2:$D$19, "&lt;=" &amp; T140)</f>
        <v>14</v>
      </c>
      <c r="W140" s="37">
        <f t="shared" si="27"/>
        <v>4</v>
      </c>
      <c r="X140" s="40">
        <f t="shared" si="28"/>
        <v>0.77777777777777779</v>
      </c>
    </row>
    <row r="141" spans="1:24" s="2" customFormat="1" x14ac:dyDescent="0.25">
      <c r="A141" s="20" t="s">
        <v>758</v>
      </c>
      <c r="B141" s="20">
        <v>4024</v>
      </c>
      <c r="C141" s="20" t="s">
        <v>18</v>
      </c>
      <c r="D141" s="20" t="s">
        <v>762</v>
      </c>
      <c r="E141" s="9">
        <v>42534.522372685184</v>
      </c>
      <c r="F141" s="9">
        <v>42534.524722222224</v>
      </c>
      <c r="G141" s="10">
        <v>3</v>
      </c>
      <c r="H141" s="9" t="s">
        <v>763</v>
      </c>
      <c r="I141" s="9">
        <v>42534.532280092593</v>
      </c>
      <c r="J141" s="20">
        <v>1</v>
      </c>
      <c r="K141" s="20" t="str">
        <f t="shared" si="22"/>
        <v>4023/4024</v>
      </c>
      <c r="L141" s="6">
        <f t="shared" si="23"/>
        <v>7.5578703690553084E-3</v>
      </c>
      <c r="M141" s="7"/>
      <c r="N141" s="7"/>
      <c r="O141" s="21"/>
      <c r="P141" s="21"/>
      <c r="Q141" s="37" t="b">
        <f t="shared" si="24"/>
        <v>0</v>
      </c>
      <c r="R141" s="38" t="s">
        <v>969</v>
      </c>
      <c r="S141" s="39">
        <f t="shared" si="25"/>
        <v>15.381600000000001</v>
      </c>
      <c r="T141" s="39">
        <f t="shared" si="21"/>
        <v>23.3263</v>
      </c>
      <c r="U141" s="39">
        <f t="shared" si="26"/>
        <v>7.9446999999999992</v>
      </c>
      <c r="V141" s="37">
        <f>COUNTIFS(XINGS!$D$2:$D$19, "&gt;=" &amp; S141, XINGS!$D$2:$D$19, "&lt;=" &amp; T141)</f>
        <v>1</v>
      </c>
      <c r="W141" s="37">
        <f t="shared" si="27"/>
        <v>17</v>
      </c>
      <c r="X141" s="40">
        <f t="shared" si="28"/>
        <v>5.5555555555555552E-2</v>
      </c>
    </row>
    <row r="142" spans="1:24" s="2" customFormat="1" x14ac:dyDescent="0.25">
      <c r="A142" s="20" t="s">
        <v>767</v>
      </c>
      <c r="B142" s="20">
        <v>4024</v>
      </c>
      <c r="C142" s="20" t="s">
        <v>18</v>
      </c>
      <c r="D142" s="20" t="s">
        <v>484</v>
      </c>
      <c r="E142" s="9">
        <v>42534.718912037039</v>
      </c>
      <c r="F142" s="9">
        <v>42534.72011574074</v>
      </c>
      <c r="G142" s="10">
        <v>1</v>
      </c>
      <c r="H142" s="9" t="s">
        <v>768</v>
      </c>
      <c r="I142" s="9">
        <v>42534.721145833333</v>
      </c>
      <c r="J142" s="20">
        <v>0</v>
      </c>
      <c r="K142" s="20" t="str">
        <f t="shared" si="22"/>
        <v>4023/4024</v>
      </c>
      <c r="L142" s="6">
        <f t="shared" si="23"/>
        <v>1.0300925932824612E-3</v>
      </c>
      <c r="M142" s="7"/>
      <c r="N142" s="7">
        <f t="shared" ref="N142:N147" si="29">24*60*SUM($L142:$L142)</f>
        <v>1.4833333343267441</v>
      </c>
      <c r="O142" s="21"/>
      <c r="P142" s="21" t="s">
        <v>769</v>
      </c>
      <c r="Q142" s="37" t="b">
        <f t="shared" si="24"/>
        <v>0</v>
      </c>
      <c r="R142" s="38" t="s">
        <v>969</v>
      </c>
      <c r="S142" s="39">
        <f t="shared" si="25"/>
        <v>4.3299999999999998E-2</v>
      </c>
      <c r="T142" s="39">
        <f t="shared" si="21"/>
        <v>23.327000000000002</v>
      </c>
      <c r="U142" s="39">
        <f t="shared" si="26"/>
        <v>23.283700000000003</v>
      </c>
      <c r="V142" s="37">
        <f>COUNTIFS(XINGS!$D$2:$D$19, "&gt;=" &amp; S142, XINGS!$D$2:$D$19, "&lt;=" &amp; T142)</f>
        <v>18</v>
      </c>
      <c r="W142" s="37">
        <f t="shared" si="27"/>
        <v>0</v>
      </c>
      <c r="X142" s="40">
        <f t="shared" si="28"/>
        <v>1</v>
      </c>
    </row>
    <row r="143" spans="1:24" s="2" customFormat="1" x14ac:dyDescent="0.25">
      <c r="A143" s="20" t="s">
        <v>774</v>
      </c>
      <c r="B143" s="20">
        <v>4018</v>
      </c>
      <c r="C143" s="20" t="s">
        <v>18</v>
      </c>
      <c r="D143" s="20" t="s">
        <v>381</v>
      </c>
      <c r="E143" s="9">
        <v>42534.794560185182</v>
      </c>
      <c r="F143" s="9">
        <v>42534.795717592591</v>
      </c>
      <c r="G143" s="10">
        <v>1</v>
      </c>
      <c r="H143" s="9" t="s">
        <v>775</v>
      </c>
      <c r="I143" s="9">
        <v>42534.803981481484</v>
      </c>
      <c r="J143" s="20">
        <v>0</v>
      </c>
      <c r="K143" s="20" t="str">
        <f t="shared" si="22"/>
        <v>4017/4018</v>
      </c>
      <c r="L143" s="6">
        <f t="shared" si="23"/>
        <v>8.2638888925430365E-3</v>
      </c>
      <c r="M143" s="7"/>
      <c r="N143" s="7">
        <f t="shared" si="29"/>
        <v>11.900000005261973</v>
      </c>
      <c r="O143" s="21"/>
      <c r="P143" s="21" t="s">
        <v>773</v>
      </c>
      <c r="Q143" s="37" t="b">
        <f t="shared" si="24"/>
        <v>0</v>
      </c>
      <c r="R143" s="38" t="s">
        <v>969</v>
      </c>
      <c r="S143" s="39">
        <f t="shared" si="25"/>
        <v>4.7800000000000002E-2</v>
      </c>
      <c r="T143" s="39">
        <f t="shared" si="21"/>
        <v>4.9194000000000004</v>
      </c>
      <c r="U143" s="39">
        <f t="shared" si="26"/>
        <v>4.8716000000000008</v>
      </c>
      <c r="V143" s="37">
        <f>COUNTIFS(XINGS!$D$2:$D$19, "&gt;=" &amp; S143, XINGS!$D$2:$D$19, "&lt;=" &amp; T143)</f>
        <v>7</v>
      </c>
      <c r="W143" s="37">
        <f t="shared" si="27"/>
        <v>11</v>
      </c>
      <c r="X143" s="40">
        <f t="shared" si="28"/>
        <v>0.3888888888888889</v>
      </c>
    </row>
    <row r="144" spans="1:24" s="2" customFormat="1" x14ac:dyDescent="0.25">
      <c r="A144" s="20" t="s">
        <v>777</v>
      </c>
      <c r="B144" s="20">
        <v>4044</v>
      </c>
      <c r="C144" s="20" t="s">
        <v>18</v>
      </c>
      <c r="D144" s="20" t="s">
        <v>778</v>
      </c>
      <c r="E144" s="9">
        <v>42534.806967592594</v>
      </c>
      <c r="F144" s="9">
        <v>42534.80810185185</v>
      </c>
      <c r="G144" s="10">
        <v>1</v>
      </c>
      <c r="H144" s="9" t="s">
        <v>779</v>
      </c>
      <c r="I144" s="9">
        <v>42534.854988425926</v>
      </c>
      <c r="J144" s="20">
        <v>0</v>
      </c>
      <c r="K144" s="20" t="str">
        <f t="shared" si="22"/>
        <v>4043/4044</v>
      </c>
      <c r="L144" s="6">
        <f t="shared" si="23"/>
        <v>4.6886574076779652E-2</v>
      </c>
      <c r="M144" s="7"/>
      <c r="N144" s="7">
        <f t="shared" si="29"/>
        <v>67.516666670562699</v>
      </c>
      <c r="O144" s="21"/>
      <c r="P144" s="21" t="s">
        <v>773</v>
      </c>
      <c r="Q144" s="37" t="b">
        <f t="shared" si="24"/>
        <v>0</v>
      </c>
      <c r="R144" s="38" t="s">
        <v>969</v>
      </c>
      <c r="S144" s="39">
        <f t="shared" si="25"/>
        <v>6.7000000000000004E-2</v>
      </c>
      <c r="T144" s="39">
        <f t="shared" si="21"/>
        <v>12.8271</v>
      </c>
      <c r="U144" s="39">
        <f t="shared" si="26"/>
        <v>12.7601</v>
      </c>
      <c r="V144" s="37">
        <f>COUNTIFS(XINGS!$D$2:$D$19, "&gt;=" &amp; S144, XINGS!$D$2:$D$19, "&lt;=" &amp; T144)</f>
        <v>17</v>
      </c>
      <c r="W144" s="37">
        <f t="shared" si="27"/>
        <v>1</v>
      </c>
      <c r="X144" s="40">
        <f t="shared" si="28"/>
        <v>0.94444444444444442</v>
      </c>
    </row>
    <row r="145" spans="1:24" s="2" customFormat="1" x14ac:dyDescent="0.25">
      <c r="A145" s="20" t="s">
        <v>786</v>
      </c>
      <c r="B145" s="20">
        <v>4009</v>
      </c>
      <c r="C145" s="20" t="s">
        <v>18</v>
      </c>
      <c r="D145" s="20" t="s">
        <v>787</v>
      </c>
      <c r="E145" s="9">
        <v>42534.862164351849</v>
      </c>
      <c r="F145" s="9">
        <v>42534.863425925927</v>
      </c>
      <c r="G145" s="10">
        <v>1</v>
      </c>
      <c r="H145" s="9" t="s">
        <v>788</v>
      </c>
      <c r="I145" s="9">
        <v>42534.880833333336</v>
      </c>
      <c r="J145" s="20">
        <v>0</v>
      </c>
      <c r="K145" s="20" t="str">
        <f t="shared" si="22"/>
        <v>4009/4010</v>
      </c>
      <c r="L145" s="6">
        <f t="shared" si="23"/>
        <v>1.7407407409336884E-2</v>
      </c>
      <c r="M145" s="7"/>
      <c r="N145" s="7">
        <f t="shared" si="29"/>
        <v>25.066666669445112</v>
      </c>
      <c r="O145" s="21"/>
      <c r="P145" s="21" t="s">
        <v>773</v>
      </c>
      <c r="Q145" s="37" t="b">
        <f t="shared" si="24"/>
        <v>0</v>
      </c>
      <c r="R145" s="38" t="s">
        <v>969</v>
      </c>
      <c r="S145" s="39">
        <f t="shared" si="25"/>
        <v>1.9121999999999999</v>
      </c>
      <c r="T145" s="39">
        <f t="shared" si="21"/>
        <v>12.8264</v>
      </c>
      <c r="U145" s="39">
        <f t="shared" si="26"/>
        <v>10.914199999999999</v>
      </c>
      <c r="V145" s="37">
        <f>COUNTIFS(XINGS!$D$2:$D$19, "&gt;=" &amp; S145, XINGS!$D$2:$D$19, "&lt;=" &amp; T145)</f>
        <v>16</v>
      </c>
      <c r="W145" s="37">
        <f t="shared" si="27"/>
        <v>2</v>
      </c>
      <c r="X145" s="40">
        <f t="shared" si="28"/>
        <v>0.88888888888888884</v>
      </c>
    </row>
    <row r="146" spans="1:24" s="2" customFormat="1" x14ac:dyDescent="0.25">
      <c r="A146" s="20" t="s">
        <v>791</v>
      </c>
      <c r="B146" s="20">
        <v>4018</v>
      </c>
      <c r="C146" s="20" t="s">
        <v>18</v>
      </c>
      <c r="D146" s="20" t="s">
        <v>121</v>
      </c>
      <c r="E146" s="9">
        <v>42534.876087962963</v>
      </c>
      <c r="F146" s="9">
        <v>42534.877546296295</v>
      </c>
      <c r="G146" s="10">
        <v>2</v>
      </c>
      <c r="H146" s="9" t="s">
        <v>284</v>
      </c>
      <c r="I146" s="9">
        <v>42534.906805555554</v>
      </c>
      <c r="J146" s="20">
        <v>0</v>
      </c>
      <c r="K146" s="20" t="str">
        <f t="shared" si="22"/>
        <v>4017/4018</v>
      </c>
      <c r="L146" s="6">
        <f t="shared" si="23"/>
        <v>2.9259259259561077E-2</v>
      </c>
      <c r="M146" s="7"/>
      <c r="N146" s="7">
        <f t="shared" si="29"/>
        <v>42.133333333767951</v>
      </c>
      <c r="O146" s="21"/>
      <c r="P146" s="21" t="s">
        <v>773</v>
      </c>
      <c r="Q146" s="37" t="b">
        <f t="shared" si="24"/>
        <v>0</v>
      </c>
      <c r="R146" s="38" t="s">
        <v>969</v>
      </c>
      <c r="S146" s="39">
        <f t="shared" si="25"/>
        <v>4.9500000000000002E-2</v>
      </c>
      <c r="T146" s="39">
        <f t="shared" si="21"/>
        <v>15.4429</v>
      </c>
      <c r="U146" s="39">
        <f t="shared" si="26"/>
        <v>15.3934</v>
      </c>
      <c r="V146" s="37">
        <f>COUNTIFS(XINGS!$D$2:$D$19, "&gt;=" &amp; S146, XINGS!$D$2:$D$19, "&lt;=" &amp; T146)</f>
        <v>18</v>
      </c>
      <c r="W146" s="37">
        <f t="shared" si="27"/>
        <v>0</v>
      </c>
      <c r="X146" s="40">
        <f t="shared" si="28"/>
        <v>1</v>
      </c>
    </row>
    <row r="147" spans="1:24" s="2" customFormat="1" x14ac:dyDescent="0.25">
      <c r="A147" s="20" t="s">
        <v>795</v>
      </c>
      <c r="B147" s="20">
        <v>4044</v>
      </c>
      <c r="C147" s="20" t="s">
        <v>18</v>
      </c>
      <c r="D147" s="20" t="s">
        <v>796</v>
      </c>
      <c r="E147" s="9">
        <v>42534.888993055552</v>
      </c>
      <c r="F147" s="9">
        <v>42534.88994212963</v>
      </c>
      <c r="G147" s="10">
        <v>1</v>
      </c>
      <c r="H147" s="9" t="s">
        <v>797</v>
      </c>
      <c r="I147" s="9">
        <v>42534.915983796294</v>
      </c>
      <c r="J147" s="20">
        <v>1</v>
      </c>
      <c r="K147" s="20" t="str">
        <f t="shared" si="22"/>
        <v>4043/4044</v>
      </c>
      <c r="L147" s="6">
        <f t="shared" si="23"/>
        <v>2.6041666664241347E-2</v>
      </c>
      <c r="M147" s="7"/>
      <c r="N147" s="7">
        <f t="shared" si="29"/>
        <v>37.49999999650754</v>
      </c>
      <c r="O147" s="21"/>
      <c r="P147" s="21" t="s">
        <v>773</v>
      </c>
      <c r="Q147" s="37" t="b">
        <f t="shared" si="24"/>
        <v>0</v>
      </c>
      <c r="R147" s="38" t="s">
        <v>969</v>
      </c>
      <c r="S147" s="39">
        <f t="shared" si="25"/>
        <v>6.5000000000000002E-2</v>
      </c>
      <c r="T147" s="39">
        <f t="shared" si="21"/>
        <v>12.8276</v>
      </c>
      <c r="U147" s="39">
        <f t="shared" si="26"/>
        <v>12.762600000000001</v>
      </c>
      <c r="V147" s="37">
        <f>COUNTIFS(XINGS!$D$2:$D$19, "&gt;=" &amp; S147, XINGS!$D$2:$D$19, "&lt;=" &amp; T147)</f>
        <v>17</v>
      </c>
      <c r="W147" s="37">
        <f t="shared" si="27"/>
        <v>1</v>
      </c>
      <c r="X147" s="40">
        <f t="shared" si="28"/>
        <v>0.94444444444444442</v>
      </c>
    </row>
    <row r="148" spans="1:24" s="2" customFormat="1" x14ac:dyDescent="0.25">
      <c r="A148" s="20" t="s">
        <v>799</v>
      </c>
      <c r="B148" s="20">
        <v>4009</v>
      </c>
      <c r="C148" s="20" t="s">
        <v>18</v>
      </c>
      <c r="D148" s="20" t="s">
        <v>800</v>
      </c>
      <c r="E148" s="9">
        <v>42534.854837962965</v>
      </c>
      <c r="F148" s="9">
        <v>42534.855567129627</v>
      </c>
      <c r="G148" s="10">
        <v>1</v>
      </c>
      <c r="H148" s="9" t="s">
        <v>801</v>
      </c>
      <c r="I148" s="9">
        <v>42534.856921296298</v>
      </c>
      <c r="J148" s="20">
        <v>0</v>
      </c>
      <c r="K148" s="20" t="str">
        <f t="shared" si="22"/>
        <v>4009/4010</v>
      </c>
      <c r="L148" s="6">
        <f t="shared" si="23"/>
        <v>1.3541666703531519E-3</v>
      </c>
      <c r="M148" s="7"/>
      <c r="N148" s="7">
        <f>24*60*SUM($L148:$L149)</f>
        <v>1.9500000053085387</v>
      </c>
      <c r="O148" s="21"/>
      <c r="P148" s="21" t="s">
        <v>773</v>
      </c>
      <c r="Q148" s="37" t="b">
        <f t="shared" si="24"/>
        <v>0</v>
      </c>
      <c r="R148" s="38" t="s">
        <v>969</v>
      </c>
      <c r="S148" s="39">
        <f t="shared" si="25"/>
        <v>6.6600000000000006E-2</v>
      </c>
      <c r="T148" s="39">
        <f t="shared" si="21"/>
        <v>0.12690000000000001</v>
      </c>
      <c r="U148" s="39">
        <f t="shared" si="26"/>
        <v>6.0300000000000006E-2</v>
      </c>
      <c r="V148" s="37">
        <f>COUNTIFS(XINGS!$D$2:$D$19, "&gt;=" &amp; S148, XINGS!$D$2:$D$19, "&lt;=" &amp; T148)</f>
        <v>0</v>
      </c>
      <c r="W148" s="37">
        <f t="shared" si="27"/>
        <v>18</v>
      </c>
      <c r="X148" s="40">
        <f t="shared" si="28"/>
        <v>0</v>
      </c>
    </row>
    <row r="149" spans="1:24" s="2" customFormat="1" x14ac:dyDescent="0.25">
      <c r="A149" s="20" t="s">
        <v>799</v>
      </c>
      <c r="B149" s="20">
        <v>4009</v>
      </c>
      <c r="C149" s="20" t="s">
        <v>18</v>
      </c>
      <c r="D149" s="20" t="s">
        <v>450</v>
      </c>
      <c r="E149" s="9">
        <v>42534.857418981483</v>
      </c>
      <c r="F149" s="9">
        <v>42534.861041666663</v>
      </c>
      <c r="G149" s="10">
        <v>5</v>
      </c>
      <c r="H149" s="9" t="s">
        <v>450</v>
      </c>
      <c r="I149" s="9">
        <v>42534.861041666663</v>
      </c>
      <c r="J149" s="20">
        <v>0</v>
      </c>
      <c r="K149" s="20" t="str">
        <f t="shared" si="22"/>
        <v>4009/4010</v>
      </c>
      <c r="L149" s="6">
        <f t="shared" si="23"/>
        <v>0</v>
      </c>
      <c r="M149" s="7"/>
      <c r="N149" s="7"/>
      <c r="O149" s="21"/>
      <c r="P149" s="21"/>
      <c r="Q149" s="37" t="b">
        <f t="shared" si="24"/>
        <v>0</v>
      </c>
      <c r="R149" s="38" t="s">
        <v>969</v>
      </c>
      <c r="S149" s="39">
        <f t="shared" si="25"/>
        <v>1.9128000000000001</v>
      </c>
      <c r="T149" s="39">
        <f t="shared" si="21"/>
        <v>1.9128000000000001</v>
      </c>
      <c r="U149" s="39">
        <f t="shared" si="26"/>
        <v>0</v>
      </c>
      <c r="V149" s="37">
        <f>COUNTIFS(XINGS!$D$2:$D$19, "&gt;=" &amp; S149, XINGS!$D$2:$D$19, "&lt;=" &amp; T149)</f>
        <v>0</v>
      </c>
      <c r="W149" s="37">
        <f t="shared" si="27"/>
        <v>18</v>
      </c>
      <c r="X149" s="40">
        <f t="shared" si="28"/>
        <v>0</v>
      </c>
    </row>
    <row r="150" spans="1:24" s="2" customFormat="1" x14ac:dyDescent="0.25">
      <c r="A150" s="20" t="s">
        <v>803</v>
      </c>
      <c r="B150" s="20">
        <v>4009</v>
      </c>
      <c r="C150" s="20" t="s">
        <v>18</v>
      </c>
      <c r="D150" s="20" t="s">
        <v>26</v>
      </c>
      <c r="E150" s="9">
        <v>42535.174861111111</v>
      </c>
      <c r="F150" s="9">
        <v>42535.176122685189</v>
      </c>
      <c r="G150" s="10">
        <v>1</v>
      </c>
      <c r="H150" s="9" t="s">
        <v>804</v>
      </c>
      <c r="I150" s="9">
        <v>42535.211782407408</v>
      </c>
      <c r="J150" s="20">
        <v>1</v>
      </c>
      <c r="K150" s="20" t="str">
        <f t="shared" si="22"/>
        <v>4009/4010</v>
      </c>
      <c r="L150" s="6">
        <f t="shared" si="23"/>
        <v>3.5659722219861578E-2</v>
      </c>
      <c r="M150" s="7"/>
      <c r="N150" s="7">
        <f>24*60*SUM($L150:$L150)</f>
        <v>51.349999996600673</v>
      </c>
      <c r="O150" s="21"/>
      <c r="P150" s="21" t="s">
        <v>805</v>
      </c>
      <c r="Q150" s="37" t="b">
        <f t="shared" si="24"/>
        <v>0</v>
      </c>
      <c r="R150" s="38" t="s">
        <v>970</v>
      </c>
      <c r="S150" s="39">
        <f t="shared" si="25"/>
        <v>4.4699999999999997E-2</v>
      </c>
      <c r="T150" s="39">
        <f t="shared" si="21"/>
        <v>22.9436</v>
      </c>
      <c r="U150" s="39">
        <f t="shared" si="26"/>
        <v>22.898900000000001</v>
      </c>
      <c r="V150" s="37">
        <f>COUNTIFS(XINGS!$D$2:$D$19, "&gt;=" &amp; S150, XINGS!$D$2:$D$19, "&lt;=" &amp; T150)</f>
        <v>18</v>
      </c>
      <c r="W150" s="37">
        <f t="shared" si="27"/>
        <v>0</v>
      </c>
      <c r="X150" s="40">
        <f t="shared" si="28"/>
        <v>1</v>
      </c>
    </row>
    <row r="151" spans="1:24" s="2" customFormat="1" x14ac:dyDescent="0.25">
      <c r="A151" s="20" t="s">
        <v>806</v>
      </c>
      <c r="B151" s="20">
        <v>4020</v>
      </c>
      <c r="C151" s="20" t="s">
        <v>18</v>
      </c>
      <c r="D151" s="20" t="s">
        <v>151</v>
      </c>
      <c r="E151" s="9">
        <v>42535.189432870371</v>
      </c>
      <c r="F151" s="9">
        <v>42535.191967592589</v>
      </c>
      <c r="G151" s="10">
        <v>3</v>
      </c>
      <c r="H151" s="9" t="s">
        <v>807</v>
      </c>
      <c r="I151" s="9">
        <v>42535.192557870374</v>
      </c>
      <c r="J151" s="20">
        <v>0</v>
      </c>
      <c r="K151" s="20" t="str">
        <f t="shared" si="22"/>
        <v>4019/4020</v>
      </c>
      <c r="L151" s="6">
        <f t="shared" si="23"/>
        <v>5.9027778479503468E-4</v>
      </c>
      <c r="M151" s="7"/>
      <c r="N151" s="7">
        <f>24*60*SUM($L151:$L152)</f>
        <v>1.9166666746605188</v>
      </c>
      <c r="O151" s="21"/>
      <c r="P151" s="21" t="s">
        <v>769</v>
      </c>
      <c r="Q151" s="37" t="b">
        <f t="shared" si="24"/>
        <v>0</v>
      </c>
      <c r="R151" s="38" t="s">
        <v>970</v>
      </c>
      <c r="S151" s="39">
        <f t="shared" si="25"/>
        <v>4.2599999999999999E-2</v>
      </c>
      <c r="T151" s="39">
        <f t="shared" si="21"/>
        <v>4.1599999999999998E-2</v>
      </c>
      <c r="U151" s="39">
        <f t="shared" si="26"/>
        <v>1.0000000000000009E-3</v>
      </c>
      <c r="V151" s="37">
        <f>COUNTIFS(XINGS!$D$2:$D$19, "&gt;=" &amp; S151, XINGS!$D$2:$D$19, "&lt;=" &amp; T151)</f>
        <v>0</v>
      </c>
      <c r="W151" s="37">
        <f t="shared" si="27"/>
        <v>18</v>
      </c>
      <c r="X151" s="40">
        <f t="shared" si="28"/>
        <v>0</v>
      </c>
    </row>
    <row r="152" spans="1:24" s="2" customFormat="1" x14ac:dyDescent="0.25">
      <c r="A152" s="20" t="s">
        <v>806</v>
      </c>
      <c r="B152" s="20">
        <v>4020</v>
      </c>
      <c r="C152" s="20" t="s">
        <v>18</v>
      </c>
      <c r="D152" s="20" t="s">
        <v>414</v>
      </c>
      <c r="E152" s="9">
        <v>42535.192719907405</v>
      </c>
      <c r="F152" s="9">
        <v>42535.193784722222</v>
      </c>
      <c r="G152" s="10">
        <v>1</v>
      </c>
      <c r="H152" s="9" t="s">
        <v>70</v>
      </c>
      <c r="I152" s="9">
        <v>42535.194525462961</v>
      </c>
      <c r="J152" s="20">
        <v>0</v>
      </c>
      <c r="K152" s="20" t="str">
        <f t="shared" si="22"/>
        <v>4019/4020</v>
      </c>
      <c r="L152" s="6">
        <f t="shared" si="23"/>
        <v>7.4074073927477002E-4</v>
      </c>
      <c r="M152" s="7"/>
      <c r="N152" s="7"/>
      <c r="O152" s="21"/>
      <c r="P152" s="21"/>
      <c r="Q152" s="37" t="b">
        <f t="shared" si="24"/>
        <v>0</v>
      </c>
      <c r="R152" s="38" t="s">
        <v>970</v>
      </c>
      <c r="S152" s="39">
        <f t="shared" si="25"/>
        <v>4.4400000000000002E-2</v>
      </c>
      <c r="T152" s="39">
        <f t="shared" si="21"/>
        <v>4.3999999999999997E-2</v>
      </c>
      <c r="U152" s="39">
        <f t="shared" si="26"/>
        <v>4.0000000000000452E-4</v>
      </c>
      <c r="V152" s="37">
        <f>COUNTIFS(XINGS!$D$2:$D$19, "&gt;=" &amp; S152, XINGS!$D$2:$D$19, "&lt;=" &amp; T152)</f>
        <v>0</v>
      </c>
      <c r="W152" s="37">
        <f t="shared" si="27"/>
        <v>18</v>
      </c>
      <c r="X152" s="40">
        <f t="shared" si="28"/>
        <v>0</v>
      </c>
    </row>
    <row r="153" spans="1:24" s="2" customFormat="1" x14ac:dyDescent="0.25">
      <c r="A153" s="20" t="s">
        <v>812</v>
      </c>
      <c r="B153" s="20">
        <v>4040</v>
      </c>
      <c r="C153" s="20" t="s">
        <v>18</v>
      </c>
      <c r="D153" s="20" t="s">
        <v>100</v>
      </c>
      <c r="E153" s="9">
        <v>42535.502141203702</v>
      </c>
      <c r="F153" s="9">
        <v>42535.503171296295</v>
      </c>
      <c r="G153" s="10">
        <v>1</v>
      </c>
      <c r="H153" s="9" t="s">
        <v>813</v>
      </c>
      <c r="I153" s="9">
        <v>42535.511747685188</v>
      </c>
      <c r="J153" s="20">
        <v>0</v>
      </c>
      <c r="K153" s="20" t="str">
        <f t="shared" si="22"/>
        <v>4039/4040</v>
      </c>
      <c r="L153" s="6">
        <f t="shared" si="23"/>
        <v>8.5763888928340748E-3</v>
      </c>
      <c r="M153" s="7"/>
      <c r="N153" s="7">
        <f>24*60*SUM($L153:$L154)</f>
        <v>41.916666679317132</v>
      </c>
      <c r="O153" s="21"/>
      <c r="P153" s="21" t="s">
        <v>814</v>
      </c>
      <c r="Q153" s="37" t="b">
        <f t="shared" si="24"/>
        <v>0</v>
      </c>
      <c r="R153" s="38" t="s">
        <v>970</v>
      </c>
      <c r="S153" s="39">
        <f t="shared" si="25"/>
        <v>4.7500000000000001E-2</v>
      </c>
      <c r="T153" s="39">
        <f t="shared" ref="T153:T184" si="30">RIGHT(H153,LEN(H153)-4)/10000</f>
        <v>9.8000000000000004E-2</v>
      </c>
      <c r="U153" s="39">
        <f t="shared" si="26"/>
        <v>5.0500000000000003E-2</v>
      </c>
      <c r="V153" s="37">
        <f>COUNTIFS(XINGS!$D$2:$D$19, "&gt;=" &amp; S153, XINGS!$D$2:$D$19, "&lt;=" &amp; T153)</f>
        <v>0</v>
      </c>
      <c r="W153" s="37">
        <f t="shared" si="27"/>
        <v>18</v>
      </c>
      <c r="X153" s="40">
        <f t="shared" si="28"/>
        <v>0</v>
      </c>
    </row>
    <row r="154" spans="1:24" s="2" customFormat="1" x14ac:dyDescent="0.25">
      <c r="A154" s="20" t="s">
        <v>812</v>
      </c>
      <c r="B154" s="20">
        <v>4040</v>
      </c>
      <c r="C154" s="20" t="s">
        <v>18</v>
      </c>
      <c r="D154" s="20" t="s">
        <v>815</v>
      </c>
      <c r="E154" s="9">
        <v>42535.518136574072</v>
      </c>
      <c r="F154" s="9">
        <v>42535.519074074073</v>
      </c>
      <c r="G154" s="10">
        <v>1</v>
      </c>
      <c r="H154" s="9" t="s">
        <v>816</v>
      </c>
      <c r="I154" s="9">
        <v>42535.539606481485</v>
      </c>
      <c r="J154" s="20">
        <v>0</v>
      </c>
      <c r="K154" s="20" t="str">
        <f t="shared" si="22"/>
        <v>4039/4040</v>
      </c>
      <c r="L154" s="6">
        <f t="shared" si="23"/>
        <v>2.0532407412247267E-2</v>
      </c>
      <c r="M154" s="7"/>
      <c r="N154" s="7"/>
      <c r="O154" s="21"/>
      <c r="P154" s="21"/>
      <c r="Q154" s="37" t="b">
        <f t="shared" si="24"/>
        <v>0</v>
      </c>
      <c r="R154" s="38" t="s">
        <v>970</v>
      </c>
      <c r="S154" s="39">
        <f t="shared" si="25"/>
        <v>3.7193000000000001</v>
      </c>
      <c r="T154" s="39">
        <f t="shared" si="30"/>
        <v>23.332799999999999</v>
      </c>
      <c r="U154" s="39">
        <f t="shared" si="26"/>
        <v>19.613499999999998</v>
      </c>
      <c r="V154" s="37">
        <f>COUNTIFS(XINGS!$D$2:$D$19, "&gt;=" &amp; S154, XINGS!$D$2:$D$19, "&lt;=" &amp; T154)</f>
        <v>13</v>
      </c>
      <c r="W154" s="37">
        <f t="shared" si="27"/>
        <v>5</v>
      </c>
      <c r="X154" s="40">
        <f t="shared" si="28"/>
        <v>0.72222222222222221</v>
      </c>
    </row>
    <row r="155" spans="1:24" s="2" customFormat="1" x14ac:dyDescent="0.25">
      <c r="A155" s="20" t="s">
        <v>817</v>
      </c>
      <c r="B155" s="20">
        <v>4024</v>
      </c>
      <c r="C155" s="20" t="s">
        <v>18</v>
      </c>
      <c r="D155" s="20" t="s">
        <v>818</v>
      </c>
      <c r="E155" s="9">
        <v>42535.567523148151</v>
      </c>
      <c r="F155" s="9">
        <v>42535.568888888891</v>
      </c>
      <c r="G155" s="10">
        <v>1</v>
      </c>
      <c r="H155" s="9" t="s">
        <v>63</v>
      </c>
      <c r="I155" s="9">
        <v>42535.590856481482</v>
      </c>
      <c r="J155" s="20">
        <v>0</v>
      </c>
      <c r="K155" s="20" t="str">
        <f t="shared" si="22"/>
        <v>4023/4024</v>
      </c>
      <c r="L155" s="6">
        <f t="shared" si="23"/>
        <v>2.1967592590954155E-2</v>
      </c>
      <c r="M155" s="7"/>
      <c r="N155" s="7">
        <f>24*60*SUM($L155:$L155)</f>
        <v>31.633333330973983</v>
      </c>
      <c r="O155" s="21"/>
      <c r="P155" s="21" t="s">
        <v>819</v>
      </c>
      <c r="Q155" s="37" t="b">
        <f t="shared" si="24"/>
        <v>0</v>
      </c>
      <c r="R155" s="38" t="s">
        <v>970</v>
      </c>
      <c r="S155" s="39">
        <f t="shared" si="25"/>
        <v>1.9818</v>
      </c>
      <c r="T155" s="39">
        <f t="shared" si="30"/>
        <v>23.330400000000001</v>
      </c>
      <c r="U155" s="39">
        <f t="shared" si="26"/>
        <v>21.348600000000001</v>
      </c>
      <c r="V155" s="37">
        <f>COUNTIFS(XINGS!$D$2:$D$19, "&gt;=" &amp; S155, XINGS!$D$2:$D$19, "&lt;=" &amp; T155)</f>
        <v>17</v>
      </c>
      <c r="W155" s="37">
        <f t="shared" si="27"/>
        <v>1</v>
      </c>
      <c r="X155" s="40">
        <f t="shared" si="28"/>
        <v>0.94444444444444442</v>
      </c>
    </row>
    <row r="156" spans="1:24" s="2" customFormat="1" x14ac:dyDescent="0.25">
      <c r="A156" s="20" t="s">
        <v>820</v>
      </c>
      <c r="B156" s="20">
        <v>4016</v>
      </c>
      <c r="C156" s="20" t="s">
        <v>18</v>
      </c>
      <c r="D156" s="20" t="s">
        <v>821</v>
      </c>
      <c r="E156" s="9">
        <v>42535.612581018519</v>
      </c>
      <c r="F156" s="9">
        <v>42535.613530092596</v>
      </c>
      <c r="G156" s="10">
        <v>1</v>
      </c>
      <c r="H156" s="9" t="s">
        <v>444</v>
      </c>
      <c r="I156" s="9">
        <v>42535.614386574074</v>
      </c>
      <c r="J156" s="20">
        <v>1</v>
      </c>
      <c r="K156" s="20" t="str">
        <f t="shared" si="22"/>
        <v>4015/4016</v>
      </c>
      <c r="L156" s="6">
        <f t="shared" si="23"/>
        <v>8.5648147796746343E-4</v>
      </c>
      <c r="M156" s="7"/>
      <c r="N156" s="7">
        <f>24*60*SUM($L156:$L156)</f>
        <v>1.2333333282731473</v>
      </c>
      <c r="O156" s="21"/>
      <c r="P156" s="21" t="s">
        <v>769</v>
      </c>
      <c r="Q156" s="37" t="b">
        <f t="shared" si="24"/>
        <v>0</v>
      </c>
      <c r="R156" s="38" t="s">
        <v>970</v>
      </c>
      <c r="S156" s="39">
        <f t="shared" si="25"/>
        <v>3.9113000000000002</v>
      </c>
      <c r="T156" s="39">
        <f t="shared" si="30"/>
        <v>23.3293</v>
      </c>
      <c r="U156" s="39">
        <f t="shared" si="26"/>
        <v>19.417999999999999</v>
      </c>
      <c r="V156" s="37">
        <f>COUNTIFS(XINGS!$D$2:$D$19, "&gt;=" &amp; S156, XINGS!$D$2:$D$19, "&lt;=" &amp; T156)</f>
        <v>13</v>
      </c>
      <c r="W156" s="37">
        <f t="shared" si="27"/>
        <v>5</v>
      </c>
      <c r="X156" s="40">
        <f t="shared" si="28"/>
        <v>0.72222222222222221</v>
      </c>
    </row>
    <row r="157" spans="1:24" s="2" customFormat="1" x14ac:dyDescent="0.25">
      <c r="A157" s="20" t="s">
        <v>822</v>
      </c>
      <c r="B157" s="20">
        <v>4044</v>
      </c>
      <c r="C157" s="20" t="s">
        <v>18</v>
      </c>
      <c r="D157" s="20" t="s">
        <v>71</v>
      </c>
      <c r="E157" s="9">
        <v>42535.666273148148</v>
      </c>
      <c r="F157" s="9">
        <v>42535.667488425926</v>
      </c>
      <c r="G157" s="10">
        <v>1</v>
      </c>
      <c r="H157" s="9" t="s">
        <v>823</v>
      </c>
      <c r="I157" s="9">
        <v>42535.668796296297</v>
      </c>
      <c r="J157" s="20">
        <v>0</v>
      </c>
      <c r="K157" s="20" t="str">
        <f t="shared" si="22"/>
        <v>4043/4044</v>
      </c>
      <c r="L157" s="6">
        <f t="shared" si="23"/>
        <v>1.3078703705104999E-3</v>
      </c>
      <c r="M157" s="7"/>
      <c r="N157" s="7">
        <f>24*60*SUM($L157:$L158)</f>
        <v>42.683333326131105</v>
      </c>
      <c r="O157" s="21"/>
      <c r="P157" s="21" t="s">
        <v>600</v>
      </c>
      <c r="Q157" s="37" t="b">
        <f t="shared" si="24"/>
        <v>0</v>
      </c>
      <c r="R157" s="38" t="s">
        <v>970</v>
      </c>
      <c r="S157" s="39">
        <f t="shared" si="25"/>
        <v>4.6199999999999998E-2</v>
      </c>
      <c r="T157" s="39">
        <f t="shared" si="30"/>
        <v>0.24340000000000001</v>
      </c>
      <c r="U157" s="39">
        <f t="shared" si="26"/>
        <v>0.19720000000000001</v>
      </c>
      <c r="V157" s="37">
        <f>COUNTIFS(XINGS!$D$2:$D$19, "&gt;=" &amp; S157, XINGS!$D$2:$D$19, "&lt;=" &amp; T157)</f>
        <v>0</v>
      </c>
      <c r="W157" s="37">
        <f t="shared" si="27"/>
        <v>18</v>
      </c>
      <c r="X157" s="40">
        <f t="shared" si="28"/>
        <v>0</v>
      </c>
    </row>
    <row r="158" spans="1:24" s="2" customFormat="1" x14ac:dyDescent="0.25">
      <c r="A158" s="20" t="s">
        <v>822</v>
      </c>
      <c r="B158" s="20">
        <v>4044</v>
      </c>
      <c r="C158" s="20" t="s">
        <v>18</v>
      </c>
      <c r="D158" s="20" t="s">
        <v>824</v>
      </c>
      <c r="E158" s="9">
        <v>42535.669849537036</v>
      </c>
      <c r="F158" s="9">
        <v>42535.670451388891</v>
      </c>
      <c r="G158" s="10">
        <v>0</v>
      </c>
      <c r="H158" s="9" t="s">
        <v>23</v>
      </c>
      <c r="I158" s="9">
        <v>42535.698784722219</v>
      </c>
      <c r="J158" s="20">
        <v>0</v>
      </c>
      <c r="K158" s="20" t="str">
        <f t="shared" si="22"/>
        <v>4043/4044</v>
      </c>
      <c r="L158" s="6">
        <f t="shared" si="23"/>
        <v>2.8333333328191657E-2</v>
      </c>
      <c r="M158" s="7"/>
      <c r="N158" s="7"/>
      <c r="O158" s="21"/>
      <c r="P158" s="21"/>
      <c r="Q158" s="37" t="b">
        <f t="shared" si="24"/>
        <v>0</v>
      </c>
      <c r="R158" s="38" t="s">
        <v>970</v>
      </c>
      <c r="S158" s="39">
        <f t="shared" si="25"/>
        <v>0.56469999999999998</v>
      </c>
      <c r="T158" s="39">
        <f t="shared" si="30"/>
        <v>23.330300000000001</v>
      </c>
      <c r="U158" s="39">
        <f t="shared" si="26"/>
        <v>22.765600000000003</v>
      </c>
      <c r="V158" s="37">
        <f>COUNTIFS(XINGS!$D$2:$D$19, "&gt;=" &amp; S158, XINGS!$D$2:$D$19, "&lt;=" &amp; T158)</f>
        <v>18</v>
      </c>
      <c r="W158" s="37">
        <f t="shared" si="27"/>
        <v>0</v>
      </c>
      <c r="X158" s="40">
        <f t="shared" si="28"/>
        <v>1</v>
      </c>
    </row>
    <row r="159" spans="1:24" s="2" customFormat="1" x14ac:dyDescent="0.25">
      <c r="A159" s="20" t="s">
        <v>829</v>
      </c>
      <c r="B159" s="20">
        <v>4029</v>
      </c>
      <c r="C159" s="20"/>
      <c r="D159" s="20"/>
      <c r="E159" s="9"/>
      <c r="F159" s="9">
        <v>42536.54042824074</v>
      </c>
      <c r="G159" s="10"/>
      <c r="H159" s="9"/>
      <c r="I159" s="9">
        <v>42536.542870370373</v>
      </c>
      <c r="J159" s="20"/>
      <c r="K159" s="20" t="str">
        <f t="shared" si="22"/>
        <v>4029/4030</v>
      </c>
      <c r="L159" s="6">
        <f t="shared" si="23"/>
        <v>2.4421296329819597E-3</v>
      </c>
      <c r="M159" s="7"/>
      <c r="N159" s="7">
        <f>24*60*SUM($L159:$L159)</f>
        <v>3.516666671494022</v>
      </c>
      <c r="O159" s="21"/>
      <c r="P159" s="21" t="s">
        <v>830</v>
      </c>
      <c r="Q159" s="37" t="b">
        <f t="shared" si="24"/>
        <v>0</v>
      </c>
      <c r="R159" s="38" t="s">
        <v>971</v>
      </c>
      <c r="S159" s="39" t="e">
        <f t="shared" si="25"/>
        <v>#VALUE!</v>
      </c>
      <c r="T159" s="39" t="e">
        <f t="shared" si="30"/>
        <v>#VALUE!</v>
      </c>
      <c r="U159" s="39" t="e">
        <f t="shared" si="26"/>
        <v>#VALUE!</v>
      </c>
      <c r="V159" s="37">
        <f>COUNTIFS(XINGS!$D$2:$D$19, "&gt;=" &amp; S159, XINGS!$D$2:$D$19, "&lt;=" &amp; T159)</f>
        <v>0</v>
      </c>
      <c r="W159" s="37">
        <f t="shared" si="27"/>
        <v>18</v>
      </c>
      <c r="X159" s="40">
        <f t="shared" si="28"/>
        <v>0</v>
      </c>
    </row>
    <row r="160" spans="1:24" s="2" customFormat="1" x14ac:dyDescent="0.25">
      <c r="A160" s="20" t="s">
        <v>833</v>
      </c>
      <c r="B160" s="20">
        <v>4020</v>
      </c>
      <c r="C160" s="20" t="s">
        <v>18</v>
      </c>
      <c r="D160" s="20" t="s">
        <v>148</v>
      </c>
      <c r="E160" s="9">
        <v>42536.633136574077</v>
      </c>
      <c r="F160" s="9">
        <v>42536.634386574071</v>
      </c>
      <c r="G160" s="10">
        <v>1</v>
      </c>
      <c r="H160" s="9" t="s">
        <v>834</v>
      </c>
      <c r="I160" s="9">
        <v>42536.643958333334</v>
      </c>
      <c r="J160" s="20">
        <v>0</v>
      </c>
      <c r="K160" s="20" t="str">
        <f t="shared" si="22"/>
        <v>4019/4020</v>
      </c>
      <c r="L160" s="6">
        <f t="shared" si="23"/>
        <v>9.5717592630535364E-3</v>
      </c>
      <c r="M160" s="7"/>
      <c r="N160" s="7">
        <f>24*60*SUM($L160:$L161)</f>
        <v>41.416666667209938</v>
      </c>
      <c r="O160" s="21"/>
      <c r="P160" s="21" t="s">
        <v>769</v>
      </c>
      <c r="Q160" s="37" t="b">
        <f t="shared" si="24"/>
        <v>0</v>
      </c>
      <c r="R160" s="38" t="s">
        <v>971</v>
      </c>
      <c r="S160" s="39">
        <f t="shared" si="25"/>
        <v>4.3499999999999997E-2</v>
      </c>
      <c r="T160" s="39">
        <f t="shared" si="30"/>
        <v>4.8353000000000002</v>
      </c>
      <c r="U160" s="39">
        <f t="shared" si="26"/>
        <v>4.7918000000000003</v>
      </c>
      <c r="V160" s="37">
        <f>COUNTIFS(XINGS!$D$2:$D$19, "&gt;=" &amp; S160, XINGS!$D$2:$D$19, "&lt;=" &amp; T160)</f>
        <v>7</v>
      </c>
      <c r="W160" s="37">
        <f t="shared" si="27"/>
        <v>11</v>
      </c>
      <c r="X160" s="40">
        <f t="shared" si="28"/>
        <v>0.3888888888888889</v>
      </c>
    </row>
    <row r="161" spans="1:24" s="2" customFormat="1" x14ac:dyDescent="0.25">
      <c r="A161" s="20" t="s">
        <v>833</v>
      </c>
      <c r="B161" s="20">
        <v>4020</v>
      </c>
      <c r="C161" s="20" t="s">
        <v>18</v>
      </c>
      <c r="D161" s="20" t="s">
        <v>835</v>
      </c>
      <c r="E161" s="9">
        <v>42536.648206018515</v>
      </c>
      <c r="F161" s="9">
        <v>42536.648912037039</v>
      </c>
      <c r="G161" s="10">
        <v>1</v>
      </c>
      <c r="H161" s="9" t="s">
        <v>836</v>
      </c>
      <c r="I161" s="9">
        <v>42536.66810185185</v>
      </c>
      <c r="J161" s="20">
        <v>1</v>
      </c>
      <c r="K161" s="20" t="str">
        <f t="shared" si="22"/>
        <v>4019/4020</v>
      </c>
      <c r="L161" s="6">
        <f t="shared" si="23"/>
        <v>1.918981481139781E-2</v>
      </c>
      <c r="M161" s="7"/>
      <c r="N161" s="7"/>
      <c r="O161" s="21"/>
      <c r="P161" s="21"/>
      <c r="Q161" s="37" t="b">
        <f t="shared" si="24"/>
        <v>0</v>
      </c>
      <c r="R161" s="38" t="s">
        <v>971</v>
      </c>
      <c r="S161" s="39">
        <f t="shared" si="25"/>
        <v>6.4676999999999998</v>
      </c>
      <c r="T161" s="39">
        <f t="shared" si="30"/>
        <v>23.322099999999999</v>
      </c>
      <c r="U161" s="39">
        <f t="shared" si="26"/>
        <v>16.854399999999998</v>
      </c>
      <c r="V161" s="37">
        <f>COUNTIFS(XINGS!$D$2:$D$19, "&gt;=" &amp; S161, XINGS!$D$2:$D$19, "&lt;=" &amp; T161)</f>
        <v>6</v>
      </c>
      <c r="W161" s="37">
        <f t="shared" si="27"/>
        <v>12</v>
      </c>
      <c r="X161" s="40">
        <f t="shared" si="28"/>
        <v>0.33333333333333331</v>
      </c>
    </row>
    <row r="162" spans="1:24" s="2" customFormat="1" x14ac:dyDescent="0.25">
      <c r="A162" s="20" t="s">
        <v>837</v>
      </c>
      <c r="B162" s="20">
        <v>4024</v>
      </c>
      <c r="C162" s="20" t="s">
        <v>18</v>
      </c>
      <c r="D162" s="20" t="s">
        <v>93</v>
      </c>
      <c r="E162" s="9">
        <v>42536.642789351848</v>
      </c>
      <c r="F162" s="9">
        <v>42536.64471064815</v>
      </c>
      <c r="G162" s="10">
        <v>2</v>
      </c>
      <c r="H162" s="9" t="s">
        <v>838</v>
      </c>
      <c r="I162" s="9">
        <v>42536.645127314812</v>
      </c>
      <c r="J162" s="20">
        <v>0</v>
      </c>
      <c r="K162" s="20" t="str">
        <f t="shared" si="22"/>
        <v>4023/4024</v>
      </c>
      <c r="L162" s="6">
        <f t="shared" si="23"/>
        <v>4.1666666220407933E-4</v>
      </c>
      <c r="M162" s="7"/>
      <c r="N162" s="7">
        <f>24*60*SUM($L162:$L162)</f>
        <v>0.59999999357387424</v>
      </c>
      <c r="O162" s="21"/>
      <c r="P162" s="21" t="s">
        <v>769</v>
      </c>
      <c r="Q162" s="37" t="b">
        <f t="shared" si="24"/>
        <v>0</v>
      </c>
      <c r="R162" s="38" t="s">
        <v>971</v>
      </c>
      <c r="S162" s="39">
        <f t="shared" si="25"/>
        <v>4.4200000000000003E-2</v>
      </c>
      <c r="T162" s="39">
        <f t="shared" si="30"/>
        <v>23.303000000000001</v>
      </c>
      <c r="U162" s="39">
        <f t="shared" si="26"/>
        <v>23.258800000000001</v>
      </c>
      <c r="V162" s="37">
        <f>COUNTIFS(XINGS!$D$2:$D$19, "&gt;=" &amp; S162, XINGS!$D$2:$D$19, "&lt;=" &amp; T162)</f>
        <v>18</v>
      </c>
      <c r="W162" s="37">
        <f t="shared" si="27"/>
        <v>0</v>
      </c>
      <c r="X162" s="40">
        <f t="shared" si="28"/>
        <v>1</v>
      </c>
    </row>
    <row r="163" spans="1:24" s="2" customFormat="1" x14ac:dyDescent="0.25">
      <c r="A163" s="20" t="s">
        <v>839</v>
      </c>
      <c r="B163" s="20">
        <v>4029</v>
      </c>
      <c r="C163" s="20" t="s">
        <v>18</v>
      </c>
      <c r="D163" s="20" t="s">
        <v>182</v>
      </c>
      <c r="E163" s="9">
        <v>42536.643993055557</v>
      </c>
      <c r="F163" s="9">
        <v>42536.645266203705</v>
      </c>
      <c r="G163" s="10">
        <v>1</v>
      </c>
      <c r="H163" s="9" t="s">
        <v>840</v>
      </c>
      <c r="I163" s="9">
        <v>42536.669502314813</v>
      </c>
      <c r="J163" s="20">
        <v>2</v>
      </c>
      <c r="K163" s="20" t="str">
        <f t="shared" si="22"/>
        <v>4029/4030</v>
      </c>
      <c r="L163" s="6">
        <f t="shared" si="23"/>
        <v>2.4236111108621117E-2</v>
      </c>
      <c r="M163" s="7"/>
      <c r="N163" s="7">
        <f>24*60*SUM($L163:$L164)</f>
        <v>59.616666657384485</v>
      </c>
      <c r="O163" s="21"/>
      <c r="P163" s="21" t="s">
        <v>667</v>
      </c>
      <c r="Q163" s="37" t="b">
        <f t="shared" si="24"/>
        <v>0</v>
      </c>
      <c r="R163" s="38" t="s">
        <v>971</v>
      </c>
      <c r="S163" s="39">
        <f t="shared" si="25"/>
        <v>4.5699999999999998E-2</v>
      </c>
      <c r="T163" s="39">
        <f t="shared" si="30"/>
        <v>8.1503999999999994</v>
      </c>
      <c r="U163" s="39">
        <f t="shared" si="26"/>
        <v>8.1046999999999993</v>
      </c>
      <c r="V163" s="37">
        <f>COUNTIFS(XINGS!$D$2:$D$19, "&gt;=" &amp; S163, XINGS!$D$2:$D$19, "&lt;=" &amp; T163)</f>
        <v>13</v>
      </c>
      <c r="W163" s="37">
        <f t="shared" si="27"/>
        <v>5</v>
      </c>
      <c r="X163" s="40">
        <f t="shared" si="28"/>
        <v>0.72222222222222221</v>
      </c>
    </row>
    <row r="164" spans="1:24" s="2" customFormat="1" x14ac:dyDescent="0.25">
      <c r="A164" s="20" t="s">
        <v>839</v>
      </c>
      <c r="B164" s="20">
        <v>4029</v>
      </c>
      <c r="C164" s="20" t="s">
        <v>18</v>
      </c>
      <c r="D164" s="20" t="s">
        <v>312</v>
      </c>
      <c r="E164" s="9">
        <v>42536.670636574076</v>
      </c>
      <c r="F164" s="9">
        <v>42536.671388888892</v>
      </c>
      <c r="G164" s="10">
        <v>1</v>
      </c>
      <c r="H164" s="9" t="s">
        <v>59</v>
      </c>
      <c r="I164" s="9">
        <v>42536.68855324074</v>
      </c>
      <c r="J164" s="20">
        <v>0</v>
      </c>
      <c r="K164" s="20" t="str">
        <f t="shared" si="22"/>
        <v>4029/4030</v>
      </c>
      <c r="L164" s="6">
        <f t="shared" si="23"/>
        <v>1.7164351847895887E-2</v>
      </c>
      <c r="M164" s="7"/>
      <c r="N164" s="7"/>
      <c r="O164" s="21"/>
      <c r="P164" s="21"/>
      <c r="Q164" s="37" t="b">
        <f t="shared" si="24"/>
        <v>0</v>
      </c>
      <c r="R164" s="38" t="s">
        <v>971</v>
      </c>
      <c r="S164" s="39">
        <f t="shared" si="25"/>
        <v>8.6374999999999993</v>
      </c>
      <c r="T164" s="39">
        <f t="shared" si="30"/>
        <v>23.3278</v>
      </c>
      <c r="U164" s="39">
        <f t="shared" si="26"/>
        <v>14.690300000000001</v>
      </c>
      <c r="V164" s="37">
        <f>COUNTIFS(XINGS!$D$2:$D$19, "&gt;=" &amp; S164, XINGS!$D$2:$D$19, "&lt;=" &amp; T164)</f>
        <v>4</v>
      </c>
      <c r="W164" s="37">
        <f t="shared" si="27"/>
        <v>14</v>
      </c>
      <c r="X164" s="40">
        <f t="shared" si="28"/>
        <v>0.22222222222222221</v>
      </c>
    </row>
    <row r="165" spans="1:24" s="2" customFormat="1" x14ac:dyDescent="0.25">
      <c r="A165" s="20" t="s">
        <v>845</v>
      </c>
      <c r="B165" s="20">
        <v>4007</v>
      </c>
      <c r="C165" s="20"/>
      <c r="D165" s="20"/>
      <c r="E165" s="9"/>
      <c r="F165" s="9">
        <v>42536.68954861111</v>
      </c>
      <c r="G165" s="10"/>
      <c r="H165" s="9"/>
      <c r="I165" s="9">
        <v>42536.692337962966</v>
      </c>
      <c r="J165" s="20"/>
      <c r="K165" s="20" t="str">
        <f t="shared" si="22"/>
        <v>4007/4008</v>
      </c>
      <c r="L165" s="6">
        <f t="shared" si="23"/>
        <v>2.7893518563359976E-3</v>
      </c>
      <c r="M165" s="7"/>
      <c r="N165" s="7">
        <f>24*60*SUM($L165:$L165)</f>
        <v>4.0166666731238365</v>
      </c>
      <c r="O165" s="21"/>
      <c r="P165" s="21" t="s">
        <v>844</v>
      </c>
      <c r="Q165" s="37" t="b">
        <f t="shared" si="24"/>
        <v>0</v>
      </c>
      <c r="R165" s="38" t="s">
        <v>971</v>
      </c>
      <c r="S165" s="39" t="e">
        <f t="shared" si="25"/>
        <v>#VALUE!</v>
      </c>
      <c r="T165" s="39" t="e">
        <f t="shared" si="30"/>
        <v>#VALUE!</v>
      </c>
      <c r="U165" s="39" t="e">
        <f t="shared" si="26"/>
        <v>#VALUE!</v>
      </c>
      <c r="V165" s="37">
        <f>COUNTIFS(XINGS!$D$2:$D$19, "&gt;=" &amp; S165, XINGS!$D$2:$D$19, "&lt;=" &amp; T165)</f>
        <v>0</v>
      </c>
      <c r="W165" s="37">
        <f t="shared" si="27"/>
        <v>18</v>
      </c>
      <c r="X165" s="40">
        <f t="shared" si="28"/>
        <v>0</v>
      </c>
    </row>
    <row r="166" spans="1:24" s="2" customFormat="1" x14ac:dyDescent="0.25">
      <c r="A166" s="20" t="s">
        <v>846</v>
      </c>
      <c r="B166" s="20">
        <v>4025</v>
      </c>
      <c r="C166" s="20" t="s">
        <v>18</v>
      </c>
      <c r="D166" s="20" t="s">
        <v>463</v>
      </c>
      <c r="E166" s="9">
        <v>42536.694953703707</v>
      </c>
      <c r="F166" s="9">
        <v>42536.695856481485</v>
      </c>
      <c r="G166" s="10">
        <v>1</v>
      </c>
      <c r="H166" s="9" t="s">
        <v>847</v>
      </c>
      <c r="I166" s="9">
        <v>42536.705277777779</v>
      </c>
      <c r="J166" s="20">
        <v>0</v>
      </c>
      <c r="K166" s="20" t="str">
        <f t="shared" si="22"/>
        <v>4025/4026</v>
      </c>
      <c r="L166" s="6">
        <f t="shared" si="23"/>
        <v>9.4212962940218858E-3</v>
      </c>
      <c r="M166" s="7"/>
      <c r="N166" s="7">
        <f>24*60*SUM($L166:$L166)</f>
        <v>13.566666663391516</v>
      </c>
      <c r="O166" s="21"/>
      <c r="P166" s="21" t="s">
        <v>848</v>
      </c>
      <c r="Q166" s="37" t="b">
        <f t="shared" si="24"/>
        <v>0</v>
      </c>
      <c r="R166" s="38" t="s">
        <v>971</v>
      </c>
      <c r="S166" s="39">
        <f t="shared" si="25"/>
        <v>0.05</v>
      </c>
      <c r="T166" s="39">
        <f t="shared" si="30"/>
        <v>3.5202</v>
      </c>
      <c r="U166" s="39">
        <f t="shared" si="26"/>
        <v>3.4702000000000002</v>
      </c>
      <c r="V166" s="37">
        <f>COUNTIFS(XINGS!$D$2:$D$19, "&gt;=" &amp; S166, XINGS!$D$2:$D$19, "&lt;=" &amp; T166)</f>
        <v>4</v>
      </c>
      <c r="W166" s="37">
        <f t="shared" si="27"/>
        <v>14</v>
      </c>
      <c r="X166" s="40">
        <f t="shared" si="28"/>
        <v>0.22222222222222221</v>
      </c>
    </row>
    <row r="167" spans="1:24" s="2" customFormat="1" x14ac:dyDescent="0.25">
      <c r="A167" s="20" t="s">
        <v>850</v>
      </c>
      <c r="B167" s="20">
        <v>4016</v>
      </c>
      <c r="C167" s="20" t="s">
        <v>18</v>
      </c>
      <c r="D167" s="20" t="s">
        <v>851</v>
      </c>
      <c r="E167" s="9">
        <v>42536.720775462964</v>
      </c>
      <c r="F167" s="9">
        <v>42536.722384259258</v>
      </c>
      <c r="G167" s="10">
        <v>2</v>
      </c>
      <c r="H167" s="9" t="s">
        <v>852</v>
      </c>
      <c r="I167" s="9">
        <v>42536.733449074076</v>
      </c>
      <c r="J167" s="20">
        <v>1</v>
      </c>
      <c r="K167" s="20" t="str">
        <f t="shared" si="22"/>
        <v>4015/4016</v>
      </c>
      <c r="L167" s="6">
        <f t="shared" si="23"/>
        <v>1.1064814818382729E-2</v>
      </c>
      <c r="M167" s="7"/>
      <c r="N167" s="7">
        <f>24*60*SUM($L167:$L167)</f>
        <v>15.93333333847113</v>
      </c>
      <c r="O167" s="21"/>
      <c r="P167" s="21" t="s">
        <v>848</v>
      </c>
      <c r="Q167" s="37" t="b">
        <f t="shared" si="24"/>
        <v>0</v>
      </c>
      <c r="R167" s="38" t="s">
        <v>971</v>
      </c>
      <c r="S167" s="39">
        <f t="shared" si="25"/>
        <v>0.1515</v>
      </c>
      <c r="T167" s="39">
        <f t="shared" si="30"/>
        <v>0.2039</v>
      </c>
      <c r="U167" s="39">
        <f t="shared" si="26"/>
        <v>5.2400000000000002E-2</v>
      </c>
      <c r="V167" s="37">
        <f>COUNTIFS(XINGS!$D$2:$D$19, "&gt;=" &amp; S167, XINGS!$D$2:$D$19, "&lt;=" &amp; T167)</f>
        <v>0</v>
      </c>
      <c r="W167" s="37">
        <f t="shared" si="27"/>
        <v>18</v>
      </c>
      <c r="X167" s="40">
        <f t="shared" si="28"/>
        <v>0</v>
      </c>
    </row>
    <row r="168" spans="1:24" s="2" customFormat="1" x14ac:dyDescent="0.25">
      <c r="A168" s="20" t="s">
        <v>853</v>
      </c>
      <c r="B168" s="20">
        <v>4011</v>
      </c>
      <c r="C168" s="20" t="s">
        <v>18</v>
      </c>
      <c r="D168" s="20" t="s">
        <v>854</v>
      </c>
      <c r="E168" s="9">
        <v>42536.766331018516</v>
      </c>
      <c r="F168" s="9">
        <v>42536.767418981479</v>
      </c>
      <c r="G168" s="10">
        <v>1</v>
      </c>
      <c r="H168" s="9" t="s">
        <v>128</v>
      </c>
      <c r="I168" s="9">
        <v>42536.798634259256</v>
      </c>
      <c r="J168" s="20">
        <v>0</v>
      </c>
      <c r="K168" s="20" t="str">
        <f t="shared" si="22"/>
        <v>4011/4012</v>
      </c>
      <c r="L168" s="6">
        <f t="shared" si="23"/>
        <v>3.1215277776937E-2</v>
      </c>
      <c r="M168" s="7"/>
      <c r="N168" s="7"/>
      <c r="O168" s="21"/>
      <c r="P168" s="21"/>
      <c r="Q168" s="37" t="b">
        <f t="shared" si="24"/>
        <v>0</v>
      </c>
      <c r="R168" s="38" t="s">
        <v>971</v>
      </c>
      <c r="S168" s="39">
        <f t="shared" si="25"/>
        <v>1.0536000000000001</v>
      </c>
      <c r="T168" s="39">
        <f t="shared" si="30"/>
        <v>23.328499999999998</v>
      </c>
      <c r="U168" s="39">
        <f t="shared" si="26"/>
        <v>22.274899999999999</v>
      </c>
      <c r="V168" s="37">
        <f>COUNTIFS(XINGS!$D$2:$D$19, "&gt;=" &amp; S168, XINGS!$D$2:$D$19, "&lt;=" &amp; T168)</f>
        <v>18</v>
      </c>
      <c r="W168" s="37">
        <f t="shared" si="27"/>
        <v>0</v>
      </c>
      <c r="X168" s="40">
        <f t="shared" si="28"/>
        <v>1</v>
      </c>
    </row>
    <row r="169" spans="1:24" s="2" customFormat="1" x14ac:dyDescent="0.25">
      <c r="A169" s="20" t="s">
        <v>855</v>
      </c>
      <c r="B169" s="20">
        <v>4024</v>
      </c>
      <c r="C169" s="20" t="s">
        <v>18</v>
      </c>
      <c r="D169" s="20" t="s">
        <v>470</v>
      </c>
      <c r="E169" s="9">
        <v>42536.734722222223</v>
      </c>
      <c r="F169" s="9">
        <v>42536.73574074074</v>
      </c>
      <c r="G169" s="10">
        <v>1</v>
      </c>
      <c r="H169" s="9" t="s">
        <v>838</v>
      </c>
      <c r="I169" s="9">
        <v>42536.803263888891</v>
      </c>
      <c r="J169" s="20">
        <v>0</v>
      </c>
      <c r="K169" s="20" t="str">
        <f t="shared" si="22"/>
        <v>4023/4024</v>
      </c>
      <c r="L169" s="6">
        <f t="shared" si="23"/>
        <v>6.752314815093996E-2</v>
      </c>
      <c r="M169" s="7"/>
      <c r="N169" s="7">
        <f>24*60*SUM($L169:$L169)</f>
        <v>97.233333337353542</v>
      </c>
      <c r="O169" s="21"/>
      <c r="P169" s="21" t="s">
        <v>848</v>
      </c>
      <c r="Q169" s="37" t="b">
        <f t="shared" si="24"/>
        <v>0</v>
      </c>
      <c r="R169" s="38" t="s">
        <v>971</v>
      </c>
      <c r="S169" s="39">
        <f t="shared" si="25"/>
        <v>5.4600000000000003E-2</v>
      </c>
      <c r="T169" s="39">
        <f t="shared" si="30"/>
        <v>23.303000000000001</v>
      </c>
      <c r="U169" s="39">
        <f t="shared" si="26"/>
        <v>23.2484</v>
      </c>
      <c r="V169" s="37">
        <f>COUNTIFS(XINGS!$D$2:$D$19, "&gt;=" &amp; S169, XINGS!$D$2:$D$19, "&lt;=" &amp; T169)</f>
        <v>18</v>
      </c>
      <c r="W169" s="37">
        <f t="shared" si="27"/>
        <v>0</v>
      </c>
      <c r="X169" s="40">
        <f t="shared" si="28"/>
        <v>1</v>
      </c>
    </row>
    <row r="170" spans="1:24" s="2" customFormat="1" x14ac:dyDescent="0.25">
      <c r="A170" s="20" t="s">
        <v>860</v>
      </c>
      <c r="B170" s="20">
        <v>4018</v>
      </c>
      <c r="C170" s="20" t="s">
        <v>18</v>
      </c>
      <c r="D170" s="20" t="s">
        <v>861</v>
      </c>
      <c r="E170" s="9">
        <v>42536.785578703704</v>
      </c>
      <c r="F170" s="9">
        <v>42536.787199074075</v>
      </c>
      <c r="G170" s="10">
        <v>2</v>
      </c>
      <c r="H170" s="9" t="s">
        <v>402</v>
      </c>
      <c r="I170" s="9">
        <v>42536.788622685184</v>
      </c>
      <c r="J170" s="20">
        <v>0</v>
      </c>
      <c r="K170" s="20" t="str">
        <f t="shared" si="22"/>
        <v>4017/4018</v>
      </c>
      <c r="L170" s="6">
        <f t="shared" si="23"/>
        <v>1.4236111092031933E-3</v>
      </c>
      <c r="M170" s="7"/>
      <c r="N170" s="7">
        <f>24*60*SUM($L170:$L170)</f>
        <v>2.0499999972525984</v>
      </c>
      <c r="O170" s="21"/>
      <c r="P170" s="21" t="s">
        <v>848</v>
      </c>
      <c r="Q170" s="37" t="b">
        <f t="shared" si="24"/>
        <v>0</v>
      </c>
      <c r="R170" s="38" t="s">
        <v>971</v>
      </c>
      <c r="S170" s="39">
        <f t="shared" si="25"/>
        <v>0.1192</v>
      </c>
      <c r="T170" s="39">
        <f t="shared" si="30"/>
        <v>23.327999999999999</v>
      </c>
      <c r="U170" s="39">
        <f t="shared" si="26"/>
        <v>23.2088</v>
      </c>
      <c r="V170" s="37">
        <f>COUNTIFS(XINGS!$D$2:$D$19, "&gt;=" &amp; S170, XINGS!$D$2:$D$19, "&lt;=" &amp; T170)</f>
        <v>18</v>
      </c>
      <c r="W170" s="37">
        <f t="shared" si="27"/>
        <v>0</v>
      </c>
      <c r="X170" s="40">
        <f t="shared" si="28"/>
        <v>1</v>
      </c>
    </row>
    <row r="171" spans="1:24" s="2" customFormat="1" x14ac:dyDescent="0.25">
      <c r="A171" s="20" t="s">
        <v>881</v>
      </c>
      <c r="B171" s="20">
        <v>4011</v>
      </c>
      <c r="C171" s="20" t="s">
        <v>18</v>
      </c>
      <c r="D171" s="20" t="s">
        <v>31</v>
      </c>
      <c r="E171" s="9">
        <v>42537.632465277777</v>
      </c>
      <c r="F171" s="9">
        <v>42537.633599537039</v>
      </c>
      <c r="G171" s="10">
        <v>1</v>
      </c>
      <c r="H171" s="9" t="s">
        <v>882</v>
      </c>
      <c r="I171" s="9">
        <v>42537.650219907409</v>
      </c>
      <c r="J171" s="20">
        <v>0</v>
      </c>
      <c r="K171" s="20" t="str">
        <f t="shared" si="22"/>
        <v>4011/4012</v>
      </c>
      <c r="L171" s="6">
        <f t="shared" si="23"/>
        <v>1.6620370370219462E-2</v>
      </c>
      <c r="M171" s="7"/>
      <c r="N171" s="7">
        <f>24*60*SUM($L171:$L172)</f>
        <v>25.416666667442769</v>
      </c>
      <c r="O171" s="21"/>
      <c r="P171" s="21" t="s">
        <v>869</v>
      </c>
      <c r="Q171" s="37" t="b">
        <f t="shared" si="24"/>
        <v>0</v>
      </c>
      <c r="R171" s="38" t="s">
        <v>972</v>
      </c>
      <c r="S171" s="39">
        <f t="shared" si="25"/>
        <v>4.53E-2</v>
      </c>
      <c r="T171" s="39">
        <f t="shared" si="30"/>
        <v>8.1326000000000001</v>
      </c>
      <c r="U171" s="39">
        <f t="shared" si="26"/>
        <v>8.0873000000000008</v>
      </c>
      <c r="V171" s="37">
        <f>COUNTIFS(XINGS!$D$2:$D$19, "&gt;=" &amp; S171, XINGS!$D$2:$D$19, "&lt;=" &amp; T171)</f>
        <v>13</v>
      </c>
      <c r="W171" s="37">
        <f t="shared" si="27"/>
        <v>5</v>
      </c>
      <c r="X171" s="40">
        <f t="shared" si="28"/>
        <v>0.72222222222222221</v>
      </c>
    </row>
    <row r="172" spans="1:24" s="2" customFormat="1" x14ac:dyDescent="0.25">
      <c r="A172" s="20" t="s">
        <v>881</v>
      </c>
      <c r="B172" s="20">
        <v>4011</v>
      </c>
      <c r="C172" s="20" t="s">
        <v>18</v>
      </c>
      <c r="D172" s="20" t="s">
        <v>883</v>
      </c>
      <c r="E172" s="9">
        <v>42537.656354166669</v>
      </c>
      <c r="F172" s="9">
        <v>42537.656851851854</v>
      </c>
      <c r="G172" s="10">
        <v>0</v>
      </c>
      <c r="H172" s="9" t="s">
        <v>884</v>
      </c>
      <c r="I172" s="9">
        <v>42537.657881944448</v>
      </c>
      <c r="J172" s="20">
        <v>0</v>
      </c>
      <c r="K172" s="20" t="str">
        <f t="shared" si="22"/>
        <v>4011/4012</v>
      </c>
      <c r="L172" s="6">
        <f t="shared" si="23"/>
        <v>1.0300925932824612E-3</v>
      </c>
      <c r="M172" s="7"/>
      <c r="N172" s="7"/>
      <c r="O172" s="21"/>
      <c r="P172" s="21"/>
      <c r="Q172" s="37" t="b">
        <f t="shared" si="24"/>
        <v>0</v>
      </c>
      <c r="R172" s="38" t="s">
        <v>972</v>
      </c>
      <c r="S172" s="39">
        <f t="shared" si="25"/>
        <v>12.825699999999999</v>
      </c>
      <c r="T172" s="39">
        <f t="shared" si="30"/>
        <v>12.832599999999999</v>
      </c>
      <c r="U172" s="39">
        <f t="shared" si="26"/>
        <v>6.8999999999999062E-3</v>
      </c>
      <c r="V172" s="37">
        <f>COUNTIFS(XINGS!$D$2:$D$19, "&gt;=" &amp; S172, XINGS!$D$2:$D$19, "&lt;=" &amp; T172)</f>
        <v>0</v>
      </c>
      <c r="W172" s="37">
        <f t="shared" si="27"/>
        <v>18</v>
      </c>
      <c r="X172" s="40">
        <f t="shared" si="28"/>
        <v>0</v>
      </c>
    </row>
    <row r="173" spans="1:24" s="2" customFormat="1" x14ac:dyDescent="0.25">
      <c r="A173" s="20" t="s">
        <v>886</v>
      </c>
      <c r="B173" s="20">
        <v>4018</v>
      </c>
      <c r="C173" s="20" t="s">
        <v>18</v>
      </c>
      <c r="D173" s="20" t="s">
        <v>751</v>
      </c>
      <c r="E173" s="9">
        <v>42537.640011574076</v>
      </c>
      <c r="F173" s="9">
        <v>42537.64199074074</v>
      </c>
      <c r="G173" s="10">
        <v>2</v>
      </c>
      <c r="H173" s="9" t="s">
        <v>887</v>
      </c>
      <c r="I173" s="9">
        <v>42537.658368055556</v>
      </c>
      <c r="J173" s="20">
        <v>0</v>
      </c>
      <c r="K173" s="20" t="str">
        <f t="shared" si="22"/>
        <v>4017/4018</v>
      </c>
      <c r="L173" s="6">
        <f t="shared" si="23"/>
        <v>1.6377314816054422E-2</v>
      </c>
      <c r="M173" s="7"/>
      <c r="N173" s="7">
        <f>24*60*SUM($L173:$L174)</f>
        <v>39.083333333255723</v>
      </c>
      <c r="O173" s="21"/>
      <c r="P173" s="21" t="s">
        <v>869</v>
      </c>
      <c r="Q173" s="37" t="b">
        <f t="shared" si="24"/>
        <v>0</v>
      </c>
      <c r="R173" s="38" t="s">
        <v>972</v>
      </c>
      <c r="S173" s="39">
        <f t="shared" si="25"/>
        <v>4.7699999999999999E-2</v>
      </c>
      <c r="T173" s="39">
        <f t="shared" si="30"/>
        <v>6.4691999999999998</v>
      </c>
      <c r="U173" s="39">
        <f t="shared" si="26"/>
        <v>6.4215</v>
      </c>
      <c r="V173" s="37">
        <f>COUNTIFS(XINGS!$D$2:$D$19, "&gt;=" &amp; S173, XINGS!$D$2:$D$19, "&lt;=" &amp; T173)</f>
        <v>12</v>
      </c>
      <c r="W173" s="37">
        <f t="shared" si="27"/>
        <v>6</v>
      </c>
      <c r="X173" s="40">
        <f t="shared" si="28"/>
        <v>0.66666666666666663</v>
      </c>
    </row>
    <row r="174" spans="1:24" s="2" customFormat="1" x14ac:dyDescent="0.25">
      <c r="A174" s="20" t="s">
        <v>886</v>
      </c>
      <c r="B174" s="20">
        <v>4018</v>
      </c>
      <c r="C174" s="20" t="s">
        <v>18</v>
      </c>
      <c r="D174" s="20" t="s">
        <v>410</v>
      </c>
      <c r="E174" s="9">
        <v>42537.66982638889</v>
      </c>
      <c r="F174" s="9">
        <v>42537.670486111114</v>
      </c>
      <c r="G174" s="10">
        <v>0</v>
      </c>
      <c r="H174" s="9" t="s">
        <v>888</v>
      </c>
      <c r="I174" s="9">
        <v>42537.681250000001</v>
      </c>
      <c r="J174" s="20">
        <v>1</v>
      </c>
      <c r="K174" s="20" t="str">
        <f t="shared" si="22"/>
        <v>4017/4018</v>
      </c>
      <c r="L174" s="6">
        <f t="shared" si="23"/>
        <v>1.0763888887595385E-2</v>
      </c>
      <c r="M174" s="7"/>
      <c r="N174" s="7"/>
      <c r="O174" s="21"/>
      <c r="P174" s="21"/>
      <c r="Q174" s="37" t="b">
        <f t="shared" si="24"/>
        <v>0</v>
      </c>
      <c r="R174" s="38" t="s">
        <v>972</v>
      </c>
      <c r="S174" s="39">
        <f t="shared" si="25"/>
        <v>12.8269</v>
      </c>
      <c r="T174" s="39">
        <f t="shared" si="30"/>
        <v>23.325099999999999</v>
      </c>
      <c r="U174" s="39">
        <f t="shared" si="26"/>
        <v>10.498199999999999</v>
      </c>
      <c r="V174" s="37">
        <f>COUNTIFS(XINGS!$D$2:$D$19, "&gt;=" &amp; S174, XINGS!$D$2:$D$19, "&lt;=" &amp; T174)</f>
        <v>1</v>
      </c>
      <c r="W174" s="37">
        <f t="shared" si="27"/>
        <v>17</v>
      </c>
      <c r="X174" s="40">
        <f t="shared" si="28"/>
        <v>5.5555555555555552E-2</v>
      </c>
    </row>
    <row r="175" spans="1:24" s="2" customFormat="1" x14ac:dyDescent="0.25">
      <c r="A175" s="20" t="s">
        <v>889</v>
      </c>
      <c r="B175" s="20">
        <v>4042</v>
      </c>
      <c r="C175" s="20" t="s">
        <v>18</v>
      </c>
      <c r="D175" s="20" t="s">
        <v>182</v>
      </c>
      <c r="E175" s="9">
        <v>42537.655381944445</v>
      </c>
      <c r="F175" s="9">
        <v>42537.656261574077</v>
      </c>
      <c r="G175" s="10">
        <v>1</v>
      </c>
      <c r="H175" s="9" t="s">
        <v>738</v>
      </c>
      <c r="I175" s="9">
        <v>42537.669432870367</v>
      </c>
      <c r="J175" s="20">
        <v>0</v>
      </c>
      <c r="K175" s="20" t="str">
        <f t="shared" si="22"/>
        <v>4041/4042</v>
      </c>
      <c r="L175" s="6">
        <f t="shared" si="23"/>
        <v>1.3171296290238388E-2</v>
      </c>
      <c r="M175" s="7"/>
      <c r="N175" s="7">
        <f>24*60*SUM($L175:$L176)</f>
        <v>45.96666666213423</v>
      </c>
      <c r="O175" s="21"/>
      <c r="P175" s="21" t="s">
        <v>869</v>
      </c>
      <c r="Q175" s="37" t="b">
        <f t="shared" si="24"/>
        <v>0</v>
      </c>
      <c r="R175" s="38" t="s">
        <v>972</v>
      </c>
      <c r="S175" s="39">
        <f t="shared" si="25"/>
        <v>4.5699999999999998E-2</v>
      </c>
      <c r="T175" s="39">
        <f t="shared" si="30"/>
        <v>6.4711999999999996</v>
      </c>
      <c r="U175" s="39">
        <f t="shared" si="26"/>
        <v>6.4254999999999995</v>
      </c>
      <c r="V175" s="37">
        <f>COUNTIFS(XINGS!$D$2:$D$19, "&gt;=" &amp; S175, XINGS!$D$2:$D$19, "&lt;=" &amp; T175)</f>
        <v>12</v>
      </c>
      <c r="W175" s="37">
        <f t="shared" si="27"/>
        <v>6</v>
      </c>
      <c r="X175" s="40">
        <f t="shared" si="28"/>
        <v>0.66666666666666663</v>
      </c>
    </row>
    <row r="176" spans="1:24" s="2" customFormat="1" x14ac:dyDescent="0.25">
      <c r="A176" s="20" t="s">
        <v>889</v>
      </c>
      <c r="B176" s="20">
        <v>4042</v>
      </c>
      <c r="C176" s="20" t="s">
        <v>18</v>
      </c>
      <c r="D176" s="20" t="s">
        <v>312</v>
      </c>
      <c r="E176" s="9">
        <v>42537.674502314818</v>
      </c>
      <c r="F176" s="9">
        <v>42537.675254629627</v>
      </c>
      <c r="G176" s="10">
        <v>1</v>
      </c>
      <c r="H176" s="9" t="s">
        <v>32</v>
      </c>
      <c r="I176" s="9">
        <v>42537.694004629629</v>
      </c>
      <c r="J176" s="20">
        <v>1</v>
      </c>
      <c r="K176" s="20" t="str">
        <f t="shared" si="22"/>
        <v>4041/4042</v>
      </c>
      <c r="L176" s="6">
        <f t="shared" si="23"/>
        <v>1.8750000002910383E-2</v>
      </c>
      <c r="M176" s="7"/>
      <c r="N176" s="7"/>
      <c r="O176" s="21"/>
      <c r="P176" s="21"/>
      <c r="Q176" s="37" t="b">
        <f t="shared" si="24"/>
        <v>0</v>
      </c>
      <c r="R176" s="38" t="s">
        <v>972</v>
      </c>
      <c r="S176" s="39">
        <f t="shared" si="25"/>
        <v>8.6374999999999993</v>
      </c>
      <c r="T176" s="39">
        <f t="shared" si="30"/>
        <v>23.329899999999999</v>
      </c>
      <c r="U176" s="39">
        <f t="shared" si="26"/>
        <v>14.692399999999999</v>
      </c>
      <c r="V176" s="37">
        <f>COUNTIFS(XINGS!$D$2:$D$19, "&gt;=" &amp; S176, XINGS!$D$2:$D$19, "&lt;=" &amp; T176)</f>
        <v>4</v>
      </c>
      <c r="W176" s="37">
        <f t="shared" si="27"/>
        <v>14</v>
      </c>
      <c r="X176" s="40">
        <f t="shared" si="28"/>
        <v>0.22222222222222221</v>
      </c>
    </row>
    <row r="177" spans="1:24" s="2" customFormat="1" x14ac:dyDescent="0.25">
      <c r="A177" s="20" t="s">
        <v>890</v>
      </c>
      <c r="B177" s="20">
        <v>4044</v>
      </c>
      <c r="C177" s="20" t="s">
        <v>18</v>
      </c>
      <c r="D177" s="20" t="s">
        <v>484</v>
      </c>
      <c r="E177" s="9">
        <v>42537.670092592591</v>
      </c>
      <c r="F177" s="9">
        <v>42537.671168981484</v>
      </c>
      <c r="G177" s="10">
        <v>1</v>
      </c>
      <c r="H177" s="9" t="s">
        <v>95</v>
      </c>
      <c r="I177" s="9">
        <v>42537.68341435185</v>
      </c>
      <c r="J177" s="20">
        <v>1</v>
      </c>
      <c r="K177" s="20" t="str">
        <f t="shared" si="22"/>
        <v>4043/4044</v>
      </c>
      <c r="L177" s="6">
        <f t="shared" si="23"/>
        <v>1.2245370366144925E-2</v>
      </c>
      <c r="M177" s="7"/>
      <c r="N177" s="7">
        <f>24*60*SUM($L177:$L178)</f>
        <v>35.183333333116025</v>
      </c>
      <c r="O177" s="21"/>
      <c r="P177" s="21" t="s">
        <v>869</v>
      </c>
      <c r="Q177" s="37" t="b">
        <f t="shared" si="24"/>
        <v>0</v>
      </c>
      <c r="R177" s="38" t="s">
        <v>972</v>
      </c>
      <c r="S177" s="39">
        <f t="shared" si="25"/>
        <v>4.3299999999999998E-2</v>
      </c>
      <c r="T177" s="39">
        <f t="shared" si="30"/>
        <v>6.47</v>
      </c>
      <c r="U177" s="39">
        <f t="shared" si="26"/>
        <v>6.4266999999999994</v>
      </c>
      <c r="V177" s="37">
        <f>COUNTIFS(XINGS!$D$2:$D$19, "&gt;=" &amp; S177, XINGS!$D$2:$D$19, "&lt;=" &amp; T177)</f>
        <v>12</v>
      </c>
      <c r="W177" s="37">
        <f t="shared" si="27"/>
        <v>6</v>
      </c>
      <c r="X177" s="40">
        <f t="shared" si="28"/>
        <v>0.66666666666666663</v>
      </c>
    </row>
    <row r="178" spans="1:24" s="2" customFormat="1" x14ac:dyDescent="0.25">
      <c r="A178" s="20" t="s">
        <v>890</v>
      </c>
      <c r="B178" s="20">
        <v>4044</v>
      </c>
      <c r="C178" s="20" t="s">
        <v>18</v>
      </c>
      <c r="D178" s="20" t="s">
        <v>779</v>
      </c>
      <c r="E178" s="9">
        <v>42537.690127314818</v>
      </c>
      <c r="F178" s="9">
        <v>42537.690729166665</v>
      </c>
      <c r="G178" s="10">
        <v>0</v>
      </c>
      <c r="H178" s="9" t="s">
        <v>97</v>
      </c>
      <c r="I178" s="9">
        <v>42537.702916666669</v>
      </c>
      <c r="J178" s="20">
        <v>0</v>
      </c>
      <c r="K178" s="20" t="str">
        <f t="shared" si="22"/>
        <v>4043/4044</v>
      </c>
      <c r="L178" s="6">
        <f t="shared" si="23"/>
        <v>1.2187500004074536E-2</v>
      </c>
      <c r="M178" s="7"/>
      <c r="N178" s="7"/>
      <c r="O178" s="21"/>
      <c r="P178" s="21"/>
      <c r="Q178" s="37" t="b">
        <f t="shared" si="24"/>
        <v>0</v>
      </c>
      <c r="R178" s="38" t="s">
        <v>972</v>
      </c>
      <c r="S178" s="39">
        <f t="shared" si="25"/>
        <v>12.8271</v>
      </c>
      <c r="T178" s="39">
        <f t="shared" si="30"/>
        <v>23.329699999999999</v>
      </c>
      <c r="U178" s="39">
        <f t="shared" si="26"/>
        <v>10.502599999999999</v>
      </c>
      <c r="V178" s="37">
        <f>COUNTIFS(XINGS!$D$2:$D$19, "&gt;=" &amp; S178, XINGS!$D$2:$D$19, "&lt;=" &amp; T178)</f>
        <v>1</v>
      </c>
      <c r="W178" s="37">
        <f t="shared" si="27"/>
        <v>17</v>
      </c>
      <c r="X178" s="40">
        <f t="shared" si="28"/>
        <v>5.5555555555555552E-2</v>
      </c>
    </row>
    <row r="179" spans="1:24" s="2" customFormat="1" x14ac:dyDescent="0.25">
      <c r="A179" s="20" t="s">
        <v>892</v>
      </c>
      <c r="B179" s="20">
        <v>4024</v>
      </c>
      <c r="C179" s="20"/>
      <c r="D179" s="20"/>
      <c r="E179" s="9"/>
      <c r="F179" s="9">
        <v>42537.69736111111</v>
      </c>
      <c r="G179" s="10"/>
      <c r="H179" s="9"/>
      <c r="I179" s="9">
        <v>42537.699444444443</v>
      </c>
      <c r="J179" s="20"/>
      <c r="K179" s="20" t="str">
        <f t="shared" si="22"/>
        <v>4023/4024</v>
      </c>
      <c r="L179" s="6">
        <f t="shared" si="23"/>
        <v>2.0833333328482695E-3</v>
      </c>
      <c r="M179" s="7"/>
      <c r="N179" s="7">
        <f t="shared" ref="N179:N191" si="31">24*60*SUM($L179:$L179)</f>
        <v>2.9999999993015081</v>
      </c>
      <c r="O179" s="21"/>
      <c r="P179" s="21" t="s">
        <v>844</v>
      </c>
      <c r="Q179" s="37" t="b">
        <f t="shared" si="24"/>
        <v>0</v>
      </c>
      <c r="R179" s="38" t="s">
        <v>972</v>
      </c>
      <c r="S179" s="39" t="e">
        <f t="shared" si="25"/>
        <v>#VALUE!</v>
      </c>
      <c r="T179" s="39" t="e">
        <f t="shared" si="30"/>
        <v>#VALUE!</v>
      </c>
      <c r="U179" s="39" t="e">
        <f t="shared" si="26"/>
        <v>#VALUE!</v>
      </c>
      <c r="V179" s="37">
        <f>COUNTIFS(XINGS!$D$2:$D$19, "&gt;=" &amp; S179, XINGS!$D$2:$D$19, "&lt;=" &amp; T179)</f>
        <v>0</v>
      </c>
      <c r="W179" s="37">
        <f t="shared" si="27"/>
        <v>18</v>
      </c>
      <c r="X179" s="40">
        <f t="shared" si="28"/>
        <v>0</v>
      </c>
    </row>
    <row r="180" spans="1:24" s="2" customFormat="1" x14ac:dyDescent="0.25">
      <c r="A180" s="20" t="s">
        <v>894</v>
      </c>
      <c r="B180" s="20">
        <v>4025</v>
      </c>
      <c r="C180" s="20"/>
      <c r="D180" s="20"/>
      <c r="E180" s="9"/>
      <c r="F180" s="9">
        <v>42537.769178240742</v>
      </c>
      <c r="G180" s="10"/>
      <c r="H180" s="9"/>
      <c r="I180" s="9">
        <v>42537.771261574075</v>
      </c>
      <c r="J180" s="20"/>
      <c r="K180" s="20" t="str">
        <f t="shared" si="22"/>
        <v>4025/4026</v>
      </c>
      <c r="L180" s="6">
        <f t="shared" si="23"/>
        <v>2.0833333328482695E-3</v>
      </c>
      <c r="M180" s="7"/>
      <c r="N180" s="7">
        <f t="shared" si="31"/>
        <v>2.9999999993015081</v>
      </c>
      <c r="O180" s="21"/>
      <c r="P180" s="21" t="s">
        <v>844</v>
      </c>
      <c r="Q180" s="37" t="b">
        <f t="shared" si="24"/>
        <v>0</v>
      </c>
      <c r="R180" s="38" t="s">
        <v>972</v>
      </c>
      <c r="S180" s="39" t="e">
        <f t="shared" si="25"/>
        <v>#VALUE!</v>
      </c>
      <c r="T180" s="39" t="e">
        <f t="shared" si="30"/>
        <v>#VALUE!</v>
      </c>
      <c r="U180" s="39" t="e">
        <f t="shared" si="26"/>
        <v>#VALUE!</v>
      </c>
      <c r="V180" s="37">
        <f>COUNTIFS(XINGS!$D$2:$D$19, "&gt;=" &amp; S180, XINGS!$D$2:$D$19, "&lt;=" &amp; T180)</f>
        <v>0</v>
      </c>
      <c r="W180" s="37">
        <f t="shared" si="27"/>
        <v>18</v>
      </c>
      <c r="X180" s="40">
        <f t="shared" si="28"/>
        <v>0</v>
      </c>
    </row>
    <row r="181" spans="1:24" s="2" customFormat="1" x14ac:dyDescent="0.25">
      <c r="A181" s="20" t="s">
        <v>895</v>
      </c>
      <c r="B181" s="20">
        <v>4011</v>
      </c>
      <c r="C181" s="20" t="s">
        <v>18</v>
      </c>
      <c r="D181" s="20" t="s">
        <v>93</v>
      </c>
      <c r="E181" s="9">
        <v>42537.912291666667</v>
      </c>
      <c r="F181" s="9">
        <v>42537.913321759261</v>
      </c>
      <c r="G181" s="10">
        <v>1</v>
      </c>
      <c r="H181" s="9" t="s">
        <v>72</v>
      </c>
      <c r="I181" s="9">
        <v>42537.914618055554</v>
      </c>
      <c r="J181" s="20">
        <v>1</v>
      </c>
      <c r="K181" s="20" t="str">
        <f t="shared" si="22"/>
        <v>4011/4012</v>
      </c>
      <c r="L181" s="6">
        <f t="shared" si="23"/>
        <v>1.2962962937308475E-3</v>
      </c>
      <c r="M181" s="7"/>
      <c r="N181" s="7">
        <f t="shared" si="31"/>
        <v>1.8666666629724205</v>
      </c>
      <c r="O181" s="21"/>
      <c r="P181" s="21" t="s">
        <v>769</v>
      </c>
      <c r="Q181" s="37" t="b">
        <f t="shared" si="24"/>
        <v>0</v>
      </c>
      <c r="R181" s="38" t="s">
        <v>972</v>
      </c>
      <c r="S181" s="39">
        <f t="shared" si="25"/>
        <v>4.4200000000000003E-2</v>
      </c>
      <c r="T181" s="39">
        <f t="shared" si="30"/>
        <v>23.3309</v>
      </c>
      <c r="U181" s="39">
        <f t="shared" si="26"/>
        <v>23.2867</v>
      </c>
      <c r="V181" s="37">
        <f>COUNTIFS(XINGS!$D$2:$D$19, "&gt;=" &amp; S181, XINGS!$D$2:$D$19, "&lt;=" &amp; T181)</f>
        <v>18</v>
      </c>
      <c r="W181" s="37">
        <f t="shared" si="27"/>
        <v>0</v>
      </c>
      <c r="X181" s="40">
        <f t="shared" si="28"/>
        <v>1</v>
      </c>
    </row>
    <row r="182" spans="1:24" s="2" customFormat="1" x14ac:dyDescent="0.25">
      <c r="A182" s="20" t="s">
        <v>898</v>
      </c>
      <c r="B182" s="20">
        <v>4011</v>
      </c>
      <c r="C182" s="20" t="s">
        <v>18</v>
      </c>
      <c r="D182" s="20" t="s">
        <v>48</v>
      </c>
      <c r="E182" s="9">
        <v>42539.371608796297</v>
      </c>
      <c r="F182" s="9">
        <v>42539.372557870367</v>
      </c>
      <c r="G182" s="10">
        <v>1</v>
      </c>
      <c r="H182" s="9" t="s">
        <v>124</v>
      </c>
      <c r="I182" s="9">
        <v>42539.374050925922</v>
      </c>
      <c r="J182" s="20">
        <v>0</v>
      </c>
      <c r="K182" s="20" t="str">
        <f t="shared" si="22"/>
        <v>4011/4012</v>
      </c>
      <c r="L182" s="6">
        <f t="shared" si="23"/>
        <v>1.4930555553291924E-3</v>
      </c>
      <c r="M182" s="7"/>
      <c r="N182" s="7">
        <f t="shared" si="31"/>
        <v>2.1499999996740371</v>
      </c>
      <c r="O182" s="21"/>
      <c r="P182" s="21" t="s">
        <v>844</v>
      </c>
      <c r="Q182" s="37" t="b">
        <f t="shared" si="24"/>
        <v>0</v>
      </c>
      <c r="R182" s="38" t="s">
        <v>973</v>
      </c>
      <c r="S182" s="39">
        <f t="shared" si="25"/>
        <v>4.6899999999999997E-2</v>
      </c>
      <c r="T182" s="39">
        <f t="shared" si="30"/>
        <v>23.331199999999999</v>
      </c>
      <c r="U182" s="39">
        <f t="shared" si="26"/>
        <v>23.284299999999998</v>
      </c>
      <c r="V182" s="37">
        <f>COUNTIFS(XINGS!$D$2:$D$19, "&gt;=" &amp; S182, XINGS!$D$2:$D$19, "&lt;=" &amp; T182)</f>
        <v>18</v>
      </c>
      <c r="W182" s="37">
        <f t="shared" si="27"/>
        <v>0</v>
      </c>
      <c r="X182" s="40">
        <f t="shared" si="28"/>
        <v>1</v>
      </c>
    </row>
    <row r="183" spans="1:24" s="2" customFormat="1" x14ac:dyDescent="0.25">
      <c r="A183" s="20" t="s">
        <v>901</v>
      </c>
      <c r="B183" s="20">
        <v>4042</v>
      </c>
      <c r="C183" s="20" t="s">
        <v>18</v>
      </c>
      <c r="D183" s="20" t="s">
        <v>902</v>
      </c>
      <c r="E183" s="9">
        <v>42539.416412037041</v>
      </c>
      <c r="F183" s="9">
        <v>42539.417696759258</v>
      </c>
      <c r="G183" s="10">
        <v>1</v>
      </c>
      <c r="H183" s="9" t="s">
        <v>903</v>
      </c>
      <c r="I183" s="9">
        <v>42539.418263888889</v>
      </c>
      <c r="J183" s="20">
        <v>0</v>
      </c>
      <c r="K183" s="20" t="str">
        <f t="shared" si="22"/>
        <v>4041/4042</v>
      </c>
      <c r="L183" s="6">
        <f t="shared" si="23"/>
        <v>5.671296312357299E-4</v>
      </c>
      <c r="M183" s="7"/>
      <c r="N183" s="7">
        <f t="shared" si="31"/>
        <v>0.81666666897945106</v>
      </c>
      <c r="O183" s="21"/>
      <c r="P183" s="21" t="s">
        <v>844</v>
      </c>
      <c r="Q183" s="37" t="b">
        <f t="shared" si="24"/>
        <v>0</v>
      </c>
      <c r="R183" s="38" t="s">
        <v>973</v>
      </c>
      <c r="S183" s="39">
        <f t="shared" si="25"/>
        <v>0.13150000000000001</v>
      </c>
      <c r="T183" s="39">
        <f t="shared" si="30"/>
        <v>0.30709999999999998</v>
      </c>
      <c r="U183" s="39">
        <f t="shared" si="26"/>
        <v>0.17559999999999998</v>
      </c>
      <c r="V183" s="37">
        <f>COUNTIFS(XINGS!$D$2:$D$19, "&gt;=" &amp; S183, XINGS!$D$2:$D$19, "&lt;=" &amp; T183)</f>
        <v>0</v>
      </c>
      <c r="W183" s="37">
        <f t="shared" si="27"/>
        <v>18</v>
      </c>
      <c r="X183" s="40">
        <f t="shared" si="28"/>
        <v>0</v>
      </c>
    </row>
    <row r="184" spans="1:24" s="2" customFormat="1" x14ac:dyDescent="0.25">
      <c r="A184" s="20" t="s">
        <v>904</v>
      </c>
      <c r="B184" s="20">
        <v>4024</v>
      </c>
      <c r="C184" s="20" t="s">
        <v>18</v>
      </c>
      <c r="D184" s="20" t="s">
        <v>182</v>
      </c>
      <c r="E184" s="9">
        <v>42539.467534722222</v>
      </c>
      <c r="F184" s="9">
        <v>42539.469039351854</v>
      </c>
      <c r="G184" s="10">
        <v>2</v>
      </c>
      <c r="H184" s="9" t="s">
        <v>905</v>
      </c>
      <c r="I184" s="9">
        <v>42539.470335648148</v>
      </c>
      <c r="J184" s="20">
        <v>0</v>
      </c>
      <c r="K184" s="20" t="str">
        <f t="shared" si="22"/>
        <v>4023/4024</v>
      </c>
      <c r="L184" s="6">
        <f t="shared" si="23"/>
        <v>1.2962962937308475E-3</v>
      </c>
      <c r="M184" s="7"/>
      <c r="N184" s="7">
        <f t="shared" si="31"/>
        <v>1.8666666629724205</v>
      </c>
      <c r="O184" s="21"/>
      <c r="P184" s="21" t="s">
        <v>600</v>
      </c>
      <c r="Q184" s="37" t="b">
        <f t="shared" si="24"/>
        <v>0</v>
      </c>
      <c r="R184" s="38" t="s">
        <v>973</v>
      </c>
      <c r="S184" s="39">
        <f t="shared" si="25"/>
        <v>4.5699999999999998E-2</v>
      </c>
      <c r="T184" s="39">
        <f t="shared" si="30"/>
        <v>0.41160000000000002</v>
      </c>
      <c r="U184" s="39">
        <f t="shared" si="26"/>
        <v>0.3659</v>
      </c>
      <c r="V184" s="37">
        <f>COUNTIFS(XINGS!$D$2:$D$19, "&gt;=" &amp; S184, XINGS!$D$2:$D$19, "&lt;=" &amp; T184)</f>
        <v>0</v>
      </c>
      <c r="W184" s="37">
        <f t="shared" si="27"/>
        <v>18</v>
      </c>
      <c r="X184" s="40">
        <f t="shared" si="28"/>
        <v>0</v>
      </c>
    </row>
    <row r="185" spans="1:24" s="2" customFormat="1" x14ac:dyDescent="0.25">
      <c r="A185" s="20" t="s">
        <v>909</v>
      </c>
      <c r="B185" s="20">
        <v>4024</v>
      </c>
      <c r="C185" s="20" t="s">
        <v>18</v>
      </c>
      <c r="D185" s="20" t="s">
        <v>910</v>
      </c>
      <c r="E185" s="9">
        <v>42539.551423611112</v>
      </c>
      <c r="F185" s="9">
        <v>42539.538449074076</v>
      </c>
      <c r="G185" s="10">
        <v>0</v>
      </c>
      <c r="H185" s="9" t="s">
        <v>63</v>
      </c>
      <c r="I185" s="9">
        <v>42539.567696759259</v>
      </c>
      <c r="J185" s="20">
        <v>0</v>
      </c>
      <c r="K185" s="20" t="str">
        <f t="shared" si="22"/>
        <v>4023/4024</v>
      </c>
      <c r="L185" s="6">
        <f t="shared" si="23"/>
        <v>2.9247685182781424E-2</v>
      </c>
      <c r="M185" s="7"/>
      <c r="N185" s="7">
        <f t="shared" si="31"/>
        <v>42.116666663205251</v>
      </c>
      <c r="O185" s="21"/>
      <c r="P185" s="21" t="s">
        <v>600</v>
      </c>
      <c r="Q185" s="37" t="b">
        <f t="shared" si="24"/>
        <v>0</v>
      </c>
      <c r="R185" s="38" t="s">
        <v>973</v>
      </c>
      <c r="S185" s="39">
        <f t="shared" si="25"/>
        <v>6.4698000000000002</v>
      </c>
      <c r="T185" s="39">
        <f t="shared" ref="T185:T202" si="32">RIGHT(H185,LEN(H185)-4)/10000</f>
        <v>23.330400000000001</v>
      </c>
      <c r="U185" s="39">
        <f t="shared" si="26"/>
        <v>16.860600000000002</v>
      </c>
      <c r="V185" s="37">
        <f>COUNTIFS(XINGS!$D$2:$D$19, "&gt;=" &amp; S185, XINGS!$D$2:$D$19, "&lt;=" &amp; T185)</f>
        <v>6</v>
      </c>
      <c r="W185" s="37">
        <f t="shared" si="27"/>
        <v>12</v>
      </c>
      <c r="X185" s="40">
        <f t="shared" si="28"/>
        <v>0.33333333333333331</v>
      </c>
    </row>
    <row r="186" spans="1:24" s="2" customFormat="1" x14ac:dyDescent="0.25">
      <c r="A186" s="20" t="s">
        <v>913</v>
      </c>
      <c r="B186" s="20">
        <v>4040</v>
      </c>
      <c r="C186" s="20" t="s">
        <v>18</v>
      </c>
      <c r="D186" s="20" t="s">
        <v>150</v>
      </c>
      <c r="E186" s="9">
        <v>42539.643495370372</v>
      </c>
      <c r="F186" s="9">
        <v>42539.644247685188</v>
      </c>
      <c r="G186" s="10">
        <v>1</v>
      </c>
      <c r="H186" s="9" t="s">
        <v>914</v>
      </c>
      <c r="I186" s="9">
        <v>42539.664837962962</v>
      </c>
      <c r="J186" s="20">
        <v>2</v>
      </c>
      <c r="K186" s="20" t="str">
        <f t="shared" si="22"/>
        <v>4039/4040</v>
      </c>
      <c r="L186" s="6">
        <f t="shared" si="23"/>
        <v>2.0590277774317656E-2</v>
      </c>
      <c r="M186" s="7"/>
      <c r="N186" s="7">
        <f t="shared" si="31"/>
        <v>29.649999995017424</v>
      </c>
      <c r="O186" s="21"/>
      <c r="P186" s="21" t="s">
        <v>667</v>
      </c>
      <c r="Q186" s="37" t="b">
        <f t="shared" si="24"/>
        <v>0</v>
      </c>
      <c r="R186" s="38" t="s">
        <v>973</v>
      </c>
      <c r="S186" s="39">
        <f t="shared" si="25"/>
        <v>4.8000000000000001E-2</v>
      </c>
      <c r="T186" s="39">
        <f t="shared" si="32"/>
        <v>14.429</v>
      </c>
      <c r="U186" s="39">
        <f t="shared" si="26"/>
        <v>14.381</v>
      </c>
      <c r="V186" s="37">
        <f>COUNTIFS(XINGS!$D$2:$D$19, "&gt;=" &amp; S186, XINGS!$D$2:$D$19, "&lt;=" &amp; T186)</f>
        <v>17</v>
      </c>
      <c r="W186" s="37">
        <f t="shared" si="27"/>
        <v>1</v>
      </c>
      <c r="X186" s="40">
        <f t="shared" si="28"/>
        <v>0.94444444444444442</v>
      </c>
    </row>
    <row r="187" spans="1:24" s="2" customFormat="1" x14ac:dyDescent="0.25">
      <c r="A187" s="20" t="s">
        <v>915</v>
      </c>
      <c r="B187" s="20">
        <v>4025</v>
      </c>
      <c r="C187" s="20" t="s">
        <v>18</v>
      </c>
      <c r="D187" s="20" t="s">
        <v>31</v>
      </c>
      <c r="E187" s="9">
        <v>42539.734814814816</v>
      </c>
      <c r="F187" s="9">
        <v>42539.736006944448</v>
      </c>
      <c r="G187" s="10">
        <v>1</v>
      </c>
      <c r="H187" s="9" t="s">
        <v>768</v>
      </c>
      <c r="I187" s="9">
        <v>42539.737372685187</v>
      </c>
      <c r="J187" s="20">
        <v>0</v>
      </c>
      <c r="K187" s="20" t="str">
        <f t="shared" si="22"/>
        <v>4025/4026</v>
      </c>
      <c r="L187" s="6">
        <f t="shared" si="23"/>
        <v>1.3657407398568466E-3</v>
      </c>
      <c r="M187" s="7"/>
      <c r="N187" s="7">
        <f t="shared" si="31"/>
        <v>1.9666666653938591</v>
      </c>
      <c r="O187" s="21"/>
      <c r="P187" s="21" t="s">
        <v>844</v>
      </c>
      <c r="Q187" s="37" t="b">
        <f t="shared" si="24"/>
        <v>0</v>
      </c>
      <c r="R187" s="38" t="s">
        <v>973</v>
      </c>
      <c r="S187" s="39">
        <f t="shared" si="25"/>
        <v>4.53E-2</v>
      </c>
      <c r="T187" s="39">
        <f t="shared" si="32"/>
        <v>23.327000000000002</v>
      </c>
      <c r="U187" s="39">
        <f t="shared" si="26"/>
        <v>23.281700000000001</v>
      </c>
      <c r="V187" s="37">
        <f>COUNTIFS(XINGS!$D$2:$D$19, "&gt;=" &amp; S187, XINGS!$D$2:$D$19, "&lt;=" &amp; T187)</f>
        <v>18</v>
      </c>
      <c r="W187" s="37">
        <f t="shared" si="27"/>
        <v>0</v>
      </c>
      <c r="X187" s="40">
        <f t="shared" si="28"/>
        <v>1</v>
      </c>
    </row>
    <row r="188" spans="1:24" s="2" customFormat="1" x14ac:dyDescent="0.25">
      <c r="A188" s="20" t="s">
        <v>83</v>
      </c>
      <c r="B188" s="20">
        <v>4025</v>
      </c>
      <c r="C188" s="20"/>
      <c r="D188" s="20"/>
      <c r="E188" s="9"/>
      <c r="F188" s="9">
        <v>42540.414861111109</v>
      </c>
      <c r="G188" s="10"/>
      <c r="H188" s="9"/>
      <c r="I188" s="9">
        <v>42540.416643518518</v>
      </c>
      <c r="J188" s="20"/>
      <c r="K188" s="20" t="str">
        <f t="shared" si="22"/>
        <v>4025/4026</v>
      </c>
      <c r="L188" s="6">
        <f t="shared" si="23"/>
        <v>1.7824074093368836E-3</v>
      </c>
      <c r="M188" s="7"/>
      <c r="N188" s="7">
        <f t="shared" si="31"/>
        <v>2.5666666694451123</v>
      </c>
      <c r="O188" s="21"/>
      <c r="P188" s="21" t="s">
        <v>919</v>
      </c>
      <c r="Q188" s="37" t="b">
        <f t="shared" si="24"/>
        <v>0</v>
      </c>
      <c r="R188" s="38" t="s">
        <v>974</v>
      </c>
      <c r="S188" s="39" t="e">
        <f t="shared" si="25"/>
        <v>#VALUE!</v>
      </c>
      <c r="T188" s="39" t="e">
        <f t="shared" si="32"/>
        <v>#VALUE!</v>
      </c>
      <c r="U188" s="39" t="e">
        <f t="shared" si="26"/>
        <v>#VALUE!</v>
      </c>
      <c r="V188" s="37">
        <f>COUNTIFS(XINGS!$D$2:$D$19, "&gt;=" &amp; S188, XINGS!$D$2:$D$19, "&lt;=" &amp; T188)</f>
        <v>0</v>
      </c>
      <c r="W188" s="37">
        <f t="shared" si="27"/>
        <v>18</v>
      </c>
      <c r="X188" s="40">
        <f t="shared" si="28"/>
        <v>0</v>
      </c>
    </row>
    <row r="189" spans="1:24" s="2" customFormat="1" x14ac:dyDescent="0.25">
      <c r="A189" s="20" t="s">
        <v>82</v>
      </c>
      <c r="B189" s="20">
        <v>4009</v>
      </c>
      <c r="C189" s="20" t="s">
        <v>18</v>
      </c>
      <c r="D189" s="20" t="s">
        <v>34</v>
      </c>
      <c r="E189" s="9">
        <v>42540.477384259262</v>
      </c>
      <c r="F189" s="9">
        <v>42540.478368055556</v>
      </c>
      <c r="G189" s="10">
        <v>1</v>
      </c>
      <c r="H189" s="9" t="s">
        <v>922</v>
      </c>
      <c r="I189" s="9">
        <v>42540.495775462965</v>
      </c>
      <c r="J189" s="20">
        <v>0</v>
      </c>
      <c r="K189" s="20" t="str">
        <f t="shared" si="22"/>
        <v>4009/4010</v>
      </c>
      <c r="L189" s="6">
        <f t="shared" si="23"/>
        <v>1.7407407409336884E-2</v>
      </c>
      <c r="M189" s="7"/>
      <c r="N189" s="7">
        <f t="shared" si="31"/>
        <v>25.066666669445112</v>
      </c>
      <c r="O189" s="21"/>
      <c r="P189" s="21" t="s">
        <v>844</v>
      </c>
      <c r="Q189" s="37" t="b">
        <f t="shared" si="24"/>
        <v>0</v>
      </c>
      <c r="R189" s="38" t="s">
        <v>974</v>
      </c>
      <c r="S189" s="39">
        <f t="shared" si="25"/>
        <v>4.4600000000000001E-2</v>
      </c>
      <c r="T189" s="39">
        <f t="shared" si="32"/>
        <v>12.247</v>
      </c>
      <c r="U189" s="39">
        <f t="shared" si="26"/>
        <v>12.202399999999999</v>
      </c>
      <c r="V189" s="37">
        <f>COUNTIFS(XINGS!$D$2:$D$19, "&gt;=" &amp; S189, XINGS!$D$2:$D$19, "&lt;=" &amp; T189)</f>
        <v>16</v>
      </c>
      <c r="W189" s="37">
        <f t="shared" si="27"/>
        <v>2</v>
      </c>
      <c r="X189" s="40">
        <f t="shared" si="28"/>
        <v>0.88888888888888884</v>
      </c>
    </row>
    <row r="190" spans="1:24" s="2" customFormat="1" x14ac:dyDescent="0.25">
      <c r="A190" s="20" t="s">
        <v>923</v>
      </c>
      <c r="B190" s="20">
        <v>4018</v>
      </c>
      <c r="C190" s="20" t="s">
        <v>18</v>
      </c>
      <c r="D190" s="20" t="s">
        <v>93</v>
      </c>
      <c r="E190" s="9">
        <v>42540.519907407404</v>
      </c>
      <c r="F190" s="9">
        <v>42540.520914351851</v>
      </c>
      <c r="G190" s="10">
        <v>1</v>
      </c>
      <c r="H190" s="9" t="s">
        <v>924</v>
      </c>
      <c r="I190" s="9">
        <v>42540.522037037037</v>
      </c>
      <c r="J190" s="20">
        <v>0</v>
      </c>
      <c r="K190" s="20" t="str">
        <f t="shared" si="22"/>
        <v>4017/4018</v>
      </c>
      <c r="L190" s="6">
        <f t="shared" si="23"/>
        <v>1.1226851856918074E-3</v>
      </c>
      <c r="M190" s="7"/>
      <c r="N190" s="7">
        <f t="shared" si="31"/>
        <v>1.6166666673962027</v>
      </c>
      <c r="O190" s="21"/>
      <c r="P190" s="21" t="s">
        <v>844</v>
      </c>
      <c r="Q190" s="37" t="b">
        <f t="shared" si="24"/>
        <v>0</v>
      </c>
      <c r="R190" s="38" t="s">
        <v>974</v>
      </c>
      <c r="S190" s="39">
        <f t="shared" si="25"/>
        <v>4.4200000000000003E-2</v>
      </c>
      <c r="T190" s="39">
        <f t="shared" si="32"/>
        <v>0.18129999999999999</v>
      </c>
      <c r="U190" s="39">
        <f t="shared" si="26"/>
        <v>0.1371</v>
      </c>
      <c r="V190" s="37">
        <f>COUNTIFS(XINGS!$D$2:$D$19, "&gt;=" &amp; S190, XINGS!$D$2:$D$19, "&lt;=" &amp; T190)</f>
        <v>0</v>
      </c>
      <c r="W190" s="37">
        <f t="shared" si="27"/>
        <v>18</v>
      </c>
      <c r="X190" s="40">
        <f t="shared" si="28"/>
        <v>0</v>
      </c>
    </row>
    <row r="191" spans="1:24" s="2" customFormat="1" x14ac:dyDescent="0.25">
      <c r="A191" s="20" t="s">
        <v>79</v>
      </c>
      <c r="B191" s="20">
        <v>4014</v>
      </c>
      <c r="C191" s="20" t="s">
        <v>18</v>
      </c>
      <c r="D191" s="20" t="s">
        <v>47</v>
      </c>
      <c r="E191" s="9">
        <v>42540.530162037037</v>
      </c>
      <c r="F191" s="9">
        <v>42540.531412037039</v>
      </c>
      <c r="G191" s="10">
        <v>1</v>
      </c>
      <c r="H191" s="9" t="s">
        <v>925</v>
      </c>
      <c r="I191" s="9">
        <v>42540.542349537034</v>
      </c>
      <c r="J191" s="20">
        <v>0</v>
      </c>
      <c r="K191" s="20" t="str">
        <f t="shared" si="22"/>
        <v>4013/4014</v>
      </c>
      <c r="L191" s="6">
        <f t="shared" si="23"/>
        <v>1.0937499995634425E-2</v>
      </c>
      <c r="M191" s="7"/>
      <c r="N191" s="7">
        <f t="shared" si="31"/>
        <v>15.749999993713573</v>
      </c>
      <c r="O191" s="21"/>
      <c r="P191" s="21" t="s">
        <v>828</v>
      </c>
      <c r="Q191" s="37" t="b">
        <f t="shared" si="24"/>
        <v>0</v>
      </c>
      <c r="R191" s="38" t="s">
        <v>974</v>
      </c>
      <c r="S191" s="39">
        <f t="shared" si="25"/>
        <v>4.58E-2</v>
      </c>
      <c r="T191" s="39">
        <f t="shared" si="32"/>
        <v>3.7067000000000001</v>
      </c>
      <c r="U191" s="39">
        <f t="shared" si="26"/>
        <v>3.6609000000000003</v>
      </c>
      <c r="V191" s="37">
        <f>COUNTIFS(XINGS!$D$2:$D$19, "&gt;=" &amp; S191, XINGS!$D$2:$D$19, "&lt;=" &amp; T191)</f>
        <v>5</v>
      </c>
      <c r="W191" s="37">
        <f t="shared" si="27"/>
        <v>13</v>
      </c>
      <c r="X191" s="40">
        <f t="shared" si="28"/>
        <v>0.27777777777777779</v>
      </c>
    </row>
    <row r="192" spans="1:24" s="2" customFormat="1" x14ac:dyDescent="0.25">
      <c r="A192" s="20" t="s">
        <v>78</v>
      </c>
      <c r="B192" s="20">
        <v>4029</v>
      </c>
      <c r="C192" s="20" t="s">
        <v>18</v>
      </c>
      <c r="D192" s="20" t="s">
        <v>930</v>
      </c>
      <c r="E192" s="9">
        <v>42540.58021990741</v>
      </c>
      <c r="F192" s="9">
        <v>42540.581157407411</v>
      </c>
      <c r="G192" s="10">
        <v>1</v>
      </c>
      <c r="H192" s="9" t="s">
        <v>931</v>
      </c>
      <c r="I192" s="9">
        <v>42540.588090277779</v>
      </c>
      <c r="J192" s="20">
        <v>0</v>
      </c>
      <c r="K192" s="20" t="str">
        <f t="shared" si="22"/>
        <v>4029/4030</v>
      </c>
      <c r="L192" s="6">
        <f t="shared" si="23"/>
        <v>6.9328703684732318E-3</v>
      </c>
      <c r="M192" s="7"/>
      <c r="N192" s="7">
        <f>24*60*SUM($L192:$L193)</f>
        <v>40.350000002654269</v>
      </c>
      <c r="O192" s="21"/>
      <c r="P192" s="21" t="s">
        <v>814</v>
      </c>
      <c r="Q192" s="37" t="b">
        <f t="shared" si="24"/>
        <v>0</v>
      </c>
      <c r="R192" s="38" t="s">
        <v>974</v>
      </c>
      <c r="S192" s="39">
        <f t="shared" si="25"/>
        <v>5.0799999999999998E-2</v>
      </c>
      <c r="T192" s="39">
        <f t="shared" si="32"/>
        <v>1.9444999999999999</v>
      </c>
      <c r="U192" s="39">
        <f t="shared" si="26"/>
        <v>1.8936999999999999</v>
      </c>
      <c r="V192" s="37">
        <f>COUNTIFS(XINGS!$D$2:$D$19, "&gt;=" &amp; S192, XINGS!$D$2:$D$19, "&lt;=" &amp; T192)</f>
        <v>1</v>
      </c>
      <c r="W192" s="37">
        <f t="shared" si="27"/>
        <v>17</v>
      </c>
      <c r="X192" s="40">
        <f t="shared" si="28"/>
        <v>5.5555555555555552E-2</v>
      </c>
    </row>
    <row r="193" spans="1:24" s="2" customFormat="1" x14ac:dyDescent="0.25">
      <c r="A193" s="20" t="s">
        <v>78</v>
      </c>
      <c r="B193" s="20">
        <v>4029</v>
      </c>
      <c r="C193" s="20" t="s">
        <v>18</v>
      </c>
      <c r="D193" s="20" t="s">
        <v>932</v>
      </c>
      <c r="E193" s="9">
        <v>42540.592777777776</v>
      </c>
      <c r="F193" s="9">
        <v>42540.593518518515</v>
      </c>
      <c r="G193" s="10">
        <v>1</v>
      </c>
      <c r="H193" s="9" t="s">
        <v>933</v>
      </c>
      <c r="I193" s="9">
        <v>42540.614606481482</v>
      </c>
      <c r="J193" s="20">
        <v>0</v>
      </c>
      <c r="K193" s="20" t="str">
        <f t="shared" si="22"/>
        <v>4029/4030</v>
      </c>
      <c r="L193" s="6">
        <f t="shared" si="23"/>
        <v>2.1087962966703344E-2</v>
      </c>
      <c r="M193" s="7"/>
      <c r="N193" s="7"/>
      <c r="O193" s="21"/>
      <c r="P193" s="21"/>
      <c r="Q193" s="37" t="b">
        <f t="shared" si="24"/>
        <v>0</v>
      </c>
      <c r="R193" s="38" t="s">
        <v>974</v>
      </c>
      <c r="S193" s="39">
        <f t="shared" si="25"/>
        <v>3.7193999999999998</v>
      </c>
      <c r="T193" s="39">
        <f t="shared" si="32"/>
        <v>23.33</v>
      </c>
      <c r="U193" s="39">
        <f t="shared" si="26"/>
        <v>19.610599999999998</v>
      </c>
      <c r="V193" s="37">
        <f>COUNTIFS(XINGS!$D$2:$D$19, "&gt;=" &amp; S193, XINGS!$D$2:$D$19, "&lt;=" &amp; T193)</f>
        <v>13</v>
      </c>
      <c r="W193" s="37">
        <f t="shared" si="27"/>
        <v>5</v>
      </c>
      <c r="X193" s="40">
        <f t="shared" si="28"/>
        <v>0.72222222222222221</v>
      </c>
    </row>
    <row r="194" spans="1:24" s="2" customFormat="1" x14ac:dyDescent="0.25">
      <c r="A194" s="20" t="s">
        <v>940</v>
      </c>
      <c r="B194" s="20">
        <v>4011</v>
      </c>
      <c r="C194" s="20" t="s">
        <v>18</v>
      </c>
      <c r="D194" s="20" t="s">
        <v>151</v>
      </c>
      <c r="E194" s="9">
        <v>42540.622361111113</v>
      </c>
      <c r="F194" s="9">
        <v>42540.623298611114</v>
      </c>
      <c r="G194" s="10">
        <v>1</v>
      </c>
      <c r="H194" s="9" t="s">
        <v>941</v>
      </c>
      <c r="I194" s="9">
        <v>42540.624062499999</v>
      </c>
      <c r="J194" s="20">
        <v>0</v>
      </c>
      <c r="K194" s="20" t="str">
        <f t="shared" ref="K194:K246" si="33">IF(ISEVEN(B194),(B194-1)&amp;"/"&amp;B194,B194&amp;"/"&amp;(B194+1))</f>
        <v>4011/4012</v>
      </c>
      <c r="L194" s="6">
        <f t="shared" ref="L194:L246" si="34">I194-F194</f>
        <v>7.6388888555811718E-4</v>
      </c>
      <c r="M194" s="7"/>
      <c r="N194" s="7">
        <f>24*60*SUM($L194:$L194)</f>
        <v>1.0999999952036887</v>
      </c>
      <c r="O194" s="21"/>
      <c r="P194" s="21" t="s">
        <v>844</v>
      </c>
      <c r="Q194" s="37" t="b">
        <f t="shared" ref="Q194:Q246" si="35">ISEVEN(LEFT(A194,3))</f>
        <v>0</v>
      </c>
      <c r="R194" s="38" t="s">
        <v>974</v>
      </c>
      <c r="S194" s="39">
        <f t="shared" ref="S194:S205" si="36">RIGHT(D194,LEN(D194)-4)/10000</f>
        <v>4.2599999999999999E-2</v>
      </c>
      <c r="T194" s="39">
        <f t="shared" si="32"/>
        <v>4.3099999999999999E-2</v>
      </c>
      <c r="U194" s="39">
        <f t="shared" ref="U194:U217" si="37">ABS(T194-S194)</f>
        <v>5.0000000000000044E-4</v>
      </c>
      <c r="V194" s="37">
        <f>COUNTIFS(XINGS!$D$2:$D$19, "&gt;=" &amp; S194, XINGS!$D$2:$D$19, "&lt;=" &amp; T194)</f>
        <v>0</v>
      </c>
      <c r="W194" s="37">
        <f t="shared" ref="W194:W257" si="38">18-V194</f>
        <v>18</v>
      </c>
      <c r="X194" s="40">
        <f t="shared" ref="X194:X246" si="39">V194/18</f>
        <v>0</v>
      </c>
    </row>
    <row r="195" spans="1:24" s="2" customFormat="1" x14ac:dyDescent="0.25">
      <c r="A195" s="20" t="s">
        <v>942</v>
      </c>
      <c r="B195" s="20">
        <v>4042</v>
      </c>
      <c r="C195" s="20" t="s">
        <v>18</v>
      </c>
      <c r="D195" s="20" t="s">
        <v>150</v>
      </c>
      <c r="E195" s="9">
        <v>42540.656990740739</v>
      </c>
      <c r="F195" s="9">
        <v>42540.658356481479</v>
      </c>
      <c r="G195" s="10">
        <v>1</v>
      </c>
      <c r="H195" s="9" t="s">
        <v>943</v>
      </c>
      <c r="I195" s="9">
        <v>42540.660358796296</v>
      </c>
      <c r="J195" s="20">
        <v>0</v>
      </c>
      <c r="K195" s="20" t="str">
        <f t="shared" si="33"/>
        <v>4041/4042</v>
      </c>
      <c r="L195" s="6">
        <f t="shared" si="34"/>
        <v>2.0023148172185756E-3</v>
      </c>
      <c r="M195" s="7"/>
      <c r="N195" s="7">
        <f>24*60*SUM($L195:$L196)</f>
        <v>37.216666670283303</v>
      </c>
      <c r="O195" s="21"/>
      <c r="P195" s="21" t="s">
        <v>600</v>
      </c>
      <c r="Q195" s="37" t="b">
        <f t="shared" si="35"/>
        <v>0</v>
      </c>
      <c r="R195" s="38" t="s">
        <v>974</v>
      </c>
      <c r="S195" s="39">
        <f t="shared" si="36"/>
        <v>4.8000000000000001E-2</v>
      </c>
      <c r="T195" s="39">
        <f t="shared" si="32"/>
        <v>0.15679999999999999</v>
      </c>
      <c r="U195" s="39">
        <f t="shared" si="37"/>
        <v>0.10879999999999999</v>
      </c>
      <c r="V195" s="37">
        <f>COUNTIFS(XINGS!$D$2:$D$19, "&gt;=" &amp; S195, XINGS!$D$2:$D$19, "&lt;=" &amp; T195)</f>
        <v>0</v>
      </c>
      <c r="W195" s="37">
        <f t="shared" si="38"/>
        <v>18</v>
      </c>
      <c r="X195" s="40">
        <f t="shared" si="39"/>
        <v>0</v>
      </c>
    </row>
    <row r="196" spans="1:24" s="2" customFormat="1" x14ac:dyDescent="0.25">
      <c r="A196" s="20" t="s">
        <v>942</v>
      </c>
      <c r="B196" s="20">
        <v>4042</v>
      </c>
      <c r="C196" s="20" t="s">
        <v>18</v>
      </c>
      <c r="D196" s="20" t="s">
        <v>944</v>
      </c>
      <c r="E196" s="9">
        <v>42540.663969907408</v>
      </c>
      <c r="F196" s="9">
        <v>42540.66510416667</v>
      </c>
      <c r="G196" s="10">
        <v>1</v>
      </c>
      <c r="H196" s="9" t="s">
        <v>402</v>
      </c>
      <c r="I196" s="9">
        <v>42540.688946759263</v>
      </c>
      <c r="J196" s="20">
        <v>0</v>
      </c>
      <c r="K196" s="20" t="str">
        <f t="shared" si="33"/>
        <v>4041/4042</v>
      </c>
      <c r="L196" s="6">
        <f t="shared" si="34"/>
        <v>2.3842592592700385E-2</v>
      </c>
      <c r="M196" s="7"/>
      <c r="N196" s="7"/>
      <c r="O196" s="21"/>
      <c r="P196" s="21"/>
      <c r="Q196" s="37" t="b">
        <f t="shared" si="35"/>
        <v>0</v>
      </c>
      <c r="R196" s="38" t="s">
        <v>974</v>
      </c>
      <c r="S196" s="39">
        <f t="shared" si="36"/>
        <v>1.9152</v>
      </c>
      <c r="T196" s="39">
        <f t="shared" si="32"/>
        <v>23.327999999999999</v>
      </c>
      <c r="U196" s="39">
        <f t="shared" si="37"/>
        <v>21.412800000000001</v>
      </c>
      <c r="V196" s="37">
        <f>COUNTIFS(XINGS!$D$2:$D$19, "&gt;=" &amp; S196, XINGS!$D$2:$D$19, "&lt;=" &amp; T196)</f>
        <v>17</v>
      </c>
      <c r="W196" s="37">
        <f t="shared" si="38"/>
        <v>1</v>
      </c>
      <c r="X196" s="40">
        <f t="shared" si="39"/>
        <v>0.94444444444444442</v>
      </c>
    </row>
    <row r="197" spans="1:24" s="2" customFormat="1" ht="14.25" customHeight="1" x14ac:dyDescent="0.25">
      <c r="A197" s="20" t="s">
        <v>509</v>
      </c>
      <c r="B197" s="20">
        <v>4027</v>
      </c>
      <c r="C197" s="20" t="s">
        <v>18</v>
      </c>
      <c r="D197" s="20" t="s">
        <v>510</v>
      </c>
      <c r="E197" s="9">
        <v>42523.246354166666</v>
      </c>
      <c r="F197" s="9">
        <v>42523.250763888886</v>
      </c>
      <c r="G197" s="10">
        <v>6</v>
      </c>
      <c r="H197" s="9" t="s">
        <v>511</v>
      </c>
      <c r="I197" s="9">
        <v>42523.251817129632</v>
      </c>
      <c r="J197" s="20">
        <v>0</v>
      </c>
      <c r="K197" s="20" t="str">
        <f t="shared" si="33"/>
        <v>4027/4028</v>
      </c>
      <c r="L197" s="6">
        <f t="shared" si="34"/>
        <v>1.0532407468417659E-3</v>
      </c>
      <c r="M197" s="7"/>
      <c r="N197" s="7"/>
      <c r="O197" s="21"/>
      <c r="P197" s="21"/>
      <c r="Q197" s="37" t="b">
        <f t="shared" si="35"/>
        <v>0</v>
      </c>
      <c r="R197" s="38" t="s">
        <v>958</v>
      </c>
      <c r="S197" s="39">
        <f t="shared" si="36"/>
        <v>8.7400000000000005E-2</v>
      </c>
      <c r="T197" s="39">
        <f t="shared" si="32"/>
        <v>0.13170000000000001</v>
      </c>
      <c r="U197" s="39">
        <f t="shared" si="37"/>
        <v>4.4300000000000006E-2</v>
      </c>
      <c r="V197" s="37">
        <f>COUNTIFS(XINGS!$D$2:$D$19, "&gt;=" &amp; S197, XINGS!$D$2:$D$19, "&lt;=" &amp; T197)</f>
        <v>0</v>
      </c>
      <c r="W197" s="37">
        <f t="shared" si="38"/>
        <v>18</v>
      </c>
      <c r="X197" s="40">
        <f t="shared" si="39"/>
        <v>0</v>
      </c>
    </row>
    <row r="198" spans="1:24" s="2" customFormat="1" ht="14.25" customHeight="1" x14ac:dyDescent="0.25">
      <c r="A198" s="20" t="s">
        <v>509</v>
      </c>
      <c r="B198" s="20">
        <v>4027</v>
      </c>
      <c r="C198" s="20" t="s">
        <v>18</v>
      </c>
      <c r="D198" s="20" t="s">
        <v>512</v>
      </c>
      <c r="E198" s="9">
        <v>42523.254803240743</v>
      </c>
      <c r="F198" s="9">
        <v>42523.255567129629</v>
      </c>
      <c r="G198" s="10">
        <v>1</v>
      </c>
      <c r="H198" s="9" t="s">
        <v>65</v>
      </c>
      <c r="I198" s="9">
        <v>42523.277083333334</v>
      </c>
      <c r="J198" s="20">
        <v>0</v>
      </c>
      <c r="K198" s="20" t="str">
        <f t="shared" si="33"/>
        <v>4027/4028</v>
      </c>
      <c r="L198" s="6">
        <f t="shared" si="34"/>
        <v>2.1516203705687076E-2</v>
      </c>
      <c r="M198" s="7"/>
      <c r="N198" s="7">
        <f>24*60*SUM($L197:$L198)</f>
        <v>32.500000011641532</v>
      </c>
      <c r="O198" s="21"/>
      <c r="P198" s="21" t="s">
        <v>513</v>
      </c>
      <c r="Q198" s="37" t="b">
        <f t="shared" si="35"/>
        <v>0</v>
      </c>
      <c r="R198" s="38" t="s">
        <v>958</v>
      </c>
      <c r="S198" s="39">
        <f t="shared" si="36"/>
        <v>1.9195</v>
      </c>
      <c r="T198" s="39">
        <f t="shared" si="32"/>
        <v>23.328399999999998</v>
      </c>
      <c r="U198" s="39">
        <f t="shared" si="37"/>
        <v>21.408899999999999</v>
      </c>
      <c r="V198" s="37">
        <f>COUNTIFS(XINGS!$D$2:$D$19, "&gt;=" &amp; S198, XINGS!$D$2:$D$19, "&lt;=" &amp; T198)</f>
        <v>17</v>
      </c>
      <c r="W198" s="37">
        <f t="shared" si="38"/>
        <v>1</v>
      </c>
      <c r="X198" s="40">
        <f t="shared" si="39"/>
        <v>0.94444444444444442</v>
      </c>
    </row>
    <row r="199" spans="1:24" s="2" customFormat="1" x14ac:dyDescent="0.25">
      <c r="A199" s="20" t="s">
        <v>514</v>
      </c>
      <c r="B199" s="20">
        <v>4029</v>
      </c>
      <c r="C199" s="20" t="s">
        <v>18</v>
      </c>
      <c r="D199" s="20" t="s">
        <v>515</v>
      </c>
      <c r="E199" s="9">
        <v>42523.289444444446</v>
      </c>
      <c r="F199" s="9">
        <v>42523.290266203701</v>
      </c>
      <c r="G199" s="10">
        <v>1</v>
      </c>
      <c r="H199" s="9" t="s">
        <v>516</v>
      </c>
      <c r="I199" s="9">
        <v>42523.315625000003</v>
      </c>
      <c r="J199" s="20">
        <v>1</v>
      </c>
      <c r="K199" s="20" t="str">
        <f t="shared" si="33"/>
        <v>4029/4030</v>
      </c>
      <c r="L199" s="6">
        <f t="shared" si="34"/>
        <v>2.5358796301588882E-2</v>
      </c>
      <c r="M199" s="7"/>
      <c r="N199" s="7">
        <f>24*60*SUM($L199:$L199)</f>
        <v>36.51666667428799</v>
      </c>
      <c r="O199" s="21"/>
      <c r="P199" s="21" t="s">
        <v>517</v>
      </c>
      <c r="Q199" s="37" t="b">
        <f t="shared" si="35"/>
        <v>0</v>
      </c>
      <c r="R199" s="38" t="s">
        <v>958</v>
      </c>
      <c r="S199" s="39">
        <f t="shared" si="36"/>
        <v>4.0599999999999997E-2</v>
      </c>
      <c r="T199" s="39">
        <f t="shared" si="32"/>
        <v>19.542899999999999</v>
      </c>
      <c r="U199" s="39">
        <f t="shared" si="37"/>
        <v>19.502299999999998</v>
      </c>
      <c r="V199" s="37">
        <f>COUNTIFS(XINGS!$D$2:$D$19, "&gt;=" &amp; S199, XINGS!$D$2:$D$19, "&lt;=" &amp; T199)</f>
        <v>18</v>
      </c>
      <c r="W199" s="37">
        <f t="shared" si="38"/>
        <v>0</v>
      </c>
      <c r="X199" s="40">
        <f t="shared" si="39"/>
        <v>1</v>
      </c>
    </row>
    <row r="200" spans="1:24" s="2" customFormat="1" x14ac:dyDescent="0.25">
      <c r="A200" s="20" t="s">
        <v>518</v>
      </c>
      <c r="B200" s="20">
        <v>4029</v>
      </c>
      <c r="C200" s="20" t="s">
        <v>18</v>
      </c>
      <c r="D200" s="20" t="s">
        <v>519</v>
      </c>
      <c r="E200" s="9">
        <v>42523.36215277778</v>
      </c>
      <c r="F200" s="9">
        <v>42523.363599537035</v>
      </c>
      <c r="G200" s="10">
        <v>2</v>
      </c>
      <c r="H200" s="9" t="s">
        <v>519</v>
      </c>
      <c r="I200" s="9">
        <v>42523.363599537035</v>
      </c>
      <c r="J200" s="20">
        <v>0</v>
      </c>
      <c r="K200" s="20" t="str">
        <f t="shared" si="33"/>
        <v>4029/4030</v>
      </c>
      <c r="L200" s="6">
        <f t="shared" si="34"/>
        <v>0</v>
      </c>
      <c r="M200" s="7"/>
      <c r="N200" s="7">
        <v>1</v>
      </c>
      <c r="O200" s="21"/>
      <c r="P200" s="21" t="s">
        <v>393</v>
      </c>
      <c r="Q200" s="37" t="b">
        <f t="shared" si="35"/>
        <v>0</v>
      </c>
      <c r="R200" s="38" t="s">
        <v>958</v>
      </c>
      <c r="S200" s="39">
        <f t="shared" si="36"/>
        <v>5.3699999999999998E-2</v>
      </c>
      <c r="T200" s="39">
        <f t="shared" si="32"/>
        <v>5.3699999999999998E-2</v>
      </c>
      <c r="U200" s="39">
        <f t="shared" si="37"/>
        <v>0</v>
      </c>
      <c r="V200" s="37">
        <f>COUNTIFS(XINGS!$D$2:$D$19, "&gt;=" &amp; S200, XINGS!$D$2:$D$19, "&lt;=" &amp; T200)</f>
        <v>0</v>
      </c>
      <c r="W200" s="37">
        <f t="shared" si="38"/>
        <v>18</v>
      </c>
      <c r="X200" s="40">
        <f t="shared" si="39"/>
        <v>0</v>
      </c>
    </row>
    <row r="201" spans="1:24" s="2" customFormat="1" x14ac:dyDescent="0.25">
      <c r="A201" s="20" t="s">
        <v>520</v>
      </c>
      <c r="B201" s="20">
        <v>4011</v>
      </c>
      <c r="C201" s="20" t="s">
        <v>18</v>
      </c>
      <c r="D201" s="20" t="s">
        <v>30</v>
      </c>
      <c r="E201" s="9">
        <v>42523.49422453704</v>
      </c>
      <c r="F201" s="9">
        <v>42523.495150462964</v>
      </c>
      <c r="G201" s="10">
        <v>1</v>
      </c>
      <c r="H201" s="9" t="s">
        <v>19</v>
      </c>
      <c r="I201" s="9">
        <v>42523.496527777781</v>
      </c>
      <c r="J201" s="20">
        <v>0</v>
      </c>
      <c r="K201" s="20" t="str">
        <f t="shared" si="33"/>
        <v>4011/4012</v>
      </c>
      <c r="L201" s="6">
        <f t="shared" si="34"/>
        <v>1.377314816636499E-3</v>
      </c>
      <c r="M201" s="7"/>
      <c r="N201" s="7">
        <f t="shared" ref="N201:N206" si="40">24*60*SUM($L201:$L201)</f>
        <v>1.9833333359565586</v>
      </c>
      <c r="O201" s="21"/>
      <c r="P201" s="21" t="s">
        <v>393</v>
      </c>
      <c r="Q201" s="37" t="b">
        <f t="shared" si="35"/>
        <v>0</v>
      </c>
      <c r="R201" s="38" t="s">
        <v>958</v>
      </c>
      <c r="S201" s="39">
        <f t="shared" si="36"/>
        <v>4.5100000000000001E-2</v>
      </c>
      <c r="T201" s="39">
        <f t="shared" si="32"/>
        <v>23.331</v>
      </c>
      <c r="U201" s="39">
        <f t="shared" si="37"/>
        <v>23.285899999999998</v>
      </c>
      <c r="V201" s="37">
        <f>COUNTIFS(XINGS!$D$2:$D$19, "&gt;=" &amp; S201, XINGS!$D$2:$D$19, "&lt;=" &amp; T201)</f>
        <v>18</v>
      </c>
      <c r="W201" s="37">
        <f t="shared" si="38"/>
        <v>0</v>
      </c>
      <c r="X201" s="40">
        <f t="shared" si="39"/>
        <v>1</v>
      </c>
    </row>
    <row r="202" spans="1:24" s="2" customFormat="1" x14ac:dyDescent="0.25">
      <c r="A202" s="20" t="s">
        <v>527</v>
      </c>
      <c r="B202" s="20">
        <v>4031</v>
      </c>
      <c r="C202" s="20" t="s">
        <v>18</v>
      </c>
      <c r="D202" s="20" t="s">
        <v>46</v>
      </c>
      <c r="E202" s="9">
        <v>42523.732499999998</v>
      </c>
      <c r="F202" s="9">
        <v>42523.734282407408</v>
      </c>
      <c r="G202" s="10">
        <v>2</v>
      </c>
      <c r="H202" s="9" t="s">
        <v>312</v>
      </c>
      <c r="I202" s="9">
        <v>42523.748993055553</v>
      </c>
      <c r="J202" s="20">
        <v>0</v>
      </c>
      <c r="K202" s="20" t="str">
        <f t="shared" si="33"/>
        <v>4031/4032</v>
      </c>
      <c r="L202" s="6">
        <f t="shared" si="34"/>
        <v>1.4710648145410232E-2</v>
      </c>
      <c r="M202" s="7"/>
      <c r="N202" s="7">
        <f t="shared" si="40"/>
        <v>21.183333329390734</v>
      </c>
      <c r="O202" s="21"/>
      <c r="P202" s="21" t="s">
        <v>393</v>
      </c>
      <c r="Q202" s="37" t="b">
        <f t="shared" si="35"/>
        <v>0</v>
      </c>
      <c r="R202" s="38" t="s">
        <v>958</v>
      </c>
      <c r="S202" s="39">
        <f t="shared" si="36"/>
        <v>4.6699999999999998E-2</v>
      </c>
      <c r="T202" s="39">
        <f t="shared" si="32"/>
        <v>8.6374999999999993</v>
      </c>
      <c r="U202" s="39">
        <f t="shared" si="37"/>
        <v>8.5907999999999998</v>
      </c>
      <c r="V202" s="37">
        <f>COUNTIFS(XINGS!$D$2:$D$19, "&gt;=" &amp; S202, XINGS!$D$2:$D$19, "&lt;=" &amp; T202)</f>
        <v>14</v>
      </c>
      <c r="W202" s="37">
        <f t="shared" si="38"/>
        <v>4</v>
      </c>
      <c r="X202" s="40">
        <f t="shared" si="39"/>
        <v>0.77777777777777779</v>
      </c>
    </row>
    <row r="203" spans="1:24" s="2" customFormat="1" x14ac:dyDescent="0.25">
      <c r="A203" s="20" t="s">
        <v>528</v>
      </c>
      <c r="B203" s="20">
        <v>4027</v>
      </c>
      <c r="C203" s="20" t="s">
        <v>18</v>
      </c>
      <c r="D203" s="20" t="s">
        <v>29</v>
      </c>
      <c r="E203" s="9">
        <v>42523.831006944441</v>
      </c>
      <c r="F203" s="9">
        <v>42523.83153935185</v>
      </c>
      <c r="G203" s="10">
        <v>15</v>
      </c>
      <c r="H203" s="9" t="s">
        <v>34</v>
      </c>
      <c r="I203" s="9">
        <v>42523.868807870371</v>
      </c>
      <c r="J203" s="20">
        <v>0</v>
      </c>
      <c r="K203" s="20" t="str">
        <f t="shared" si="33"/>
        <v>4027/4028</v>
      </c>
      <c r="L203" s="6">
        <f t="shared" si="34"/>
        <v>3.7268518521159422E-2</v>
      </c>
      <c r="M203" s="7"/>
      <c r="N203" s="7">
        <f t="shared" si="40"/>
        <v>53.666666670469567</v>
      </c>
      <c r="O203" s="21"/>
      <c r="P203" s="21" t="s">
        <v>393</v>
      </c>
      <c r="Q203" s="37" t="b">
        <f t="shared" si="35"/>
        <v>0</v>
      </c>
      <c r="R203" s="38" t="s">
        <v>958</v>
      </c>
      <c r="S203" s="39">
        <f t="shared" si="36"/>
        <v>4.5499999999999999E-2</v>
      </c>
      <c r="T203" s="39">
        <v>23.331</v>
      </c>
      <c r="U203" s="39">
        <f t="shared" si="37"/>
        <v>23.285499999999999</v>
      </c>
      <c r="V203" s="37">
        <f>COUNTIFS(XINGS!$D$2:$D$19, "&gt;=" &amp; S203, XINGS!$D$2:$D$19, "&lt;=" &amp; T203)</f>
        <v>18</v>
      </c>
      <c r="W203" s="37">
        <f t="shared" si="38"/>
        <v>0</v>
      </c>
      <c r="X203" s="40">
        <f t="shared" si="39"/>
        <v>1</v>
      </c>
    </row>
    <row r="204" spans="1:24" s="2" customFormat="1" x14ac:dyDescent="0.25">
      <c r="A204" s="20" t="s">
        <v>538</v>
      </c>
      <c r="B204" s="20">
        <v>4020</v>
      </c>
      <c r="C204" s="20" t="s">
        <v>18</v>
      </c>
      <c r="D204" s="20" t="s">
        <v>31</v>
      </c>
      <c r="E204" s="9">
        <v>42524.298645833333</v>
      </c>
      <c r="F204" s="9">
        <v>42524.299629629626</v>
      </c>
      <c r="G204" s="10">
        <v>1</v>
      </c>
      <c r="H204" s="9" t="s">
        <v>539</v>
      </c>
      <c r="I204" s="9">
        <v>42524.301122685189</v>
      </c>
      <c r="J204" s="20">
        <v>1</v>
      </c>
      <c r="K204" s="20" t="str">
        <f t="shared" si="33"/>
        <v>4019/4020</v>
      </c>
      <c r="L204" s="6">
        <f t="shared" si="34"/>
        <v>1.49305556260515E-3</v>
      </c>
      <c r="M204" s="7"/>
      <c r="N204" s="7">
        <f t="shared" si="40"/>
        <v>2.1500000101514161</v>
      </c>
      <c r="O204" s="21"/>
      <c r="P204" s="21" t="s">
        <v>393</v>
      </c>
      <c r="Q204" s="37" t="b">
        <f t="shared" si="35"/>
        <v>0</v>
      </c>
      <c r="R204" s="38" t="s">
        <v>959</v>
      </c>
      <c r="S204" s="39">
        <f t="shared" si="36"/>
        <v>4.53E-2</v>
      </c>
      <c r="T204" s="39">
        <v>4.53E-2</v>
      </c>
      <c r="U204" s="39">
        <f t="shared" si="37"/>
        <v>0</v>
      </c>
      <c r="V204" s="37">
        <f>COUNTIFS(XINGS!$D$2:$D$19, "&gt;=" &amp; S204, XINGS!$D$2:$D$19, "&lt;=" &amp; T204)</f>
        <v>0</v>
      </c>
      <c r="W204" s="37">
        <f t="shared" si="38"/>
        <v>18</v>
      </c>
      <c r="X204" s="40">
        <f t="shared" si="39"/>
        <v>0</v>
      </c>
    </row>
    <row r="205" spans="1:24" s="2" customFormat="1" x14ac:dyDescent="0.25">
      <c r="A205" s="20" t="s">
        <v>544</v>
      </c>
      <c r="B205" s="20">
        <v>4031</v>
      </c>
      <c r="C205" s="20" t="s">
        <v>18</v>
      </c>
      <c r="D205" s="20" t="s">
        <v>545</v>
      </c>
      <c r="E205" s="9">
        <v>42524.385659722226</v>
      </c>
      <c r="F205" s="9">
        <v>42524.386655092596</v>
      </c>
      <c r="G205" s="10">
        <v>1</v>
      </c>
      <c r="H205" s="9" t="s">
        <v>546</v>
      </c>
      <c r="I205" s="9">
        <v>42524.39806712963</v>
      </c>
      <c r="J205" s="20">
        <v>0</v>
      </c>
      <c r="K205" s="20" t="str">
        <f t="shared" si="33"/>
        <v>4031/4032</v>
      </c>
      <c r="L205" s="6">
        <f t="shared" si="34"/>
        <v>1.1412037034460809E-2</v>
      </c>
      <c r="M205" s="7"/>
      <c r="N205" s="7">
        <f t="shared" si="40"/>
        <v>16.433333329623565</v>
      </c>
      <c r="O205" s="21"/>
      <c r="P205" s="21" t="s">
        <v>393</v>
      </c>
      <c r="Q205" s="37" t="b">
        <f t="shared" si="35"/>
        <v>0</v>
      </c>
      <c r="R205" s="38" t="s">
        <v>959</v>
      </c>
      <c r="S205" s="39">
        <f t="shared" si="36"/>
        <v>5.0900000000000001E-2</v>
      </c>
      <c r="T205" s="39">
        <f>RIGHT(H205,LEN(H205)-4)/10000</f>
        <v>7.4870000000000001</v>
      </c>
      <c r="U205" s="39">
        <f t="shared" si="37"/>
        <v>7.4360999999999997</v>
      </c>
      <c r="V205" s="37">
        <f>COUNTIFS(XINGS!$D$2:$D$19, "&gt;=" &amp; S205, XINGS!$D$2:$D$19, "&lt;=" &amp; T205)</f>
        <v>12</v>
      </c>
      <c r="W205" s="37">
        <f t="shared" si="38"/>
        <v>6</v>
      </c>
      <c r="X205" s="40">
        <f t="shared" si="39"/>
        <v>0.66666666666666663</v>
      </c>
    </row>
    <row r="206" spans="1:24" s="2" customFormat="1" x14ac:dyDescent="0.25">
      <c r="A206" s="20" t="s">
        <v>547</v>
      </c>
      <c r="B206" s="20">
        <v>4029</v>
      </c>
      <c r="C206" s="20"/>
      <c r="D206" s="20"/>
      <c r="E206" s="9"/>
      <c r="F206" s="9">
        <v>42524.416747685187</v>
      </c>
      <c r="G206" s="10"/>
      <c r="H206" s="9"/>
      <c r="I206" s="9">
        <v>42524.418645833335</v>
      </c>
      <c r="J206" s="20">
        <v>0</v>
      </c>
      <c r="K206" s="20" t="str">
        <f t="shared" si="33"/>
        <v>4029/4030</v>
      </c>
      <c r="L206" s="6">
        <f t="shared" si="34"/>
        <v>1.898148148029577E-3</v>
      </c>
      <c r="M206" s="7"/>
      <c r="N206" s="7">
        <f t="shared" si="40"/>
        <v>2.7333333331625909</v>
      </c>
      <c r="O206" s="21"/>
      <c r="P206" s="21" t="s">
        <v>393</v>
      </c>
      <c r="Q206" s="37" t="b">
        <f t="shared" si="35"/>
        <v>0</v>
      </c>
      <c r="R206" s="38" t="s">
        <v>959</v>
      </c>
      <c r="S206" s="39">
        <v>5.62E-2</v>
      </c>
      <c r="T206" s="39">
        <v>5.62E-2</v>
      </c>
      <c r="U206" s="39">
        <f t="shared" si="37"/>
        <v>0</v>
      </c>
      <c r="V206" s="37">
        <f>COUNTIFS(XINGS!$D$2:$D$19, "&gt;=" &amp; S206, XINGS!$D$2:$D$19, "&lt;=" &amp; T206)</f>
        <v>0</v>
      </c>
      <c r="W206" s="37">
        <f t="shared" si="38"/>
        <v>18</v>
      </c>
      <c r="X206" s="40">
        <f t="shared" si="39"/>
        <v>0</v>
      </c>
    </row>
    <row r="207" spans="1:24" s="2" customFormat="1" x14ac:dyDescent="0.25">
      <c r="A207" s="20" t="s">
        <v>550</v>
      </c>
      <c r="B207" s="20">
        <v>4020</v>
      </c>
      <c r="C207" s="20" t="s">
        <v>18</v>
      </c>
      <c r="D207" s="20" t="s">
        <v>60</v>
      </c>
      <c r="E207" s="9">
        <v>42525.268564814818</v>
      </c>
      <c r="F207" s="9">
        <v>42525.269675925927</v>
      </c>
      <c r="G207" s="10">
        <v>1</v>
      </c>
      <c r="H207" s="9" t="s">
        <v>551</v>
      </c>
      <c r="I207" s="9">
        <v>42525.281388888892</v>
      </c>
      <c r="J207" s="20">
        <v>1</v>
      </c>
      <c r="K207" s="20" t="str">
        <f t="shared" si="33"/>
        <v>4019/4020</v>
      </c>
      <c r="L207" s="6">
        <f t="shared" si="34"/>
        <v>1.1712962965248153E-2</v>
      </c>
      <c r="M207" s="7"/>
      <c r="N207" s="7"/>
      <c r="O207" s="21"/>
      <c r="P207" s="21"/>
      <c r="Q207" s="37" t="b">
        <f t="shared" si="35"/>
        <v>0</v>
      </c>
      <c r="R207" s="38" t="s">
        <v>960</v>
      </c>
      <c r="S207" s="39">
        <f t="shared" ref="S207:S212" si="41">RIGHT(D207,LEN(D207)-4)/10000</f>
        <v>4.7300000000000002E-2</v>
      </c>
      <c r="T207" s="39">
        <f t="shared" ref="T207:T212" si="42">RIGHT(H207,LEN(H207)-4)/10000</f>
        <v>6.4550000000000001</v>
      </c>
      <c r="U207" s="39">
        <f t="shared" si="37"/>
        <v>6.4077000000000002</v>
      </c>
      <c r="V207" s="37">
        <f>COUNTIFS(XINGS!$D$2:$D$19, "&gt;=" &amp; S207, XINGS!$D$2:$D$19, "&lt;=" &amp; T207)</f>
        <v>12</v>
      </c>
      <c r="W207" s="37">
        <f t="shared" si="38"/>
        <v>6</v>
      </c>
      <c r="X207" s="40">
        <f t="shared" si="39"/>
        <v>0.66666666666666663</v>
      </c>
    </row>
    <row r="208" spans="1:24" s="2" customFormat="1" ht="16.5" customHeight="1" x14ac:dyDescent="0.25">
      <c r="A208" s="20" t="s">
        <v>550</v>
      </c>
      <c r="B208" s="20">
        <v>4020</v>
      </c>
      <c r="C208" s="20" t="s">
        <v>18</v>
      </c>
      <c r="D208" s="20" t="s">
        <v>552</v>
      </c>
      <c r="E208" s="9">
        <v>42525.288634259261</v>
      </c>
      <c r="F208" s="9">
        <v>42525.289375</v>
      </c>
      <c r="G208" s="10">
        <v>1</v>
      </c>
      <c r="H208" s="9" t="s">
        <v>49</v>
      </c>
      <c r="I208" s="9">
        <v>42525.299756944441</v>
      </c>
      <c r="J208" s="20">
        <v>1</v>
      </c>
      <c r="K208" s="20" t="str">
        <f t="shared" si="33"/>
        <v>4019/4020</v>
      </c>
      <c r="L208" s="6">
        <f t="shared" si="34"/>
        <v>1.0381944441178348E-2</v>
      </c>
      <c r="M208" s="7"/>
      <c r="N208" s="7">
        <f>24*60*SUM($L207:$L208)</f>
        <v>31.816666665254161</v>
      </c>
      <c r="O208" s="21"/>
      <c r="P208" s="21" t="s">
        <v>553</v>
      </c>
      <c r="Q208" s="37" t="b">
        <f t="shared" si="35"/>
        <v>0</v>
      </c>
      <c r="R208" s="38" t="s">
        <v>960</v>
      </c>
      <c r="S208" s="39">
        <f t="shared" si="41"/>
        <v>12.828900000000001</v>
      </c>
      <c r="T208" s="39">
        <f t="shared" si="42"/>
        <v>23.3306</v>
      </c>
      <c r="U208" s="39">
        <f t="shared" si="37"/>
        <v>10.5017</v>
      </c>
      <c r="V208" s="37">
        <f>COUNTIFS(XINGS!$D$2:$D$19, "&gt;=" &amp; S208, XINGS!$D$2:$D$19, "&lt;=" &amp; T208)</f>
        <v>1</v>
      </c>
      <c r="W208" s="37">
        <f t="shared" si="38"/>
        <v>17</v>
      </c>
      <c r="X208" s="40">
        <f t="shared" si="39"/>
        <v>5.5555555555555552E-2</v>
      </c>
    </row>
    <row r="209" spans="1:24" s="2" customFormat="1" ht="16.5" customHeight="1" x14ac:dyDescent="0.25">
      <c r="A209" s="20" t="s">
        <v>554</v>
      </c>
      <c r="B209" s="20">
        <v>4016</v>
      </c>
      <c r="C209" s="20" t="s">
        <v>18</v>
      </c>
      <c r="D209" s="20" t="s">
        <v>414</v>
      </c>
      <c r="E209" s="9">
        <v>42525.351990740739</v>
      </c>
      <c r="F209" s="9">
        <v>42525.352916666663</v>
      </c>
      <c r="G209" s="10">
        <v>1</v>
      </c>
      <c r="H209" s="9" t="s">
        <v>402</v>
      </c>
      <c r="I209" s="9">
        <v>42525.354259259257</v>
      </c>
      <c r="J209" s="20">
        <v>0</v>
      </c>
      <c r="K209" s="20" t="str">
        <f t="shared" si="33"/>
        <v>4015/4016</v>
      </c>
      <c r="L209" s="6">
        <f t="shared" si="34"/>
        <v>1.3425925935734995E-3</v>
      </c>
      <c r="M209" s="7"/>
      <c r="N209" s="7">
        <f>24*60*SUM($L209:$L209)</f>
        <v>1.9333333347458392</v>
      </c>
      <c r="O209" s="21"/>
      <c r="P209" s="21" t="s">
        <v>393</v>
      </c>
      <c r="Q209" s="37" t="b">
        <f t="shared" si="35"/>
        <v>0</v>
      </c>
      <c r="R209" s="38" t="s">
        <v>960</v>
      </c>
      <c r="S209" s="39">
        <f t="shared" si="41"/>
        <v>4.4400000000000002E-2</v>
      </c>
      <c r="T209" s="39">
        <f t="shared" si="42"/>
        <v>23.327999999999999</v>
      </c>
      <c r="U209" s="39">
        <f t="shared" si="37"/>
        <v>23.2836</v>
      </c>
      <c r="V209" s="37">
        <f>COUNTIFS(XINGS!$D$2:$D$19, "&gt;=" &amp; S209, XINGS!$D$2:$D$19, "&lt;=" &amp; T209)</f>
        <v>18</v>
      </c>
      <c r="W209" s="37">
        <f t="shared" si="38"/>
        <v>0</v>
      </c>
      <c r="X209" s="40">
        <f t="shared" si="39"/>
        <v>1</v>
      </c>
    </row>
    <row r="210" spans="1:24" s="2" customFormat="1" x14ac:dyDescent="0.25">
      <c r="A210" s="20" t="s">
        <v>555</v>
      </c>
      <c r="B210" s="20">
        <v>4007</v>
      </c>
      <c r="C210" s="20" t="s">
        <v>18</v>
      </c>
      <c r="D210" s="20" t="s">
        <v>182</v>
      </c>
      <c r="E210" s="9">
        <v>42525.359606481485</v>
      </c>
      <c r="F210" s="9">
        <v>42525.360671296294</v>
      </c>
      <c r="G210" s="10">
        <v>1</v>
      </c>
      <c r="H210" s="9" t="s">
        <v>556</v>
      </c>
      <c r="I210" s="9">
        <v>42525.378055555557</v>
      </c>
      <c r="J210" s="20">
        <v>0</v>
      </c>
      <c r="K210" s="20" t="str">
        <f t="shared" si="33"/>
        <v>4007/4008</v>
      </c>
      <c r="L210" s="6">
        <f t="shared" si="34"/>
        <v>1.7384259263053536E-2</v>
      </c>
      <c r="M210" s="7"/>
      <c r="N210" s="7"/>
      <c r="O210" s="21"/>
      <c r="P210" s="21"/>
      <c r="Q210" s="37" t="b">
        <f t="shared" si="35"/>
        <v>0</v>
      </c>
      <c r="R210" s="38" t="s">
        <v>960</v>
      </c>
      <c r="S210" s="39">
        <f t="shared" si="41"/>
        <v>4.5699999999999998E-2</v>
      </c>
      <c r="T210" s="39">
        <f t="shared" si="42"/>
        <v>8.4560999999999993</v>
      </c>
      <c r="U210" s="39">
        <f t="shared" si="37"/>
        <v>8.4103999999999992</v>
      </c>
      <c r="V210" s="37">
        <f>COUNTIFS(XINGS!$D$2:$D$19, "&gt;=" &amp; S210, XINGS!$D$2:$D$19, "&lt;=" &amp; T210)</f>
        <v>13</v>
      </c>
      <c r="W210" s="37">
        <f t="shared" si="38"/>
        <v>5</v>
      </c>
      <c r="X210" s="40">
        <f t="shared" si="39"/>
        <v>0.72222222222222221</v>
      </c>
    </row>
    <row r="211" spans="1:24" s="2" customFormat="1" x14ac:dyDescent="0.25">
      <c r="A211" s="20" t="s">
        <v>555</v>
      </c>
      <c r="B211" s="20">
        <v>4007</v>
      </c>
      <c r="C211" s="20" t="s">
        <v>18</v>
      </c>
      <c r="D211" s="20" t="s">
        <v>557</v>
      </c>
      <c r="E211" s="9">
        <v>42525.384236111109</v>
      </c>
      <c r="F211" s="9">
        <v>42525.385000000002</v>
      </c>
      <c r="G211" s="10">
        <v>1</v>
      </c>
      <c r="H211" s="9" t="s">
        <v>32</v>
      </c>
      <c r="I211" s="9">
        <v>42525.396203703705</v>
      </c>
      <c r="J211" s="20">
        <v>0</v>
      </c>
      <c r="K211" s="20" t="str">
        <f t="shared" si="33"/>
        <v>4007/4008</v>
      </c>
      <c r="L211" s="6">
        <f t="shared" si="34"/>
        <v>1.1203703703358769E-2</v>
      </c>
      <c r="M211" s="7"/>
      <c r="N211" s="7">
        <f>24*60*SUM($L210:$L211)</f>
        <v>41.16666667163372</v>
      </c>
      <c r="O211" s="21"/>
      <c r="P211" s="21" t="s">
        <v>393</v>
      </c>
      <c r="Q211" s="37" t="b">
        <f t="shared" si="35"/>
        <v>0</v>
      </c>
      <c r="R211" s="38" t="s">
        <v>960</v>
      </c>
      <c r="S211" s="39">
        <f t="shared" si="41"/>
        <v>12.8263</v>
      </c>
      <c r="T211" s="39">
        <f t="shared" si="42"/>
        <v>23.329899999999999</v>
      </c>
      <c r="U211" s="39">
        <f t="shared" si="37"/>
        <v>10.503599999999999</v>
      </c>
      <c r="V211" s="37">
        <f>COUNTIFS(XINGS!$D$2:$D$19, "&gt;=" &amp; S211, XINGS!$D$2:$D$19, "&lt;=" &amp; T211)</f>
        <v>1</v>
      </c>
      <c r="W211" s="37">
        <f t="shared" si="38"/>
        <v>17</v>
      </c>
      <c r="X211" s="40">
        <f t="shared" si="39"/>
        <v>5.5555555555555552E-2</v>
      </c>
    </row>
    <row r="212" spans="1:24" s="2" customFormat="1" x14ac:dyDescent="0.25">
      <c r="A212" s="20" t="s">
        <v>562</v>
      </c>
      <c r="B212" s="20">
        <v>4020</v>
      </c>
      <c r="C212" s="20" t="s">
        <v>18</v>
      </c>
      <c r="D212" s="20" t="s">
        <v>71</v>
      </c>
      <c r="E212" s="9">
        <v>42525.487326388888</v>
      </c>
      <c r="F212" s="9">
        <v>42525.488541666666</v>
      </c>
      <c r="G212" s="10">
        <v>1</v>
      </c>
      <c r="H212" s="9" t="s">
        <v>110</v>
      </c>
      <c r="I212" s="9">
        <v>42525.489768518521</v>
      </c>
      <c r="J212" s="20">
        <v>0</v>
      </c>
      <c r="K212" s="20" t="str">
        <f t="shared" si="33"/>
        <v>4019/4020</v>
      </c>
      <c r="L212" s="6">
        <f t="shared" si="34"/>
        <v>1.2268518548808061E-3</v>
      </c>
      <c r="M212" s="7"/>
      <c r="N212" s="7">
        <f>24*60*SUM($L212:$L212)</f>
        <v>1.7666666710283607</v>
      </c>
      <c r="O212" s="21"/>
      <c r="P212" s="21" t="s">
        <v>393</v>
      </c>
      <c r="Q212" s="37" t="b">
        <f t="shared" si="35"/>
        <v>0</v>
      </c>
      <c r="R212" s="38" t="s">
        <v>960</v>
      </c>
      <c r="S212" s="39">
        <f t="shared" si="41"/>
        <v>4.6199999999999998E-2</v>
      </c>
      <c r="T212" s="39">
        <f t="shared" si="42"/>
        <v>4.9700000000000001E-2</v>
      </c>
      <c r="U212" s="39">
        <f t="shared" si="37"/>
        <v>3.5000000000000031E-3</v>
      </c>
      <c r="V212" s="37">
        <f>COUNTIFS(XINGS!$D$2:$D$19, "&gt;=" &amp; S212, XINGS!$D$2:$D$19, "&lt;=" &amp; T212)</f>
        <v>0</v>
      </c>
      <c r="W212" s="37">
        <f t="shared" si="38"/>
        <v>18</v>
      </c>
      <c r="X212" s="40">
        <f t="shared" si="39"/>
        <v>0</v>
      </c>
    </row>
    <row r="213" spans="1:24" s="2" customFormat="1" x14ac:dyDescent="0.25">
      <c r="A213" s="20" t="s">
        <v>566</v>
      </c>
      <c r="B213" s="20">
        <v>4011</v>
      </c>
      <c r="C213" s="20"/>
      <c r="D213" s="20"/>
      <c r="E213" s="9"/>
      <c r="F213" s="9">
        <v>42526.209074074075</v>
      </c>
      <c r="G213" s="10"/>
      <c r="H213" s="9"/>
      <c r="I213" s="9">
        <v>42526.211064814815</v>
      </c>
      <c r="J213" s="20">
        <v>0</v>
      </c>
      <c r="K213" s="20" t="str">
        <f t="shared" si="33"/>
        <v>4011/4012</v>
      </c>
      <c r="L213" s="6">
        <f t="shared" si="34"/>
        <v>1.9907407404389232E-3</v>
      </c>
      <c r="M213" s="7"/>
      <c r="N213" s="7">
        <f>24*60*SUM($L213:$L213)</f>
        <v>2.8666666662320495</v>
      </c>
      <c r="O213" s="21"/>
      <c r="P213" s="21" t="s">
        <v>393</v>
      </c>
      <c r="Q213" s="37" t="b">
        <f t="shared" si="35"/>
        <v>0</v>
      </c>
      <c r="R213" s="38" t="s">
        <v>961</v>
      </c>
      <c r="S213" s="39">
        <v>7.3700000000000002E-2</v>
      </c>
      <c r="T213" s="39">
        <v>7.3700000000000002E-2</v>
      </c>
      <c r="U213" s="39">
        <f t="shared" si="37"/>
        <v>0</v>
      </c>
      <c r="V213" s="37">
        <f>COUNTIFS(XINGS!$D$2:$D$19, "&gt;=" &amp; S213, XINGS!$D$2:$D$19, "&lt;=" &amp; T213)</f>
        <v>0</v>
      </c>
      <c r="W213" s="37">
        <f t="shared" si="38"/>
        <v>18</v>
      </c>
      <c r="X213" s="40">
        <f t="shared" si="39"/>
        <v>0</v>
      </c>
    </row>
    <row r="214" spans="1:24" s="2" customFormat="1" x14ac:dyDescent="0.25">
      <c r="A214" s="20" t="s">
        <v>567</v>
      </c>
      <c r="B214" s="20">
        <v>4027</v>
      </c>
      <c r="C214" s="20" t="s">
        <v>18</v>
      </c>
      <c r="D214" s="20" t="s">
        <v>55</v>
      </c>
      <c r="E214" s="9">
        <v>42526.297650462962</v>
      </c>
      <c r="F214" s="9">
        <v>42526.298668981479</v>
      </c>
      <c r="G214" s="10">
        <v>1</v>
      </c>
      <c r="H214" s="9" t="s">
        <v>173</v>
      </c>
      <c r="I214" s="9">
        <v>42526.305555555555</v>
      </c>
      <c r="J214" s="20">
        <v>0</v>
      </c>
      <c r="K214" s="20" t="str">
        <f t="shared" si="33"/>
        <v>4027/4028</v>
      </c>
      <c r="L214" s="6">
        <f t="shared" si="34"/>
        <v>6.8865740759065375E-3</v>
      </c>
      <c r="M214" s="7"/>
      <c r="N214" s="7"/>
      <c r="O214" s="21"/>
      <c r="P214" s="21"/>
      <c r="Q214" s="37" t="b">
        <f t="shared" si="35"/>
        <v>0</v>
      </c>
      <c r="R214" s="38" t="s">
        <v>961</v>
      </c>
      <c r="S214" s="39">
        <f>RIGHT(D214,LEN(D214)-4)/10000</f>
        <v>4.5999999999999999E-2</v>
      </c>
      <c r="T214" s="39">
        <f>RIGHT(H214,LEN(H214)-4)/10000</f>
        <v>1.9136</v>
      </c>
      <c r="U214" s="39">
        <f t="shared" si="37"/>
        <v>1.8675999999999999</v>
      </c>
      <c r="V214" s="37">
        <f>COUNTIFS(XINGS!$D$2:$D$19, "&gt;=" &amp; S214, XINGS!$D$2:$D$19, "&lt;=" &amp; T214)</f>
        <v>1</v>
      </c>
      <c r="W214" s="37">
        <f t="shared" si="38"/>
        <v>17</v>
      </c>
      <c r="X214" s="40">
        <f t="shared" si="39"/>
        <v>5.5555555555555552E-2</v>
      </c>
    </row>
    <row r="215" spans="1:24" s="2" customFormat="1" x14ac:dyDescent="0.25">
      <c r="A215" s="20" t="s">
        <v>567</v>
      </c>
      <c r="B215" s="20">
        <v>4027</v>
      </c>
      <c r="C215" s="20" t="s">
        <v>18</v>
      </c>
      <c r="D215" s="20" t="s">
        <v>294</v>
      </c>
      <c r="E215" s="9">
        <v>42526.305648148147</v>
      </c>
      <c r="F215" s="9">
        <v>42526.306585648148</v>
      </c>
      <c r="G215" s="10">
        <v>1</v>
      </c>
      <c r="H215" s="9" t="s">
        <v>19</v>
      </c>
      <c r="I215" s="9">
        <v>42526.329525462963</v>
      </c>
      <c r="J215" s="20">
        <v>0</v>
      </c>
      <c r="K215" s="20" t="str">
        <f t="shared" si="33"/>
        <v>4027/4028</v>
      </c>
      <c r="L215" s="6">
        <f t="shared" si="34"/>
        <v>2.2939814814890269E-2</v>
      </c>
      <c r="M215" s="7"/>
      <c r="N215" s="7">
        <f>24*60*SUM($L214:$L215)</f>
        <v>42.950000002747402</v>
      </c>
      <c r="O215" s="21"/>
      <c r="P215" s="21" t="s">
        <v>568</v>
      </c>
      <c r="Q215" s="37" t="b">
        <f t="shared" si="35"/>
        <v>0</v>
      </c>
      <c r="R215" s="38" t="s">
        <v>961</v>
      </c>
      <c r="S215" s="39">
        <f>RIGHT(D215,LEN(D215)-4)/10000</f>
        <v>1.913</v>
      </c>
      <c r="T215" s="39">
        <f>RIGHT(H215,LEN(H215)-4)/10000</f>
        <v>23.331</v>
      </c>
      <c r="U215" s="39">
        <f t="shared" si="37"/>
        <v>21.417999999999999</v>
      </c>
      <c r="V215" s="37">
        <f>COUNTIFS(XINGS!$D$2:$D$19, "&gt;=" &amp; S215, XINGS!$D$2:$D$19, "&lt;=" &amp; T215)</f>
        <v>17</v>
      </c>
      <c r="W215" s="37">
        <f t="shared" si="38"/>
        <v>1</v>
      </c>
      <c r="X215" s="40">
        <f t="shared" si="39"/>
        <v>0.94444444444444442</v>
      </c>
    </row>
    <row r="216" spans="1:24" s="2" customFormat="1" x14ac:dyDescent="0.25">
      <c r="A216" s="20" t="s">
        <v>579</v>
      </c>
      <c r="B216" s="20">
        <v>4024</v>
      </c>
      <c r="C216" s="20" t="s">
        <v>18</v>
      </c>
      <c r="D216" s="20" t="s">
        <v>31</v>
      </c>
      <c r="E216" s="9">
        <v>42526.681018518517</v>
      </c>
      <c r="F216" s="9">
        <v>42526.682187500002</v>
      </c>
      <c r="G216" s="10">
        <v>1</v>
      </c>
      <c r="H216" s="9" t="s">
        <v>580</v>
      </c>
      <c r="I216" s="9">
        <v>42526.697812500002</v>
      </c>
      <c r="J216" s="20">
        <v>2</v>
      </c>
      <c r="K216" s="20" t="str">
        <f t="shared" si="33"/>
        <v>4023/4024</v>
      </c>
      <c r="L216" s="6">
        <f t="shared" si="34"/>
        <v>1.5625E-2</v>
      </c>
      <c r="M216" s="7"/>
      <c r="N216" s="7"/>
      <c r="O216" s="21"/>
      <c r="P216" s="21"/>
      <c r="Q216" s="37" t="b">
        <f t="shared" si="35"/>
        <v>0</v>
      </c>
      <c r="R216" s="38" t="s">
        <v>961</v>
      </c>
      <c r="S216" s="39">
        <f>RIGHT(D216,LEN(D216)-4)/10000</f>
        <v>4.53E-2</v>
      </c>
      <c r="T216" s="39">
        <f>RIGHT(H216,LEN(H216)-4)/10000</f>
        <v>6.3613999999999997</v>
      </c>
      <c r="U216" s="39">
        <f t="shared" si="37"/>
        <v>6.3160999999999996</v>
      </c>
      <c r="V216" s="37">
        <f>COUNTIFS(XINGS!$D$2:$D$19, "&gt;=" &amp; S216, XINGS!$D$2:$D$19, "&lt;=" &amp; T216)</f>
        <v>11</v>
      </c>
      <c r="W216" s="37">
        <f t="shared" si="38"/>
        <v>7</v>
      </c>
      <c r="X216" s="40">
        <f t="shared" si="39"/>
        <v>0.61111111111111116</v>
      </c>
    </row>
    <row r="217" spans="1:24" s="2" customFormat="1" x14ac:dyDescent="0.25">
      <c r="A217" s="20" t="s">
        <v>579</v>
      </c>
      <c r="B217" s="20">
        <v>4024</v>
      </c>
      <c r="C217" s="20" t="s">
        <v>18</v>
      </c>
      <c r="D217" s="20" t="s">
        <v>581</v>
      </c>
      <c r="E217" s="9">
        <v>42526.704780092594</v>
      </c>
      <c r="F217" s="9">
        <v>42526.705324074072</v>
      </c>
      <c r="G217" s="10">
        <v>0</v>
      </c>
      <c r="H217" s="9" t="s">
        <v>539</v>
      </c>
      <c r="I217" s="9">
        <v>42526.715613425928</v>
      </c>
      <c r="J217" s="20">
        <v>0</v>
      </c>
      <c r="K217" s="20" t="str">
        <f t="shared" si="33"/>
        <v>4023/4024</v>
      </c>
      <c r="L217" s="6">
        <f t="shared" si="34"/>
        <v>1.0289351856044959E-2</v>
      </c>
      <c r="M217" s="7"/>
      <c r="N217" s="7">
        <f>24*60*SUM($L216:$L217)</f>
        <v>37.316666672704741</v>
      </c>
      <c r="O217" s="21"/>
      <c r="P217" s="21" t="s">
        <v>517</v>
      </c>
      <c r="Q217" s="37" t="b">
        <f t="shared" si="35"/>
        <v>0</v>
      </c>
      <c r="R217" s="38" t="s">
        <v>961</v>
      </c>
      <c r="S217" s="39">
        <f>RIGHT(D217,LEN(D217)-4)/10000</f>
        <v>12.827199999999999</v>
      </c>
      <c r="T217" s="39">
        <f>RIGHT(H217,LEN(H217)-4)/10000</f>
        <v>23.331099999999999</v>
      </c>
      <c r="U217" s="39">
        <f t="shared" si="37"/>
        <v>10.5039</v>
      </c>
      <c r="V217" s="37">
        <f>COUNTIFS(XINGS!$D$2:$D$19, "&gt;=" &amp; S217, XINGS!$D$2:$D$19, "&lt;=" &amp; T217)</f>
        <v>1</v>
      </c>
      <c r="W217" s="37">
        <f t="shared" si="38"/>
        <v>17</v>
      </c>
      <c r="X217" s="40">
        <f t="shared" si="39"/>
        <v>5.5555555555555552E-2</v>
      </c>
    </row>
    <row r="218" spans="1:24" s="2" customFormat="1" x14ac:dyDescent="0.25">
      <c r="A218" s="20" t="s">
        <v>583</v>
      </c>
      <c r="B218" s="20">
        <v>4031</v>
      </c>
      <c r="C218" s="20"/>
      <c r="D218" s="20"/>
      <c r="E218" s="9"/>
      <c r="F218" s="9">
        <v>42527.256608796299</v>
      </c>
      <c r="G218" s="10"/>
      <c r="H218" s="9"/>
      <c r="I218" s="9">
        <v>42527.260300925926</v>
      </c>
      <c r="J218" s="20"/>
      <c r="K218" s="20" t="str">
        <f t="shared" si="33"/>
        <v>4031/4032</v>
      </c>
      <c r="L218" s="6">
        <f t="shared" si="34"/>
        <v>3.6921296268701553E-3</v>
      </c>
      <c r="M218" s="7"/>
      <c r="N218" s="7">
        <f>24*60*SUM($L218:$L218)</f>
        <v>5.3166666626930237</v>
      </c>
      <c r="O218" s="21"/>
      <c r="P218" s="21" t="s">
        <v>584</v>
      </c>
      <c r="Q218" s="37" t="b">
        <f t="shared" si="35"/>
        <v>0</v>
      </c>
      <c r="R218" s="38" t="s">
        <v>962</v>
      </c>
      <c r="S218" s="39"/>
      <c r="T218" s="39"/>
      <c r="U218" s="39"/>
      <c r="V218" s="37">
        <f>COUNTIFS(XINGS!$D$2:$D$19, "&gt;=" &amp; S218, XINGS!$D$2:$D$19, "&lt;=" &amp; T218)</f>
        <v>0</v>
      </c>
      <c r="W218" s="37">
        <f t="shared" si="38"/>
        <v>18</v>
      </c>
      <c r="X218" s="40">
        <f t="shared" si="39"/>
        <v>0</v>
      </c>
    </row>
    <row r="219" spans="1:24" s="2" customFormat="1" x14ac:dyDescent="0.25">
      <c r="A219" s="20" t="s">
        <v>585</v>
      </c>
      <c r="B219" s="20">
        <v>4040</v>
      </c>
      <c r="C219" s="20" t="s">
        <v>18</v>
      </c>
      <c r="D219" s="20" t="s">
        <v>100</v>
      </c>
      <c r="E219" s="9">
        <v>42527.373287037037</v>
      </c>
      <c r="F219" s="9">
        <v>42527.373923611114</v>
      </c>
      <c r="G219" s="10">
        <v>0</v>
      </c>
      <c r="H219" s="9" t="s">
        <v>147</v>
      </c>
      <c r="I219" s="9">
        <v>42527.374606481484</v>
      </c>
      <c r="J219" s="20">
        <v>1</v>
      </c>
      <c r="K219" s="20" t="str">
        <f t="shared" si="33"/>
        <v>4039/4040</v>
      </c>
      <c r="L219" s="6">
        <f t="shared" si="34"/>
        <v>6.8287036992842332E-4</v>
      </c>
      <c r="M219" s="7"/>
      <c r="N219" s="7">
        <f>24*60*SUM($L219:$L219)</f>
        <v>0.98333333269692957</v>
      </c>
      <c r="O219" s="21"/>
      <c r="P219" s="21" t="s">
        <v>584</v>
      </c>
      <c r="Q219" s="37" t="b">
        <f t="shared" si="35"/>
        <v>0</v>
      </c>
      <c r="R219" s="38" t="s">
        <v>962</v>
      </c>
      <c r="S219" s="39">
        <f t="shared" ref="S219:S224" si="43">RIGHT(D219,LEN(D219)-4)/10000</f>
        <v>4.7500000000000001E-2</v>
      </c>
      <c r="T219" s="39">
        <f t="shared" ref="T219:T224" si="44">RIGHT(H219,LEN(H219)-4)/10000</f>
        <v>23.332599999999999</v>
      </c>
      <c r="U219" s="39">
        <f t="shared" ref="U219:U224" si="45">ABS(T219-S219)</f>
        <v>23.2851</v>
      </c>
      <c r="V219" s="37">
        <f>COUNTIFS(XINGS!$D$2:$D$19, "&gt;=" &amp; S219, XINGS!$D$2:$D$19, "&lt;=" &amp; T219)</f>
        <v>18</v>
      </c>
      <c r="W219" s="37">
        <f t="shared" si="38"/>
        <v>0</v>
      </c>
      <c r="X219" s="40">
        <f t="shared" si="39"/>
        <v>1</v>
      </c>
    </row>
    <row r="220" spans="1:24" s="2" customFormat="1" x14ac:dyDescent="0.25">
      <c r="A220" s="20" t="s">
        <v>586</v>
      </c>
      <c r="B220" s="20">
        <v>4011</v>
      </c>
      <c r="C220" s="20" t="s">
        <v>18</v>
      </c>
      <c r="D220" s="20" t="s">
        <v>71</v>
      </c>
      <c r="E220" s="9">
        <v>42527.390775462962</v>
      </c>
      <c r="F220" s="9">
        <v>42527.391689814816</v>
      </c>
      <c r="G220" s="10">
        <v>1</v>
      </c>
      <c r="H220" s="9" t="s">
        <v>587</v>
      </c>
      <c r="I220" s="9">
        <v>42527.396469907406</v>
      </c>
      <c r="J220" s="20">
        <v>0</v>
      </c>
      <c r="K220" s="20" t="str">
        <f t="shared" si="33"/>
        <v>4011/4012</v>
      </c>
      <c r="L220" s="6">
        <f t="shared" si="34"/>
        <v>4.7800925894989632E-3</v>
      </c>
      <c r="M220" s="7"/>
      <c r="N220" s="7"/>
      <c r="O220" s="21"/>
      <c r="P220" s="21"/>
      <c r="Q220" s="37" t="b">
        <f t="shared" si="35"/>
        <v>0</v>
      </c>
      <c r="R220" s="38" t="s">
        <v>962</v>
      </c>
      <c r="S220" s="39">
        <f t="shared" si="43"/>
        <v>4.6199999999999998E-2</v>
      </c>
      <c r="T220" s="39">
        <f t="shared" si="44"/>
        <v>5.7500000000000002E-2</v>
      </c>
      <c r="U220" s="39">
        <f t="shared" si="45"/>
        <v>1.1300000000000004E-2</v>
      </c>
      <c r="V220" s="37">
        <f>COUNTIFS(XINGS!$D$2:$D$19, "&gt;=" &amp; S220, XINGS!$D$2:$D$19, "&lt;=" &amp; T220)</f>
        <v>0</v>
      </c>
      <c r="W220" s="37">
        <f t="shared" si="38"/>
        <v>18</v>
      </c>
      <c r="X220" s="40">
        <f t="shared" si="39"/>
        <v>0</v>
      </c>
    </row>
    <row r="221" spans="1:24" s="2" customFormat="1" x14ac:dyDescent="0.25">
      <c r="A221" s="20" t="s">
        <v>586</v>
      </c>
      <c r="B221" s="20">
        <v>4011</v>
      </c>
      <c r="C221" s="20" t="s">
        <v>18</v>
      </c>
      <c r="D221" s="20" t="s">
        <v>588</v>
      </c>
      <c r="E221" s="9">
        <v>42527.403449074074</v>
      </c>
      <c r="F221" s="9">
        <v>42527.404178240744</v>
      </c>
      <c r="G221" s="10">
        <v>1</v>
      </c>
      <c r="H221" s="9" t="s">
        <v>503</v>
      </c>
      <c r="I221" s="9">
        <v>42527.424259259256</v>
      </c>
      <c r="J221" s="20">
        <v>2</v>
      </c>
      <c r="K221" s="20" t="str">
        <f t="shared" si="33"/>
        <v>4011/4012</v>
      </c>
      <c r="L221" s="6">
        <f t="shared" si="34"/>
        <v>2.0081018512428273E-2</v>
      </c>
      <c r="M221" s="7"/>
      <c r="N221" s="7">
        <f>24*60*SUM($L220:$L221)</f>
        <v>35.799999986775219</v>
      </c>
      <c r="O221" s="21"/>
      <c r="P221" s="21" t="s">
        <v>584</v>
      </c>
      <c r="Q221" s="37" t="b">
        <f t="shared" si="35"/>
        <v>0</v>
      </c>
      <c r="R221" s="38" t="s">
        <v>962</v>
      </c>
      <c r="S221" s="39">
        <f t="shared" si="43"/>
        <v>3.718</v>
      </c>
      <c r="T221" s="39">
        <f t="shared" si="44"/>
        <v>23.325700000000001</v>
      </c>
      <c r="U221" s="39">
        <f t="shared" si="45"/>
        <v>19.607700000000001</v>
      </c>
      <c r="V221" s="37">
        <f>COUNTIFS(XINGS!$D$2:$D$19, "&gt;=" &amp; S221, XINGS!$D$2:$D$19, "&lt;=" &amp; T221)</f>
        <v>13</v>
      </c>
      <c r="W221" s="37">
        <f t="shared" si="38"/>
        <v>5</v>
      </c>
      <c r="X221" s="40">
        <f t="shared" si="39"/>
        <v>0.72222222222222221</v>
      </c>
    </row>
    <row r="222" spans="1:24" s="2" customFormat="1" x14ac:dyDescent="0.25">
      <c r="A222" s="20" t="s">
        <v>591</v>
      </c>
      <c r="B222" s="20">
        <v>4011</v>
      </c>
      <c r="C222" s="20" t="s">
        <v>18</v>
      </c>
      <c r="D222" s="20" t="s">
        <v>30</v>
      </c>
      <c r="E222" s="9">
        <v>42527.536157407405</v>
      </c>
      <c r="F222" s="9">
        <v>42527.536932870367</v>
      </c>
      <c r="G222" s="10">
        <v>1</v>
      </c>
      <c r="H222" s="9" t="s">
        <v>592</v>
      </c>
      <c r="I222" s="9">
        <v>42527.545717592591</v>
      </c>
      <c r="J222" s="20">
        <v>0</v>
      </c>
      <c r="K222" s="20" t="str">
        <f t="shared" si="33"/>
        <v>4011/4012</v>
      </c>
      <c r="L222" s="6">
        <f t="shared" si="34"/>
        <v>8.7847222239361145E-3</v>
      </c>
      <c r="M222" s="7"/>
      <c r="N222" s="7">
        <f t="shared" ref="N222:N233" si="46">24*60*SUM($L222:$L222)</f>
        <v>12.650000002468005</v>
      </c>
      <c r="O222" s="21"/>
      <c r="P222" s="21" t="s">
        <v>584</v>
      </c>
      <c r="Q222" s="37" t="b">
        <f t="shared" si="35"/>
        <v>0</v>
      </c>
      <c r="R222" s="38" t="s">
        <v>962</v>
      </c>
      <c r="S222" s="39">
        <f t="shared" si="43"/>
        <v>4.5100000000000001E-2</v>
      </c>
      <c r="T222" s="39">
        <f t="shared" si="44"/>
        <v>1.9565999999999999</v>
      </c>
      <c r="U222" s="39">
        <f t="shared" si="45"/>
        <v>1.9115</v>
      </c>
      <c r="V222" s="37">
        <f>COUNTIFS(XINGS!$D$2:$D$19, "&gt;=" &amp; S222, XINGS!$D$2:$D$19, "&lt;=" &amp; T222)</f>
        <v>1</v>
      </c>
      <c r="W222" s="37">
        <f t="shared" si="38"/>
        <v>17</v>
      </c>
      <c r="X222" s="40">
        <f t="shared" si="39"/>
        <v>5.5555555555555552E-2</v>
      </c>
    </row>
    <row r="223" spans="1:24" s="2" customFormat="1" x14ac:dyDescent="0.25">
      <c r="A223" s="20" t="s">
        <v>594</v>
      </c>
      <c r="B223" s="20">
        <v>4018</v>
      </c>
      <c r="C223" s="20" t="s">
        <v>18</v>
      </c>
      <c r="D223" s="20" t="s">
        <v>34</v>
      </c>
      <c r="E223" s="9">
        <v>42527.861979166664</v>
      </c>
      <c r="F223" s="9">
        <v>42527.86414351852</v>
      </c>
      <c r="G223" s="10">
        <v>3</v>
      </c>
      <c r="H223" s="9" t="s">
        <v>595</v>
      </c>
      <c r="I223" s="9">
        <v>42527.883877314816</v>
      </c>
      <c r="J223" s="20">
        <v>0</v>
      </c>
      <c r="K223" s="20" t="str">
        <f t="shared" si="33"/>
        <v>4017/4018</v>
      </c>
      <c r="L223" s="6">
        <f t="shared" si="34"/>
        <v>1.9733796296350192E-2</v>
      </c>
      <c r="M223" s="7"/>
      <c r="N223" s="7">
        <f t="shared" si="46"/>
        <v>28.416666666744277</v>
      </c>
      <c r="O223" s="21" t="s">
        <v>596</v>
      </c>
      <c r="P223" s="21" t="s">
        <v>517</v>
      </c>
      <c r="Q223" s="37" t="b">
        <f t="shared" si="35"/>
        <v>0</v>
      </c>
      <c r="R223" s="38" t="s">
        <v>962</v>
      </c>
      <c r="S223" s="39">
        <f t="shared" si="43"/>
        <v>4.4600000000000001E-2</v>
      </c>
      <c r="T223" s="39">
        <f t="shared" si="44"/>
        <v>4.0842999999999998</v>
      </c>
      <c r="U223" s="39">
        <f t="shared" si="45"/>
        <v>4.0396999999999998</v>
      </c>
      <c r="V223" s="37">
        <f>COUNTIFS(XINGS!$D$2:$D$19, "&gt;=" &amp; S223, XINGS!$D$2:$D$19, "&lt;=" &amp; T223)</f>
        <v>5</v>
      </c>
      <c r="W223" s="37">
        <f t="shared" si="38"/>
        <v>13</v>
      </c>
      <c r="X223" s="40">
        <f t="shared" si="39"/>
        <v>0.27777777777777779</v>
      </c>
    </row>
    <row r="224" spans="1:24" s="2" customFormat="1" x14ac:dyDescent="0.25">
      <c r="A224" s="23" t="s">
        <v>597</v>
      </c>
      <c r="B224" s="23">
        <v>4016</v>
      </c>
      <c r="C224" s="23" t="s">
        <v>18</v>
      </c>
      <c r="D224" s="23" t="s">
        <v>60</v>
      </c>
      <c r="E224" s="24">
        <v>42528.214317129627</v>
      </c>
      <c r="F224" s="24">
        <v>42528.215231481481</v>
      </c>
      <c r="G224" s="25">
        <v>1</v>
      </c>
      <c r="H224" s="24" t="s">
        <v>598</v>
      </c>
      <c r="I224" s="24">
        <v>42528.23945601852</v>
      </c>
      <c r="J224" s="23">
        <v>0</v>
      </c>
      <c r="K224" s="23" t="str">
        <f t="shared" si="33"/>
        <v>4015/4016</v>
      </c>
      <c r="L224" s="26">
        <f t="shared" si="34"/>
        <v>2.4224537039117422E-2</v>
      </c>
      <c r="M224" s="27"/>
      <c r="N224" s="27">
        <f t="shared" si="46"/>
        <v>34.883333336329088</v>
      </c>
      <c r="O224" s="28"/>
      <c r="P224" s="28" t="s">
        <v>517</v>
      </c>
      <c r="Q224" s="37" t="b">
        <f t="shared" si="35"/>
        <v>0</v>
      </c>
      <c r="R224" s="38" t="s">
        <v>963</v>
      </c>
      <c r="S224" s="39">
        <f t="shared" si="43"/>
        <v>4.7300000000000002E-2</v>
      </c>
      <c r="T224" s="39">
        <f t="shared" si="44"/>
        <v>16.665800000000001</v>
      </c>
      <c r="U224" s="39">
        <f t="shared" si="45"/>
        <v>16.618500000000001</v>
      </c>
      <c r="V224" s="37">
        <f>COUNTIFS(XINGS!$D$2:$D$19, "&gt;=" &amp; S224, XINGS!$D$2:$D$19, "&lt;=" &amp; T224)</f>
        <v>18</v>
      </c>
      <c r="W224" s="37">
        <f t="shared" si="38"/>
        <v>0</v>
      </c>
      <c r="X224" s="40">
        <f t="shared" si="39"/>
        <v>1</v>
      </c>
    </row>
    <row r="225" spans="1:24" s="2" customFormat="1" x14ac:dyDescent="0.25">
      <c r="A225" s="23" t="s">
        <v>599</v>
      </c>
      <c r="B225" s="23">
        <v>4016</v>
      </c>
      <c r="C225" s="23"/>
      <c r="D225" s="23"/>
      <c r="E225" s="24"/>
      <c r="F225" s="24">
        <v>42528.431898148148</v>
      </c>
      <c r="G225" s="25"/>
      <c r="H225" s="24"/>
      <c r="I225" s="24">
        <v>42528.433240740742</v>
      </c>
      <c r="J225" s="23"/>
      <c r="K225" s="23" t="str">
        <f t="shared" si="33"/>
        <v>4015/4016</v>
      </c>
      <c r="L225" s="26">
        <f t="shared" si="34"/>
        <v>1.3425925935734995E-3</v>
      </c>
      <c r="M225" s="27"/>
      <c r="N225" s="27">
        <f t="shared" si="46"/>
        <v>1.9333333347458392</v>
      </c>
      <c r="O225" s="28"/>
      <c r="P225" s="28" t="s">
        <v>600</v>
      </c>
      <c r="Q225" s="37" t="b">
        <f t="shared" si="35"/>
        <v>0</v>
      </c>
      <c r="R225" s="38" t="s">
        <v>963</v>
      </c>
      <c r="S225" s="39"/>
      <c r="T225" s="39"/>
      <c r="U225" s="39"/>
      <c r="V225" s="37">
        <f>COUNTIFS(XINGS!$D$2:$D$19, "&gt;=" &amp; S225, XINGS!$D$2:$D$19, "&lt;=" &amp; T225)</f>
        <v>0</v>
      </c>
      <c r="W225" s="37">
        <f t="shared" si="38"/>
        <v>18</v>
      </c>
      <c r="X225" s="40">
        <f t="shared" si="39"/>
        <v>0</v>
      </c>
    </row>
    <row r="226" spans="1:24" s="2" customFormat="1" x14ac:dyDescent="0.25">
      <c r="A226" s="23" t="s">
        <v>602</v>
      </c>
      <c r="B226" s="23">
        <v>4016</v>
      </c>
      <c r="C226" s="23"/>
      <c r="D226" s="23"/>
      <c r="E226" s="24"/>
      <c r="F226" s="24">
        <v>42528.511087962965</v>
      </c>
      <c r="G226" s="25"/>
      <c r="H226" s="24"/>
      <c r="I226" s="24">
        <v>42528.513055555559</v>
      </c>
      <c r="J226" s="23"/>
      <c r="K226" s="23" t="str">
        <f t="shared" si="33"/>
        <v>4015/4016</v>
      </c>
      <c r="L226" s="26">
        <f t="shared" si="34"/>
        <v>1.9675925941555761E-3</v>
      </c>
      <c r="M226" s="27"/>
      <c r="N226" s="27">
        <f t="shared" si="46"/>
        <v>2.8333333355840296</v>
      </c>
      <c r="O226" s="28"/>
      <c r="P226" s="28" t="s">
        <v>600</v>
      </c>
      <c r="Q226" s="37" t="b">
        <f t="shared" si="35"/>
        <v>0</v>
      </c>
      <c r="R226" s="38" t="s">
        <v>963</v>
      </c>
      <c r="S226" s="39"/>
      <c r="T226" s="39"/>
      <c r="U226" s="39"/>
      <c r="V226" s="37">
        <f>COUNTIFS(XINGS!$D$2:$D$19, "&gt;=" &amp; S226, XINGS!$D$2:$D$19, "&lt;=" &amp; T226)</f>
        <v>0</v>
      </c>
      <c r="W226" s="37">
        <f t="shared" si="38"/>
        <v>18</v>
      </c>
      <c r="X226" s="40">
        <f t="shared" si="39"/>
        <v>0</v>
      </c>
    </row>
    <row r="227" spans="1:24" s="2" customFormat="1" x14ac:dyDescent="0.25">
      <c r="A227" s="23" t="s">
        <v>603</v>
      </c>
      <c r="B227" s="23">
        <v>4020</v>
      </c>
      <c r="C227" s="23"/>
      <c r="D227" s="23"/>
      <c r="E227" s="24"/>
      <c r="F227" s="24">
        <v>42528.518391203703</v>
      </c>
      <c r="G227" s="25"/>
      <c r="H227" s="24"/>
      <c r="I227" s="24">
        <v>42528.52002314815</v>
      </c>
      <c r="J227" s="23">
        <v>0</v>
      </c>
      <c r="K227" s="23" t="str">
        <f t="shared" si="33"/>
        <v>4019/4020</v>
      </c>
      <c r="L227" s="26">
        <f t="shared" si="34"/>
        <v>1.6319444475811906E-3</v>
      </c>
      <c r="M227" s="27"/>
      <c r="N227" s="27">
        <f t="shared" si="46"/>
        <v>2.3500000045169145</v>
      </c>
      <c r="O227" s="28"/>
      <c r="P227" s="28" t="s">
        <v>600</v>
      </c>
      <c r="Q227" s="37" t="b">
        <f t="shared" si="35"/>
        <v>0</v>
      </c>
      <c r="R227" s="38" t="s">
        <v>963</v>
      </c>
      <c r="S227" s="39" t="e">
        <f t="shared" ref="S227:S246" si="47">RIGHT(D227,LEN(D227)-4)/10000</f>
        <v>#VALUE!</v>
      </c>
      <c r="T227" s="39" t="e">
        <f t="shared" ref="T227:T246" si="48">RIGHT(H227,LEN(H227)-4)/10000</f>
        <v>#VALUE!</v>
      </c>
      <c r="U227" s="39" t="e">
        <f t="shared" ref="U227:U246" si="49">ABS(T227-S227)</f>
        <v>#VALUE!</v>
      </c>
      <c r="V227" s="37">
        <f>COUNTIFS(XINGS!$D$2:$D$19, "&gt;=" &amp; S227, XINGS!$D$2:$D$19, "&lt;=" &amp; T227)</f>
        <v>0</v>
      </c>
      <c r="W227" s="37">
        <f t="shared" si="38"/>
        <v>18</v>
      </c>
      <c r="X227" s="40">
        <f t="shared" si="39"/>
        <v>0</v>
      </c>
    </row>
    <row r="228" spans="1:24" s="2" customFormat="1" x14ac:dyDescent="0.25">
      <c r="A228" s="23" t="s">
        <v>604</v>
      </c>
      <c r="B228" s="23">
        <v>4020</v>
      </c>
      <c r="C228" s="23"/>
      <c r="D228" s="23"/>
      <c r="E228" s="24"/>
      <c r="F228" s="24">
        <v>42528.589456018519</v>
      </c>
      <c r="G228" s="25"/>
      <c r="H228" s="24"/>
      <c r="I228" s="24">
        <v>42528.59957175926</v>
      </c>
      <c r="J228" s="23">
        <v>0</v>
      </c>
      <c r="K228" s="23" t="str">
        <f t="shared" si="33"/>
        <v>4019/4020</v>
      </c>
      <c r="L228" s="26">
        <f t="shared" si="34"/>
        <v>1.0115740740729962E-2</v>
      </c>
      <c r="M228" s="27"/>
      <c r="N228" s="27">
        <f t="shared" si="46"/>
        <v>14.566666666651145</v>
      </c>
      <c r="O228" s="28"/>
      <c r="P228" s="28" t="s">
        <v>158</v>
      </c>
      <c r="Q228" s="37" t="b">
        <f t="shared" si="35"/>
        <v>0</v>
      </c>
      <c r="R228" s="38" t="s">
        <v>963</v>
      </c>
      <c r="S228" s="39" t="e">
        <f t="shared" si="47"/>
        <v>#VALUE!</v>
      </c>
      <c r="T228" s="39" t="e">
        <f t="shared" si="48"/>
        <v>#VALUE!</v>
      </c>
      <c r="U228" s="39" t="e">
        <f t="shared" si="49"/>
        <v>#VALUE!</v>
      </c>
      <c r="V228" s="37">
        <f>COUNTIFS(XINGS!$D$2:$D$19, "&gt;=" &amp; S228, XINGS!$D$2:$D$19, "&lt;=" &amp; T228)</f>
        <v>0</v>
      </c>
      <c r="W228" s="37">
        <f t="shared" si="38"/>
        <v>18</v>
      </c>
      <c r="X228" s="40">
        <f t="shared" si="39"/>
        <v>0</v>
      </c>
    </row>
    <row r="229" spans="1:24" s="2" customFormat="1" x14ac:dyDescent="0.25">
      <c r="A229" s="23" t="s">
        <v>606</v>
      </c>
      <c r="B229" s="23">
        <v>4044</v>
      </c>
      <c r="C229" s="23" t="s">
        <v>18</v>
      </c>
      <c r="D229" s="23" t="s">
        <v>414</v>
      </c>
      <c r="E229" s="24">
        <v>42528.672592592593</v>
      </c>
      <c r="F229" s="24">
        <v>42528.673645833333</v>
      </c>
      <c r="G229" s="25">
        <v>1</v>
      </c>
      <c r="H229" s="24" t="s">
        <v>36</v>
      </c>
      <c r="I229" s="24">
        <v>42528.680462962962</v>
      </c>
      <c r="J229" s="23">
        <v>0</v>
      </c>
      <c r="K229" s="23" t="str">
        <f t="shared" si="33"/>
        <v>4043/4044</v>
      </c>
      <c r="L229" s="26">
        <f t="shared" si="34"/>
        <v>6.8171296297805384E-3</v>
      </c>
      <c r="M229" s="27"/>
      <c r="N229" s="27">
        <f t="shared" si="46"/>
        <v>9.8166666668839753</v>
      </c>
      <c r="O229" s="28"/>
      <c r="P229" s="28" t="s">
        <v>158</v>
      </c>
      <c r="Q229" s="37" t="b">
        <f t="shared" si="35"/>
        <v>0</v>
      </c>
      <c r="R229" s="38" t="s">
        <v>963</v>
      </c>
      <c r="S229" s="39">
        <f t="shared" si="47"/>
        <v>4.4400000000000002E-2</v>
      </c>
      <c r="T229" s="39">
        <f t="shared" si="48"/>
        <v>4.6399999999999997E-2</v>
      </c>
      <c r="U229" s="39">
        <f t="shared" si="49"/>
        <v>1.9999999999999948E-3</v>
      </c>
      <c r="V229" s="37">
        <f>COUNTIFS(XINGS!$D$2:$D$19, "&gt;=" &amp; S229, XINGS!$D$2:$D$19, "&lt;=" &amp; T229)</f>
        <v>0</v>
      </c>
      <c r="W229" s="37">
        <f t="shared" si="38"/>
        <v>18</v>
      </c>
      <c r="X229" s="40">
        <f t="shared" si="39"/>
        <v>0</v>
      </c>
    </row>
    <row r="230" spans="1:24" s="2" customFormat="1" x14ac:dyDescent="0.25">
      <c r="A230" s="23" t="s">
        <v>608</v>
      </c>
      <c r="B230" s="23">
        <v>4027</v>
      </c>
      <c r="C230" s="23" t="s">
        <v>18</v>
      </c>
      <c r="D230" s="23" t="s">
        <v>609</v>
      </c>
      <c r="E230" s="24">
        <v>42528.792905092596</v>
      </c>
      <c r="F230" s="24">
        <v>42528.793657407405</v>
      </c>
      <c r="G230" s="25">
        <v>1</v>
      </c>
      <c r="H230" s="24" t="s">
        <v>99</v>
      </c>
      <c r="I230" s="24">
        <v>42528.795231481483</v>
      </c>
      <c r="J230" s="23">
        <v>0</v>
      </c>
      <c r="K230" s="23" t="str">
        <f t="shared" si="33"/>
        <v>4027/4028</v>
      </c>
      <c r="L230" s="26">
        <f t="shared" si="34"/>
        <v>1.5740740782348439E-3</v>
      </c>
      <c r="M230" s="27"/>
      <c r="N230" s="27">
        <f t="shared" si="46"/>
        <v>2.2666666726581752</v>
      </c>
      <c r="O230" s="28"/>
      <c r="P230" s="28" t="s">
        <v>158</v>
      </c>
      <c r="Q230" s="37" t="b">
        <f t="shared" si="35"/>
        <v>0</v>
      </c>
      <c r="R230" s="38" t="s">
        <v>963</v>
      </c>
      <c r="S230" s="39">
        <f t="shared" si="47"/>
        <v>4.8899999999999999E-2</v>
      </c>
      <c r="T230" s="39">
        <f t="shared" si="48"/>
        <v>23.3276</v>
      </c>
      <c r="U230" s="39">
        <f t="shared" si="49"/>
        <v>23.278700000000001</v>
      </c>
      <c r="V230" s="37">
        <f>COUNTIFS(XINGS!$D$2:$D$19, "&gt;=" &amp; S230, XINGS!$D$2:$D$19, "&lt;=" &amp; T230)</f>
        <v>18</v>
      </c>
      <c r="W230" s="37">
        <f t="shared" si="38"/>
        <v>0</v>
      </c>
      <c r="X230" s="40">
        <f t="shared" si="39"/>
        <v>1</v>
      </c>
    </row>
    <row r="231" spans="1:24" s="2" customFormat="1" x14ac:dyDescent="0.25">
      <c r="A231" s="23" t="s">
        <v>610</v>
      </c>
      <c r="B231" s="23">
        <v>4014</v>
      </c>
      <c r="C231" s="23"/>
      <c r="D231" s="23"/>
      <c r="E231" s="24"/>
      <c r="F231" s="24">
        <v>42528.913715277777</v>
      </c>
      <c r="G231" s="25"/>
      <c r="H231" s="24"/>
      <c r="I231" s="24">
        <v>42528.923530092594</v>
      </c>
      <c r="J231" s="23"/>
      <c r="K231" s="23" t="str">
        <f t="shared" si="33"/>
        <v>4013/4014</v>
      </c>
      <c r="L231" s="26">
        <f t="shared" si="34"/>
        <v>9.8148148172185756E-3</v>
      </c>
      <c r="M231" s="27"/>
      <c r="N231" s="27">
        <f t="shared" si="46"/>
        <v>14.133333336794749</v>
      </c>
      <c r="O231" s="28"/>
      <c r="P231" s="28" t="s">
        <v>600</v>
      </c>
      <c r="Q231" s="37" t="b">
        <f t="shared" si="35"/>
        <v>0</v>
      </c>
      <c r="R231" s="38" t="s">
        <v>963</v>
      </c>
      <c r="S231" s="39" t="e">
        <f t="shared" si="47"/>
        <v>#VALUE!</v>
      </c>
      <c r="T231" s="39" t="e">
        <f t="shared" si="48"/>
        <v>#VALUE!</v>
      </c>
      <c r="U231" s="39" t="e">
        <f t="shared" si="49"/>
        <v>#VALUE!</v>
      </c>
      <c r="V231" s="37">
        <f>COUNTIFS(XINGS!$D$2:$D$19, "&gt;=" &amp; S231, XINGS!$D$2:$D$19, "&lt;=" &amp; T231)</f>
        <v>0</v>
      </c>
      <c r="W231" s="37">
        <f t="shared" si="38"/>
        <v>18</v>
      </c>
      <c r="X231" s="40">
        <f t="shared" si="39"/>
        <v>0</v>
      </c>
    </row>
    <row r="232" spans="1:24" s="2" customFormat="1" x14ac:dyDescent="0.25">
      <c r="A232" s="23" t="s">
        <v>611</v>
      </c>
      <c r="B232" s="23">
        <v>4014</v>
      </c>
      <c r="C232" s="23"/>
      <c r="D232" s="23"/>
      <c r="E232" s="24"/>
      <c r="F232" s="24">
        <v>42528.996550925927</v>
      </c>
      <c r="G232" s="25"/>
      <c r="H232" s="24"/>
      <c r="I232" s="24">
        <v>42528.99790509259</v>
      </c>
      <c r="J232" s="23"/>
      <c r="K232" s="23" t="str">
        <f t="shared" si="33"/>
        <v>4013/4014</v>
      </c>
      <c r="L232" s="26">
        <f t="shared" si="34"/>
        <v>1.3541666630771942E-3</v>
      </c>
      <c r="M232" s="27"/>
      <c r="N232" s="27">
        <f t="shared" si="46"/>
        <v>1.9499999948311597</v>
      </c>
      <c r="O232" s="28"/>
      <c r="P232" s="28" t="s">
        <v>600</v>
      </c>
      <c r="Q232" s="37" t="b">
        <f t="shared" si="35"/>
        <v>0</v>
      </c>
      <c r="R232" s="38" t="s">
        <v>963</v>
      </c>
      <c r="S232" s="39" t="e">
        <f t="shared" si="47"/>
        <v>#VALUE!</v>
      </c>
      <c r="T232" s="39" t="e">
        <f t="shared" si="48"/>
        <v>#VALUE!</v>
      </c>
      <c r="U232" s="39" t="e">
        <f t="shared" si="49"/>
        <v>#VALUE!</v>
      </c>
      <c r="V232" s="37">
        <f>COUNTIFS(XINGS!$D$2:$D$19, "&gt;=" &amp; S232, XINGS!$D$2:$D$19, "&lt;=" &amp; T232)</f>
        <v>0</v>
      </c>
      <c r="W232" s="37">
        <f t="shared" si="38"/>
        <v>18</v>
      </c>
      <c r="X232" s="40">
        <f t="shared" si="39"/>
        <v>0</v>
      </c>
    </row>
    <row r="233" spans="1:24" s="2" customFormat="1" x14ac:dyDescent="0.25">
      <c r="A233" s="20" t="s">
        <v>617</v>
      </c>
      <c r="B233" s="20">
        <v>4025</v>
      </c>
      <c r="C233" s="20" t="s">
        <v>18</v>
      </c>
      <c r="D233" s="20" t="s">
        <v>64</v>
      </c>
      <c r="E233" s="9">
        <v>42529.361608796295</v>
      </c>
      <c r="F233" s="9">
        <v>42529.362986111111</v>
      </c>
      <c r="G233" s="10">
        <v>1</v>
      </c>
      <c r="H233" s="9" t="s">
        <v>539</v>
      </c>
      <c r="I233" s="9">
        <v>42529.364166666666</v>
      </c>
      <c r="J233" s="20">
        <v>0</v>
      </c>
      <c r="K233" s="20" t="str">
        <f t="shared" si="33"/>
        <v>4025/4026</v>
      </c>
      <c r="L233" s="6">
        <f t="shared" si="34"/>
        <v>1.1805555550381541E-3</v>
      </c>
      <c r="M233" s="7"/>
      <c r="N233" s="7">
        <f t="shared" si="46"/>
        <v>1.6999999992549419</v>
      </c>
      <c r="O233" s="21"/>
      <c r="P233" s="21" t="s">
        <v>158</v>
      </c>
      <c r="Q233" s="37" t="b">
        <f t="shared" si="35"/>
        <v>0</v>
      </c>
      <c r="R233" s="38" t="s">
        <v>964</v>
      </c>
      <c r="S233" s="39">
        <f t="shared" si="47"/>
        <v>4.6600000000000003E-2</v>
      </c>
      <c r="T233" s="39">
        <f t="shared" si="48"/>
        <v>23.331099999999999</v>
      </c>
      <c r="U233" s="39">
        <f t="shared" si="49"/>
        <v>23.284499999999998</v>
      </c>
      <c r="V233" s="37">
        <f>COUNTIFS(XINGS!$D$2:$D$19, "&gt;=" &amp; S233, XINGS!$D$2:$D$19, "&lt;=" &amp; T233)</f>
        <v>18</v>
      </c>
      <c r="W233" s="37">
        <f t="shared" si="38"/>
        <v>0</v>
      </c>
      <c r="X233" s="40">
        <f t="shared" si="39"/>
        <v>1</v>
      </c>
    </row>
    <row r="234" spans="1:24" s="2" customFormat="1" x14ac:dyDescent="0.25">
      <c r="A234" s="20" t="s">
        <v>625</v>
      </c>
      <c r="B234" s="20">
        <v>4011</v>
      </c>
      <c r="C234" s="20" t="s">
        <v>18</v>
      </c>
      <c r="D234" s="20" t="s">
        <v>31</v>
      </c>
      <c r="E234" s="9">
        <v>42529.661076388889</v>
      </c>
      <c r="F234" s="9">
        <v>42529.662256944444</v>
      </c>
      <c r="G234" s="10">
        <v>1</v>
      </c>
      <c r="H234" s="9" t="s">
        <v>626</v>
      </c>
      <c r="I234" s="9">
        <v>42529.676203703704</v>
      </c>
      <c r="J234" s="20">
        <v>0</v>
      </c>
      <c r="K234" s="20" t="str">
        <f t="shared" si="33"/>
        <v>4011/4012</v>
      </c>
      <c r="L234" s="6">
        <f t="shared" si="34"/>
        <v>1.3946759259852115E-2</v>
      </c>
      <c r="M234" s="7"/>
      <c r="N234" s="7"/>
      <c r="O234" s="21"/>
      <c r="P234" s="21"/>
      <c r="Q234" s="37" t="b">
        <f t="shared" si="35"/>
        <v>0</v>
      </c>
      <c r="R234" s="38" t="s">
        <v>964</v>
      </c>
      <c r="S234" s="39">
        <f t="shared" si="47"/>
        <v>4.53E-2</v>
      </c>
      <c r="T234" s="39">
        <f t="shared" si="48"/>
        <v>4.3326000000000002</v>
      </c>
      <c r="U234" s="39">
        <f t="shared" si="49"/>
        <v>4.2873000000000001</v>
      </c>
      <c r="V234" s="37">
        <f>COUNTIFS(XINGS!$D$2:$D$19, "&gt;=" &amp; S234, XINGS!$D$2:$D$19, "&lt;=" &amp; T234)</f>
        <v>6</v>
      </c>
      <c r="W234" s="37">
        <f t="shared" si="38"/>
        <v>12</v>
      </c>
      <c r="X234" s="40">
        <f t="shared" si="39"/>
        <v>0.33333333333333331</v>
      </c>
    </row>
    <row r="235" spans="1:24" s="2" customFormat="1" x14ac:dyDescent="0.25">
      <c r="A235" s="20" t="s">
        <v>625</v>
      </c>
      <c r="B235" s="20">
        <v>4011</v>
      </c>
      <c r="C235" s="20" t="s">
        <v>18</v>
      </c>
      <c r="D235" s="20" t="s">
        <v>627</v>
      </c>
      <c r="E235" s="9">
        <v>42529.679780092592</v>
      </c>
      <c r="F235" s="9">
        <v>42529.680613425924</v>
      </c>
      <c r="G235" s="10">
        <v>1</v>
      </c>
      <c r="H235" s="9" t="s">
        <v>135</v>
      </c>
      <c r="I235" s="9">
        <v>42529.699537037035</v>
      </c>
      <c r="J235" s="20">
        <v>0</v>
      </c>
      <c r="K235" s="20" t="str">
        <f t="shared" si="33"/>
        <v>4011/4012</v>
      </c>
      <c r="L235" s="6">
        <f t="shared" si="34"/>
        <v>1.8923611110949423E-2</v>
      </c>
      <c r="M235" s="7"/>
      <c r="N235" s="7">
        <f>24*60*SUM($L234:$L235)</f>
        <v>47.333333333954215</v>
      </c>
      <c r="O235" s="21"/>
      <c r="P235" s="21" t="s">
        <v>628</v>
      </c>
      <c r="Q235" s="37" t="b">
        <f t="shared" si="35"/>
        <v>0</v>
      </c>
      <c r="R235" s="38" t="s">
        <v>964</v>
      </c>
      <c r="S235" s="39">
        <f t="shared" si="47"/>
        <v>6.4997999999999996</v>
      </c>
      <c r="T235" s="39">
        <f t="shared" si="48"/>
        <v>23.332100000000001</v>
      </c>
      <c r="U235" s="39">
        <f t="shared" si="49"/>
        <v>16.8323</v>
      </c>
      <c r="V235" s="37">
        <f>COUNTIFS(XINGS!$D$2:$D$19, "&gt;=" &amp; S235, XINGS!$D$2:$D$19, "&lt;=" &amp; T235)</f>
        <v>6</v>
      </c>
      <c r="W235" s="37">
        <f t="shared" si="38"/>
        <v>12</v>
      </c>
      <c r="X235" s="40">
        <f t="shared" si="39"/>
        <v>0.33333333333333331</v>
      </c>
    </row>
    <row r="236" spans="1:24" s="2" customFormat="1" x14ac:dyDescent="0.25">
      <c r="A236" s="20" t="s">
        <v>629</v>
      </c>
      <c r="B236" s="20">
        <v>4024</v>
      </c>
      <c r="C236" s="20"/>
      <c r="D236" s="20"/>
      <c r="E236" s="9"/>
      <c r="F236" s="9">
        <v>42529.767395833333</v>
      </c>
      <c r="G236" s="10"/>
      <c r="H236" s="9"/>
      <c r="I236" s="9">
        <v>42529.767858796295</v>
      </c>
      <c r="J236" s="20"/>
      <c r="K236" s="20" t="str">
        <f t="shared" si="33"/>
        <v>4023/4024</v>
      </c>
      <c r="L236" s="6">
        <f t="shared" si="34"/>
        <v>4.6296296204673126E-4</v>
      </c>
      <c r="M236" s="7"/>
      <c r="N236" s="7">
        <f t="shared" ref="N236:N246" si="50">24*60*SUM($L236:$L236)</f>
        <v>0.66666666534729302</v>
      </c>
      <c r="O236" s="21"/>
      <c r="P236" s="21" t="s">
        <v>158</v>
      </c>
      <c r="Q236" s="37" t="b">
        <f t="shared" si="35"/>
        <v>0</v>
      </c>
      <c r="R236" s="38" t="s">
        <v>964</v>
      </c>
      <c r="S236" s="39" t="e">
        <f t="shared" si="47"/>
        <v>#VALUE!</v>
      </c>
      <c r="T236" s="39" t="e">
        <f t="shared" si="48"/>
        <v>#VALUE!</v>
      </c>
      <c r="U236" s="39" t="e">
        <f t="shared" si="49"/>
        <v>#VALUE!</v>
      </c>
      <c r="V236" s="37">
        <f>COUNTIFS(XINGS!$D$2:$D$19, "&gt;=" &amp; S236, XINGS!$D$2:$D$19, "&lt;=" &amp; T236)</f>
        <v>0</v>
      </c>
      <c r="W236" s="37">
        <f t="shared" si="38"/>
        <v>18</v>
      </c>
      <c r="X236" s="40">
        <f t="shared" si="39"/>
        <v>0</v>
      </c>
    </row>
    <row r="237" spans="1:24" s="2" customFormat="1" x14ac:dyDescent="0.25">
      <c r="A237" s="20" t="s">
        <v>632</v>
      </c>
      <c r="B237" s="20">
        <v>4020</v>
      </c>
      <c r="C237" s="20" t="s">
        <v>18</v>
      </c>
      <c r="D237" s="20" t="s">
        <v>211</v>
      </c>
      <c r="E237" s="9">
        <v>42530.132430555554</v>
      </c>
      <c r="F237" s="9">
        <v>42530.13380787037</v>
      </c>
      <c r="G237" s="10">
        <v>1</v>
      </c>
      <c r="H237" s="9" t="s">
        <v>512</v>
      </c>
      <c r="I237" s="9">
        <v>42530.139432870368</v>
      </c>
      <c r="J237" s="20">
        <v>0</v>
      </c>
      <c r="K237" s="20" t="str">
        <f t="shared" si="33"/>
        <v>4019/4020</v>
      </c>
      <c r="L237" s="6">
        <f t="shared" si="34"/>
        <v>5.6249999979627319E-3</v>
      </c>
      <c r="M237" s="7"/>
      <c r="N237" s="7">
        <f t="shared" si="50"/>
        <v>8.0999999970663339</v>
      </c>
      <c r="O237" s="21"/>
      <c r="P237" s="21" t="s">
        <v>633</v>
      </c>
      <c r="Q237" s="37" t="b">
        <f t="shared" si="35"/>
        <v>0</v>
      </c>
      <c r="R237" s="38" t="s">
        <v>965</v>
      </c>
      <c r="S237" s="39">
        <f t="shared" si="47"/>
        <v>7.2099999999999997E-2</v>
      </c>
      <c r="T237" s="39">
        <f t="shared" si="48"/>
        <v>1.9195</v>
      </c>
      <c r="U237" s="39">
        <f t="shared" si="49"/>
        <v>1.8473999999999999</v>
      </c>
      <c r="V237" s="37">
        <f>COUNTIFS(XINGS!$D$2:$D$19, "&gt;=" &amp; S237, XINGS!$D$2:$D$19, "&lt;=" &amp; T237)</f>
        <v>1</v>
      </c>
      <c r="W237" s="37">
        <f t="shared" si="38"/>
        <v>17</v>
      </c>
      <c r="X237" s="40">
        <f t="shared" si="39"/>
        <v>5.5555555555555552E-2</v>
      </c>
    </row>
    <row r="238" spans="1:24" s="2" customFormat="1" x14ac:dyDescent="0.25">
      <c r="A238" s="20" t="s">
        <v>634</v>
      </c>
      <c r="B238" s="20">
        <v>4024</v>
      </c>
      <c r="C238" s="20"/>
      <c r="D238" s="20"/>
      <c r="E238" s="9"/>
      <c r="F238" s="9">
        <v>42530.153749999998</v>
      </c>
      <c r="G238" s="10"/>
      <c r="H238" s="9"/>
      <c r="I238" s="9">
        <v>42530.153807870367</v>
      </c>
      <c r="J238" s="20"/>
      <c r="K238" s="20" t="str">
        <f t="shared" si="33"/>
        <v>4023/4024</v>
      </c>
      <c r="L238" s="6">
        <f t="shared" si="34"/>
        <v>5.7870369346346706E-5</v>
      </c>
      <c r="M238" s="7"/>
      <c r="N238" s="7">
        <f t="shared" si="50"/>
        <v>8.3333331858739257E-2</v>
      </c>
      <c r="O238" s="21"/>
      <c r="P238" s="21" t="s">
        <v>600</v>
      </c>
      <c r="Q238" s="37" t="b">
        <f t="shared" si="35"/>
        <v>0</v>
      </c>
      <c r="R238" s="38" t="s">
        <v>965</v>
      </c>
      <c r="S238" s="39" t="e">
        <f t="shared" si="47"/>
        <v>#VALUE!</v>
      </c>
      <c r="T238" s="39" t="e">
        <f t="shared" si="48"/>
        <v>#VALUE!</v>
      </c>
      <c r="U238" s="39" t="e">
        <f t="shared" si="49"/>
        <v>#VALUE!</v>
      </c>
      <c r="V238" s="37">
        <f>COUNTIFS(XINGS!$D$2:$D$19, "&gt;=" &amp; S238, XINGS!$D$2:$D$19, "&lt;=" &amp; T238)</f>
        <v>0</v>
      </c>
      <c r="W238" s="37">
        <f t="shared" si="38"/>
        <v>18</v>
      </c>
      <c r="X238" s="40">
        <f t="shared" si="39"/>
        <v>0</v>
      </c>
    </row>
    <row r="239" spans="1:24" s="2" customFormat="1" x14ac:dyDescent="0.25">
      <c r="A239" s="20" t="s">
        <v>635</v>
      </c>
      <c r="B239" s="20">
        <v>4029</v>
      </c>
      <c r="C239" s="20"/>
      <c r="D239" s="20"/>
      <c r="E239" s="9"/>
      <c r="F239" s="9">
        <v>42530.181863425925</v>
      </c>
      <c r="G239" s="10"/>
      <c r="H239" s="9"/>
      <c r="I239" s="9">
        <v>42530.181921296295</v>
      </c>
      <c r="J239" s="20"/>
      <c r="K239" s="20" t="str">
        <f t="shared" si="33"/>
        <v>4029/4030</v>
      </c>
      <c r="L239" s="6">
        <f t="shared" si="34"/>
        <v>5.7870369346346706E-5</v>
      </c>
      <c r="M239" s="7"/>
      <c r="N239" s="7">
        <f t="shared" si="50"/>
        <v>8.3333331858739257E-2</v>
      </c>
      <c r="O239" s="21"/>
      <c r="P239" s="21" t="s">
        <v>600</v>
      </c>
      <c r="Q239" s="37" t="b">
        <f t="shared" si="35"/>
        <v>0</v>
      </c>
      <c r="R239" s="38" t="s">
        <v>965</v>
      </c>
      <c r="S239" s="39" t="e">
        <f t="shared" si="47"/>
        <v>#VALUE!</v>
      </c>
      <c r="T239" s="39" t="e">
        <f t="shared" si="48"/>
        <v>#VALUE!</v>
      </c>
      <c r="U239" s="39" t="e">
        <f t="shared" si="49"/>
        <v>#VALUE!</v>
      </c>
      <c r="V239" s="37">
        <f>COUNTIFS(XINGS!$D$2:$D$19, "&gt;=" &amp; S239, XINGS!$D$2:$D$19, "&lt;=" &amp; T239)</f>
        <v>0</v>
      </c>
      <c r="W239" s="37">
        <f t="shared" si="38"/>
        <v>18</v>
      </c>
      <c r="X239" s="40">
        <f t="shared" si="39"/>
        <v>0</v>
      </c>
    </row>
    <row r="240" spans="1:24" s="2" customFormat="1" x14ac:dyDescent="0.25">
      <c r="A240" s="20" t="s">
        <v>642</v>
      </c>
      <c r="B240" s="20">
        <v>4020</v>
      </c>
      <c r="C240" s="20" t="s">
        <v>18</v>
      </c>
      <c r="D240" s="20" t="s">
        <v>643</v>
      </c>
      <c r="E240" s="9">
        <v>42530.20584490741</v>
      </c>
      <c r="F240" s="9">
        <v>42530.207291666666</v>
      </c>
      <c r="G240" s="10">
        <v>2</v>
      </c>
      <c r="H240" s="9" t="s">
        <v>644</v>
      </c>
      <c r="I240" s="9">
        <v>42530.233460648145</v>
      </c>
      <c r="J240" s="20">
        <v>0</v>
      </c>
      <c r="K240" s="20" t="str">
        <f t="shared" si="33"/>
        <v>4019/4020</v>
      </c>
      <c r="L240" s="6">
        <f t="shared" si="34"/>
        <v>2.6168981479713693E-2</v>
      </c>
      <c r="M240" s="7"/>
      <c r="N240" s="7">
        <f t="shared" si="50"/>
        <v>37.683333330787718</v>
      </c>
      <c r="O240" s="21"/>
      <c r="P240" s="21" t="s">
        <v>638</v>
      </c>
      <c r="Q240" s="37" t="b">
        <f t="shared" si="35"/>
        <v>0</v>
      </c>
      <c r="R240" s="38" t="s">
        <v>965</v>
      </c>
      <c r="S240" s="39">
        <f t="shared" si="47"/>
        <v>7.3499999999999996E-2</v>
      </c>
      <c r="T240" s="39">
        <f t="shared" si="48"/>
        <v>16.174199999999999</v>
      </c>
      <c r="U240" s="39">
        <f t="shared" si="49"/>
        <v>16.1007</v>
      </c>
      <c r="V240" s="37">
        <f>COUNTIFS(XINGS!$D$2:$D$19, "&gt;=" &amp; S240, XINGS!$D$2:$D$19, "&lt;=" &amp; T240)</f>
        <v>18</v>
      </c>
      <c r="W240" s="37">
        <f t="shared" si="38"/>
        <v>0</v>
      </c>
      <c r="X240" s="40">
        <f t="shared" si="39"/>
        <v>1</v>
      </c>
    </row>
    <row r="241" spans="1:24" s="2" customFormat="1" x14ac:dyDescent="0.25">
      <c r="A241" s="20" t="s">
        <v>649</v>
      </c>
      <c r="B241" s="20">
        <v>4007</v>
      </c>
      <c r="C241" s="20" t="s">
        <v>18</v>
      </c>
      <c r="D241" s="20" t="s">
        <v>650</v>
      </c>
      <c r="E241" s="9">
        <v>42530.213634259257</v>
      </c>
      <c r="F241" s="9">
        <v>42530.214629629627</v>
      </c>
      <c r="G241" s="10">
        <v>1</v>
      </c>
      <c r="H241" s="9" t="s">
        <v>651</v>
      </c>
      <c r="I241" s="9">
        <v>42530.248993055553</v>
      </c>
      <c r="J241" s="20">
        <v>0</v>
      </c>
      <c r="K241" s="20" t="str">
        <f t="shared" si="33"/>
        <v>4007/4008</v>
      </c>
      <c r="L241" s="6">
        <f t="shared" si="34"/>
        <v>3.4363425926130731E-2</v>
      </c>
      <c r="M241" s="7"/>
      <c r="N241" s="7">
        <f t="shared" si="50"/>
        <v>49.483333333628252</v>
      </c>
      <c r="O241" s="21"/>
      <c r="P241" s="21" t="s">
        <v>638</v>
      </c>
      <c r="Q241" s="37" t="b">
        <f t="shared" si="35"/>
        <v>0</v>
      </c>
      <c r="R241" s="38" t="s">
        <v>965</v>
      </c>
      <c r="S241" s="39">
        <f t="shared" si="47"/>
        <v>4.1500000000000002E-2</v>
      </c>
      <c r="T241" s="39">
        <f t="shared" si="48"/>
        <v>15.440799999999999</v>
      </c>
      <c r="U241" s="39">
        <f t="shared" si="49"/>
        <v>15.3993</v>
      </c>
      <c r="V241" s="37">
        <f>COUNTIFS(XINGS!$D$2:$D$19, "&gt;=" &amp; S241, XINGS!$D$2:$D$19, "&lt;=" &amp; T241)</f>
        <v>18</v>
      </c>
      <c r="W241" s="37">
        <f t="shared" si="38"/>
        <v>0</v>
      </c>
      <c r="X241" s="40">
        <f t="shared" si="39"/>
        <v>1</v>
      </c>
    </row>
    <row r="242" spans="1:24" s="2" customFormat="1" x14ac:dyDescent="0.25">
      <c r="A242" s="20" t="s">
        <v>655</v>
      </c>
      <c r="B242" s="20">
        <v>4024</v>
      </c>
      <c r="C242" s="20" t="s">
        <v>18</v>
      </c>
      <c r="D242" s="20" t="s">
        <v>656</v>
      </c>
      <c r="E242" s="9">
        <v>42530.226631944446</v>
      </c>
      <c r="F242" s="9">
        <v>42530.227418981478</v>
      </c>
      <c r="G242" s="10">
        <v>1</v>
      </c>
      <c r="H242" s="9" t="s">
        <v>651</v>
      </c>
      <c r="I242" s="9">
        <v>42530.253807870373</v>
      </c>
      <c r="J242" s="20">
        <v>1</v>
      </c>
      <c r="K242" s="20" t="str">
        <f t="shared" si="33"/>
        <v>4023/4024</v>
      </c>
      <c r="L242" s="6">
        <f t="shared" si="34"/>
        <v>2.6388888894871343E-2</v>
      </c>
      <c r="M242" s="7"/>
      <c r="N242" s="7">
        <f t="shared" si="50"/>
        <v>38.000000008614734</v>
      </c>
      <c r="O242" s="21"/>
      <c r="P242" s="21" t="s">
        <v>638</v>
      </c>
      <c r="Q242" s="37" t="b">
        <f t="shared" si="35"/>
        <v>0</v>
      </c>
      <c r="R242" s="38" t="s">
        <v>965</v>
      </c>
      <c r="S242" s="39">
        <f t="shared" si="47"/>
        <v>7.6100000000000001E-2</v>
      </c>
      <c r="T242" s="39">
        <f t="shared" si="48"/>
        <v>15.440799999999999</v>
      </c>
      <c r="U242" s="39">
        <f t="shared" si="49"/>
        <v>15.364699999999999</v>
      </c>
      <c r="V242" s="37">
        <f>COUNTIFS(XINGS!$D$2:$D$19, "&gt;=" &amp; S242, XINGS!$D$2:$D$19, "&lt;=" &amp; T242)</f>
        <v>18</v>
      </c>
      <c r="W242" s="37">
        <f t="shared" si="38"/>
        <v>0</v>
      </c>
      <c r="X242" s="40">
        <f t="shared" si="39"/>
        <v>1</v>
      </c>
    </row>
    <row r="243" spans="1:24" s="2" customFormat="1" x14ac:dyDescent="0.25">
      <c r="A243" s="20" t="s">
        <v>657</v>
      </c>
      <c r="B243" s="20">
        <v>4031</v>
      </c>
      <c r="C243" s="20" t="s">
        <v>18</v>
      </c>
      <c r="D243" s="20" t="s">
        <v>414</v>
      </c>
      <c r="E243" s="9">
        <v>42530.235034722224</v>
      </c>
      <c r="F243" s="9">
        <v>42530.236006944448</v>
      </c>
      <c r="G243" s="10">
        <v>1</v>
      </c>
      <c r="H243" s="9" t="s">
        <v>240</v>
      </c>
      <c r="I243" s="9">
        <v>42530.273333333331</v>
      </c>
      <c r="J243" s="20">
        <v>0</v>
      </c>
      <c r="K243" s="20" t="str">
        <f t="shared" si="33"/>
        <v>4031/4032</v>
      </c>
      <c r="L243" s="6">
        <f t="shared" si="34"/>
        <v>3.7326388883229811E-2</v>
      </c>
      <c r="M243" s="7"/>
      <c r="N243" s="7">
        <f t="shared" si="50"/>
        <v>53.749999991850927</v>
      </c>
      <c r="O243" s="21"/>
      <c r="P243" s="21" t="s">
        <v>638</v>
      </c>
      <c r="Q243" s="37" t="b">
        <f t="shared" si="35"/>
        <v>0</v>
      </c>
      <c r="R243" s="38" t="s">
        <v>965</v>
      </c>
      <c r="S243" s="39">
        <f t="shared" si="47"/>
        <v>4.4400000000000002E-2</v>
      </c>
      <c r="T243" s="39">
        <f t="shared" si="48"/>
        <v>15.4422</v>
      </c>
      <c r="U243" s="39">
        <f t="shared" si="49"/>
        <v>15.3978</v>
      </c>
      <c r="V243" s="37">
        <f>COUNTIFS(XINGS!$D$2:$D$19, "&gt;=" &amp; S243, XINGS!$D$2:$D$19, "&lt;=" &amp; T243)</f>
        <v>18</v>
      </c>
      <c r="W243" s="37">
        <f t="shared" si="38"/>
        <v>0</v>
      </c>
      <c r="X243" s="40">
        <f t="shared" si="39"/>
        <v>1</v>
      </c>
    </row>
    <row r="244" spans="1:24" s="2" customFormat="1" x14ac:dyDescent="0.25">
      <c r="A244" s="20" t="s">
        <v>658</v>
      </c>
      <c r="B244" s="20">
        <v>4027</v>
      </c>
      <c r="C244" s="20" t="s">
        <v>18</v>
      </c>
      <c r="D244" s="20" t="s">
        <v>659</v>
      </c>
      <c r="E244" s="9">
        <v>42530.251736111109</v>
      </c>
      <c r="F244" s="9">
        <v>42530.252870370372</v>
      </c>
      <c r="G244" s="10">
        <v>1</v>
      </c>
      <c r="H244" s="9" t="s">
        <v>464</v>
      </c>
      <c r="I244" s="9">
        <v>42530.276967592596</v>
      </c>
      <c r="J244" s="20">
        <v>0</v>
      </c>
      <c r="K244" s="20" t="str">
        <f t="shared" si="33"/>
        <v>4027/4028</v>
      </c>
      <c r="L244" s="6">
        <f t="shared" si="34"/>
        <v>2.4097222223645076E-2</v>
      </c>
      <c r="M244" s="7"/>
      <c r="N244" s="7">
        <f t="shared" si="50"/>
        <v>34.70000000204891</v>
      </c>
      <c r="O244" s="21"/>
      <c r="P244" s="21" t="s">
        <v>638</v>
      </c>
      <c r="Q244" s="37" t="b">
        <f t="shared" si="35"/>
        <v>0</v>
      </c>
      <c r="R244" s="38" t="s">
        <v>965</v>
      </c>
      <c r="S244" s="39">
        <f t="shared" si="47"/>
        <v>7.9000000000000001E-2</v>
      </c>
      <c r="T244" s="39">
        <f t="shared" si="48"/>
        <v>15.4415</v>
      </c>
      <c r="U244" s="39">
        <f t="shared" si="49"/>
        <v>15.362499999999999</v>
      </c>
      <c r="V244" s="37">
        <f>COUNTIFS(XINGS!$D$2:$D$19, "&gt;=" &amp; S244, XINGS!$D$2:$D$19, "&lt;=" &amp; T244)</f>
        <v>18</v>
      </c>
      <c r="W244" s="37">
        <f t="shared" si="38"/>
        <v>0</v>
      </c>
      <c r="X244" s="40">
        <f t="shared" si="39"/>
        <v>1</v>
      </c>
    </row>
    <row r="245" spans="1:24" s="2" customFormat="1" x14ac:dyDescent="0.25">
      <c r="A245" s="20" t="s">
        <v>660</v>
      </c>
      <c r="B245" s="20">
        <v>4031</v>
      </c>
      <c r="C245" s="20" t="s">
        <v>18</v>
      </c>
      <c r="D245" s="20" t="s">
        <v>107</v>
      </c>
      <c r="E245" s="9">
        <v>42530.421875</v>
      </c>
      <c r="F245" s="9">
        <v>42530.42260416667</v>
      </c>
      <c r="G245" s="10">
        <v>1</v>
      </c>
      <c r="H245" s="9" t="s">
        <v>73</v>
      </c>
      <c r="I245" s="9">
        <v>42530.444884259261</v>
      </c>
      <c r="J245" s="20">
        <v>0</v>
      </c>
      <c r="K245" s="20" t="str">
        <f t="shared" si="33"/>
        <v>4031/4032</v>
      </c>
      <c r="L245" s="6">
        <f t="shared" si="34"/>
        <v>2.2280092591245193E-2</v>
      </c>
      <c r="M245" s="7"/>
      <c r="N245" s="7">
        <f t="shared" si="50"/>
        <v>32.083333331393078</v>
      </c>
      <c r="O245" s="21"/>
      <c r="P245" s="21" t="s">
        <v>600</v>
      </c>
      <c r="Q245" s="37" t="b">
        <f t="shared" si="35"/>
        <v>0</v>
      </c>
      <c r="R245" s="38" t="s">
        <v>965</v>
      </c>
      <c r="S245" s="39">
        <f t="shared" si="47"/>
        <v>1.9118999999999999</v>
      </c>
      <c r="T245" s="39">
        <f t="shared" si="48"/>
        <v>23.3323</v>
      </c>
      <c r="U245" s="39">
        <f t="shared" si="49"/>
        <v>21.420400000000001</v>
      </c>
      <c r="V245" s="37">
        <f>COUNTIFS(XINGS!$D$2:$D$19, "&gt;=" &amp; S245, XINGS!$D$2:$D$19, "&lt;=" &amp; T245)</f>
        <v>17</v>
      </c>
      <c r="W245" s="37">
        <f t="shared" si="38"/>
        <v>1</v>
      </c>
      <c r="X245" s="40">
        <f t="shared" si="39"/>
        <v>0.94444444444444442</v>
      </c>
    </row>
    <row r="246" spans="1:24" s="2" customFormat="1" x14ac:dyDescent="0.25">
      <c r="A246" s="20" t="s">
        <v>665</v>
      </c>
      <c r="B246" s="20">
        <v>4018</v>
      </c>
      <c r="C246" s="20" t="s">
        <v>18</v>
      </c>
      <c r="D246" s="20" t="s">
        <v>48</v>
      </c>
      <c r="E246" s="9">
        <v>42530.964432870373</v>
      </c>
      <c r="F246" s="9">
        <v>42530.965428240743</v>
      </c>
      <c r="G246" s="10">
        <v>1</v>
      </c>
      <c r="H246" s="9" t="s">
        <v>666</v>
      </c>
      <c r="I246" s="9">
        <v>42530.995937500003</v>
      </c>
      <c r="J246" s="20">
        <v>0</v>
      </c>
      <c r="K246" s="20" t="str">
        <f t="shared" si="33"/>
        <v>4017/4018</v>
      </c>
      <c r="L246" s="6">
        <f t="shared" si="34"/>
        <v>3.050925926072523E-2</v>
      </c>
      <c r="M246" s="7"/>
      <c r="N246" s="7">
        <f t="shared" si="50"/>
        <v>43.933333335444331</v>
      </c>
      <c r="O246" s="21"/>
      <c r="P246" s="21" t="s">
        <v>667</v>
      </c>
      <c r="Q246" s="37" t="b">
        <f t="shared" si="35"/>
        <v>0</v>
      </c>
      <c r="R246" s="38" t="s">
        <v>965</v>
      </c>
      <c r="S246" s="39">
        <f t="shared" si="47"/>
        <v>4.6899999999999997E-2</v>
      </c>
      <c r="T246" s="39">
        <f t="shared" si="48"/>
        <v>10.569599999999999</v>
      </c>
      <c r="U246" s="39">
        <f t="shared" si="49"/>
        <v>10.522699999999999</v>
      </c>
      <c r="V246" s="37">
        <f>COUNTIFS(XINGS!$D$2:$D$19, "&gt;=" &amp; S246, XINGS!$D$2:$D$19, "&lt;=" &amp; T246)</f>
        <v>15</v>
      </c>
      <c r="W246" s="37">
        <f t="shared" si="38"/>
        <v>3</v>
      </c>
      <c r="X246" s="40">
        <f t="shared" si="39"/>
        <v>0.83333333333333337</v>
      </c>
    </row>
    <row r="247" spans="1:24" s="2" customFormat="1" x14ac:dyDescent="0.25">
      <c r="A247" s="20" t="s">
        <v>999</v>
      </c>
      <c r="B247" s="20">
        <v>4014</v>
      </c>
      <c r="F247" s="9">
        <v>42538.12699074074</v>
      </c>
      <c r="I247" s="9">
        <v>42538.323981481481</v>
      </c>
      <c r="S247" s="2">
        <v>7.1900000000000006E-2</v>
      </c>
      <c r="T247" s="2">
        <v>23.3291</v>
      </c>
      <c r="U247" s="2">
        <v>23.257200000000001</v>
      </c>
      <c r="V247" s="37">
        <f>COUNTIFS(XINGS!$D$2:$D$19, "&gt;=" &amp; S247, XINGS!$D$2:$D$19, "&lt;=" &amp; T247)</f>
        <v>18</v>
      </c>
      <c r="W247" s="37">
        <f t="shared" si="38"/>
        <v>0</v>
      </c>
      <c r="X247" s="40">
        <f t="shared" ref="X247:X262" si="51">V247/18</f>
        <v>1</v>
      </c>
    </row>
    <row r="248" spans="1:24" s="2" customFormat="1" x14ac:dyDescent="0.25">
      <c r="A248" s="20" t="s">
        <v>1000</v>
      </c>
      <c r="B248" s="20">
        <v>4040</v>
      </c>
      <c r="F248" s="9">
        <v>42538.148206018515</v>
      </c>
      <c r="I248" s="9">
        <v>42538.148773148147</v>
      </c>
      <c r="S248" s="2" t="e">
        <v>#VALUE!</v>
      </c>
      <c r="T248" s="2" t="e">
        <v>#VALUE!</v>
      </c>
      <c r="U248" s="2" t="e">
        <v>#VALUE!</v>
      </c>
      <c r="V248" s="37">
        <f>COUNTIFS(XINGS!$D$2:$D$19, "&gt;=" &amp; S248, XINGS!$D$2:$D$19, "&lt;=" &amp; T248)</f>
        <v>0</v>
      </c>
      <c r="W248" s="37">
        <f t="shared" si="38"/>
        <v>18</v>
      </c>
      <c r="X248" s="40">
        <f t="shared" si="51"/>
        <v>0</v>
      </c>
    </row>
    <row r="249" spans="1:24" s="2" customFormat="1" x14ac:dyDescent="0.25">
      <c r="A249" s="20" t="s">
        <v>1001</v>
      </c>
      <c r="B249" s="20">
        <v>4040</v>
      </c>
      <c r="F249" s="9">
        <v>42538.313645833332</v>
      </c>
      <c r="I249" s="9">
        <v>42539.309965277775</v>
      </c>
      <c r="S249" s="2">
        <v>4.5499999999999999E-2</v>
      </c>
      <c r="T249" s="2">
        <v>23.328199999999999</v>
      </c>
      <c r="U249" s="2">
        <v>23.282699999999998</v>
      </c>
      <c r="V249" s="37">
        <f>COUNTIFS(XINGS!$D$2:$D$19, "&gt;=" &amp; S249, XINGS!$D$2:$D$19, "&lt;=" &amp; T249)</f>
        <v>18</v>
      </c>
      <c r="W249" s="37">
        <f t="shared" si="38"/>
        <v>0</v>
      </c>
      <c r="X249" s="40">
        <f t="shared" si="51"/>
        <v>1</v>
      </c>
    </row>
    <row r="250" spans="1:24" s="2" customFormat="1" x14ac:dyDescent="0.25">
      <c r="A250" s="20" t="s">
        <v>1002</v>
      </c>
      <c r="B250" s="20">
        <v>4016</v>
      </c>
      <c r="F250" s="9">
        <v>42538.339629629627</v>
      </c>
      <c r="I250" s="9">
        <v>42538.365486111114</v>
      </c>
      <c r="S250" s="2">
        <v>1.9133</v>
      </c>
      <c r="T250" s="2">
        <v>23.334700000000002</v>
      </c>
      <c r="U250" s="2">
        <v>21.421400000000002</v>
      </c>
      <c r="V250" s="37">
        <f>COUNTIFS(XINGS!$D$2:$D$19, "&gt;=" &amp; S250, XINGS!$D$2:$D$19, "&lt;=" &amp; T250)</f>
        <v>17</v>
      </c>
      <c r="W250" s="37">
        <f t="shared" si="38"/>
        <v>1</v>
      </c>
      <c r="X250" s="40">
        <f t="shared" si="51"/>
        <v>0.94444444444444442</v>
      </c>
    </row>
    <row r="251" spans="1:24" s="2" customFormat="1" x14ac:dyDescent="0.25">
      <c r="A251" s="20" t="s">
        <v>1003</v>
      </c>
      <c r="B251" s="20">
        <v>4020</v>
      </c>
      <c r="F251" s="9">
        <v>42538.369351851848</v>
      </c>
      <c r="I251" s="9">
        <v>42538.392696759256</v>
      </c>
      <c r="S251" s="2">
        <v>1.9128000000000001</v>
      </c>
      <c r="T251" s="2">
        <v>23.3323</v>
      </c>
      <c r="U251" s="2">
        <v>21.419499999999999</v>
      </c>
      <c r="V251" s="37">
        <f>COUNTIFS(XINGS!$D$2:$D$19, "&gt;=" &amp; S251, XINGS!$D$2:$D$19, "&lt;=" &amp; T251)</f>
        <v>17</v>
      </c>
      <c r="W251" s="37">
        <f t="shared" si="38"/>
        <v>1</v>
      </c>
      <c r="X251" s="40">
        <f t="shared" si="51"/>
        <v>0.94444444444444442</v>
      </c>
    </row>
    <row r="252" spans="1:24" s="2" customFormat="1" x14ac:dyDescent="0.25">
      <c r="A252" s="20" t="s">
        <v>1004</v>
      </c>
      <c r="B252" s="20">
        <v>4020</v>
      </c>
      <c r="F252" s="9">
        <v>42538.526180555556</v>
      </c>
      <c r="I252" s="9">
        <v>42538.546539351853</v>
      </c>
      <c r="S252" s="2" t="e">
        <v>#VALUE!</v>
      </c>
      <c r="T252" s="2" t="e">
        <v>#VALUE!</v>
      </c>
      <c r="U252" s="2" t="e">
        <v>#VALUE!</v>
      </c>
      <c r="V252" s="37">
        <f>COUNTIFS(XINGS!$D$2:$D$19, "&gt;=" &amp; S252, XINGS!$D$2:$D$19, "&lt;=" &amp; T252)</f>
        <v>0</v>
      </c>
      <c r="W252" s="37">
        <f t="shared" si="38"/>
        <v>18</v>
      </c>
      <c r="X252" s="40">
        <f t="shared" si="51"/>
        <v>0</v>
      </c>
    </row>
    <row r="253" spans="1:24" s="2" customFormat="1" x14ac:dyDescent="0.25">
      <c r="A253" s="20" t="s">
        <v>1005</v>
      </c>
      <c r="B253" s="20">
        <v>4014</v>
      </c>
      <c r="F253" s="9">
        <v>42538.536435185182</v>
      </c>
      <c r="I253" s="9">
        <v>42538.546990740739</v>
      </c>
      <c r="S253" s="2" t="e">
        <v>#VALUE!</v>
      </c>
      <c r="T253" s="2" t="e">
        <v>#VALUE!</v>
      </c>
      <c r="U253" s="2" t="e">
        <v>#VALUE!</v>
      </c>
      <c r="V253" s="37">
        <f>COUNTIFS(XINGS!$D$2:$D$19, "&gt;=" &amp; S253, XINGS!$D$2:$D$19, "&lt;=" &amp; T253)</f>
        <v>0</v>
      </c>
      <c r="W253" s="37">
        <f t="shared" si="38"/>
        <v>18</v>
      </c>
      <c r="X253" s="40">
        <f t="shared" si="51"/>
        <v>0</v>
      </c>
    </row>
    <row r="254" spans="1:24" s="2" customFormat="1" x14ac:dyDescent="0.25">
      <c r="A254" s="20" t="s">
        <v>1006</v>
      </c>
      <c r="B254" s="20">
        <v>4042</v>
      </c>
      <c r="F254" s="9">
        <v>42538.588136574072</v>
      </c>
      <c r="I254" s="9">
        <v>42538.589791666665</v>
      </c>
      <c r="S254" s="2" t="e">
        <v>#VALUE!</v>
      </c>
      <c r="T254" s="2" t="e">
        <v>#VALUE!</v>
      </c>
      <c r="U254" s="2" t="e">
        <v>#VALUE!</v>
      </c>
      <c r="V254" s="37">
        <f>COUNTIFS(XINGS!$D$2:$D$19, "&gt;=" &amp; S254, XINGS!$D$2:$D$19, "&lt;=" &amp; T254)</f>
        <v>0</v>
      </c>
      <c r="W254" s="37">
        <f t="shared" si="38"/>
        <v>18</v>
      </c>
      <c r="X254" s="40">
        <f t="shared" si="51"/>
        <v>0</v>
      </c>
    </row>
    <row r="255" spans="1:24" s="2" customFormat="1" x14ac:dyDescent="0.25">
      <c r="A255" s="20" t="s">
        <v>1007</v>
      </c>
      <c r="B255" s="20">
        <v>4020</v>
      </c>
      <c r="F255" s="9">
        <v>42538.606759259259</v>
      </c>
      <c r="I255" s="9">
        <v>42538.60765046296</v>
      </c>
      <c r="S255" s="2" t="e">
        <v>#VALUE!</v>
      </c>
      <c r="T255" s="2" t="e">
        <v>#VALUE!</v>
      </c>
      <c r="U255" s="2" t="e">
        <v>#VALUE!</v>
      </c>
      <c r="V255" s="37">
        <f>COUNTIFS(XINGS!$D$2:$D$19, "&gt;=" &amp; S255, XINGS!$D$2:$D$19, "&lt;=" &amp; T255)</f>
        <v>0</v>
      </c>
      <c r="W255" s="37">
        <f t="shared" si="38"/>
        <v>18</v>
      </c>
      <c r="X255" s="40">
        <f t="shared" si="51"/>
        <v>0</v>
      </c>
    </row>
    <row r="256" spans="1:24" s="2" customFormat="1" x14ac:dyDescent="0.25">
      <c r="A256" s="20" t="s">
        <v>1008</v>
      </c>
      <c r="B256" s="20">
        <v>4014</v>
      </c>
      <c r="F256" s="9">
        <v>42538.614444444444</v>
      </c>
      <c r="I256" s="9">
        <v>42538.619641203702</v>
      </c>
      <c r="S256" s="2" t="e">
        <v>#VALUE!</v>
      </c>
      <c r="T256" s="2" t="e">
        <v>#VALUE!</v>
      </c>
      <c r="U256" s="2" t="e">
        <v>#VALUE!</v>
      </c>
      <c r="V256" s="37">
        <f>COUNTIFS(XINGS!$D$2:$D$19, "&gt;=" &amp; S256, XINGS!$D$2:$D$19, "&lt;=" &amp; T256)</f>
        <v>0</v>
      </c>
      <c r="W256" s="37">
        <f t="shared" si="38"/>
        <v>18</v>
      </c>
      <c r="X256" s="40">
        <f t="shared" si="51"/>
        <v>0</v>
      </c>
    </row>
    <row r="257" spans="1:24" s="2" customFormat="1" x14ac:dyDescent="0.25">
      <c r="A257" s="20" t="s">
        <v>1009</v>
      </c>
      <c r="B257" s="20">
        <v>4044</v>
      </c>
      <c r="F257" s="9">
        <v>42538.623877314814</v>
      </c>
      <c r="I257" s="9">
        <v>42539.202673611115</v>
      </c>
      <c r="S257" s="2">
        <v>4.6699999999999998E-2</v>
      </c>
      <c r="T257" s="2">
        <v>23.329699999999999</v>
      </c>
      <c r="U257" s="2">
        <v>23.282999999999998</v>
      </c>
      <c r="V257" s="37">
        <f>COUNTIFS(XINGS!$D$2:$D$19, "&gt;=" &amp; S257, XINGS!$D$2:$D$19, "&lt;=" &amp; T257)</f>
        <v>18</v>
      </c>
      <c r="W257" s="37">
        <f t="shared" si="38"/>
        <v>0</v>
      </c>
      <c r="X257" s="40">
        <f t="shared" si="51"/>
        <v>1</v>
      </c>
    </row>
    <row r="258" spans="1:24" s="2" customFormat="1" x14ac:dyDescent="0.25">
      <c r="A258" s="20" t="s">
        <v>1010</v>
      </c>
      <c r="B258" s="20">
        <v>4018</v>
      </c>
      <c r="F258" s="9">
        <v>42538.697152777779</v>
      </c>
      <c r="I258" s="9">
        <v>42538.697152777779</v>
      </c>
      <c r="S258" s="2" t="e">
        <v>#VALUE!</v>
      </c>
      <c r="T258" s="2" t="e">
        <v>#VALUE!</v>
      </c>
      <c r="U258" s="2" t="e">
        <v>#VALUE!</v>
      </c>
      <c r="V258" s="37">
        <f>COUNTIFS(XINGS!$D$2:$D$19, "&gt;=" &amp; S258, XINGS!$D$2:$D$19, "&lt;=" &amp; T258)</f>
        <v>0</v>
      </c>
      <c r="W258" s="37">
        <f t="shared" ref="W258:W262" si="52">18-V258</f>
        <v>18</v>
      </c>
      <c r="X258" s="40">
        <f t="shared" si="51"/>
        <v>0</v>
      </c>
    </row>
    <row r="259" spans="1:24" s="2" customFormat="1" x14ac:dyDescent="0.25">
      <c r="A259" s="20" t="s">
        <v>1011</v>
      </c>
      <c r="B259" s="20">
        <v>4018</v>
      </c>
      <c r="F259" s="9">
        <v>42538.771527777775</v>
      </c>
      <c r="I259" s="9">
        <v>42538.771527777775</v>
      </c>
      <c r="S259" s="2" t="e">
        <v>#VALUE!</v>
      </c>
      <c r="T259" s="2" t="e">
        <v>#VALUE!</v>
      </c>
      <c r="U259" s="2" t="e">
        <v>#VALUE!</v>
      </c>
      <c r="V259" s="37">
        <f>COUNTIFS(XINGS!$D$2:$D$19, "&gt;=" &amp; S259, XINGS!$D$2:$D$19, "&lt;=" &amp; T259)</f>
        <v>0</v>
      </c>
      <c r="W259" s="37">
        <f t="shared" si="52"/>
        <v>18</v>
      </c>
      <c r="X259" s="40">
        <f t="shared" si="51"/>
        <v>0</v>
      </c>
    </row>
    <row r="260" spans="1:24" s="2" customFormat="1" x14ac:dyDescent="0.25">
      <c r="A260" s="20" t="s">
        <v>1012</v>
      </c>
      <c r="B260" s="20">
        <v>4009</v>
      </c>
      <c r="F260" s="9">
        <v>42538.871365740742</v>
      </c>
      <c r="I260" s="9">
        <v>42538.984050925923</v>
      </c>
      <c r="S260" s="2">
        <v>4.5699999999999998E-2</v>
      </c>
      <c r="T260" s="2">
        <v>23.330200000000001</v>
      </c>
      <c r="U260" s="2">
        <v>23.284500000000001</v>
      </c>
      <c r="V260" s="37">
        <f>COUNTIFS(XINGS!$D$2:$D$19, "&gt;=" &amp; S260, XINGS!$D$2:$D$19, "&lt;=" &amp; T260)</f>
        <v>18</v>
      </c>
      <c r="W260" s="37">
        <f t="shared" si="52"/>
        <v>0</v>
      </c>
      <c r="X260" s="40">
        <f t="shared" si="51"/>
        <v>1</v>
      </c>
    </row>
    <row r="261" spans="1:24" s="2" customFormat="1" x14ac:dyDescent="0.25">
      <c r="A261" s="20" t="s">
        <v>1013</v>
      </c>
      <c r="B261" s="20">
        <v>4018</v>
      </c>
      <c r="F261" s="9">
        <v>42538.933518518519</v>
      </c>
      <c r="I261" s="9">
        <v>42538.933518518519</v>
      </c>
      <c r="S261" s="2" t="e">
        <v>#VALUE!</v>
      </c>
      <c r="T261" s="2" t="e">
        <v>#VALUE!</v>
      </c>
      <c r="U261" s="2" t="e">
        <v>#VALUE!</v>
      </c>
      <c r="V261" s="37">
        <f>COUNTIFS(XINGS!$D$2:$D$19, "&gt;=" &amp; S261, XINGS!$D$2:$D$19, "&lt;=" &amp; T261)</f>
        <v>0</v>
      </c>
      <c r="W261" s="37">
        <f t="shared" si="52"/>
        <v>18</v>
      </c>
      <c r="X261" s="40">
        <f t="shared" si="51"/>
        <v>0</v>
      </c>
    </row>
    <row r="262" spans="1:24" s="2" customFormat="1" x14ac:dyDescent="0.25">
      <c r="A262" s="20" t="s">
        <v>1014</v>
      </c>
      <c r="B262" s="20">
        <v>4042</v>
      </c>
      <c r="F262" s="9">
        <v>42538.972210648149</v>
      </c>
      <c r="I262" s="9">
        <v>42538.972384259258</v>
      </c>
      <c r="S262" s="2" t="e">
        <v>#VALUE!</v>
      </c>
      <c r="T262" s="2" t="e">
        <v>#VALUE!</v>
      </c>
      <c r="U262" s="2" t="e">
        <v>#VALUE!</v>
      </c>
      <c r="V262" s="37">
        <f>COUNTIFS(XINGS!$D$2:$D$19, "&gt;=" &amp; S262, XINGS!$D$2:$D$19, "&lt;=" &amp; T262)</f>
        <v>0</v>
      </c>
      <c r="W262" s="37">
        <f t="shared" si="52"/>
        <v>18</v>
      </c>
      <c r="X262" s="40">
        <f t="shared" si="51"/>
        <v>0</v>
      </c>
    </row>
    <row r="263" spans="1:24" s="2" customFormat="1" x14ac:dyDescent="0.25"/>
    <row r="264" spans="1:24" s="2" customFormat="1" x14ac:dyDescent="0.25"/>
    <row r="265" spans="1:24" s="2" customFormat="1" x14ac:dyDescent="0.25"/>
    <row r="266" spans="1:24" s="2" customFormat="1" x14ac:dyDescent="0.25"/>
    <row r="267" spans="1:24" s="2" customFormat="1" x14ac:dyDescent="0.25"/>
    <row r="268" spans="1:24" s="2" customFormat="1" x14ac:dyDescent="0.25"/>
    <row r="269" spans="1:24" s="2" customFormat="1" x14ac:dyDescent="0.25"/>
    <row r="270" spans="1:24" s="2" customFormat="1" x14ac:dyDescent="0.25"/>
    <row r="271" spans="1:24" s="2" customFormat="1" x14ac:dyDescent="0.25"/>
    <row r="272" spans="1:24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ht="16.5" customHeight="1" x14ac:dyDescent="0.25"/>
    <row r="280" s="2" customFormat="1" x14ac:dyDescent="0.25"/>
    <row r="281" s="2" customFormat="1" ht="15.75" customHeigh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pans="1:24" s="2" customFormat="1" x14ac:dyDescent="0.25"/>
    <row r="290" spans="1:24" s="2" customFormat="1" x14ac:dyDescent="0.25"/>
    <row r="291" spans="1:24" s="2" customFormat="1" x14ac:dyDescent="0.25"/>
    <row r="292" spans="1:24" s="2" customFormat="1" x14ac:dyDescent="0.25"/>
    <row r="293" spans="1:24" s="2" customFormat="1" x14ac:dyDescent="0.25"/>
    <row r="294" spans="1:24" s="2" customFormat="1" x14ac:dyDescent="0.25"/>
    <row r="295" spans="1:24" s="2" customFormat="1" x14ac:dyDescent="0.25"/>
    <row r="296" spans="1:24" s="2" customFormat="1" x14ac:dyDescent="0.25"/>
    <row r="297" spans="1:24" s="2" customFormat="1" x14ac:dyDescent="0.25"/>
    <row r="298" spans="1:24" s="2" customFormat="1" x14ac:dyDescent="0.25"/>
    <row r="299" spans="1:24" s="2" customForma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s="2" customFormat="1" x14ac:dyDescent="0.25"/>
    <row r="301" spans="1:24" s="22" customForma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s="2" customFormat="1" x14ac:dyDescent="0.25"/>
    <row r="303" spans="1:24" s="2" customFormat="1" x14ac:dyDescent="0.25"/>
    <row r="304" spans="1:2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ht="16.5" customHeigh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ht="16.5" customHeight="1" x14ac:dyDescent="0.25"/>
    <row r="329" s="2" customFormat="1" ht="16.5" customHeigh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ht="16.5" customHeight="1" x14ac:dyDescent="0.25"/>
    <row r="341" s="2" customFormat="1" ht="16.5" customHeigh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pans="1:24" s="2" customFormat="1" x14ac:dyDescent="0.25"/>
    <row r="402" spans="1:24" s="2" customFormat="1" x14ac:dyDescent="0.25"/>
    <row r="403" spans="1:24" s="2" customFormat="1" x14ac:dyDescent="0.25"/>
    <row r="404" spans="1:24" s="2" customFormat="1" x14ac:dyDescent="0.25"/>
    <row r="405" spans="1:24" s="2" customFormat="1" x14ac:dyDescent="0.25"/>
    <row r="406" spans="1:24" s="2" customFormat="1" x14ac:dyDescent="0.25"/>
    <row r="407" spans="1:24" s="2" customFormat="1" x14ac:dyDescent="0.25"/>
    <row r="408" spans="1:24" s="2" customFormat="1" ht="18.75" customHeight="1" x14ac:dyDescent="0.25"/>
    <row r="409" spans="1:24" s="2" customFormat="1" x14ac:dyDescent="0.25"/>
    <row r="410" spans="1:24" s="2" customFormat="1" x14ac:dyDescent="0.25"/>
    <row r="411" spans="1:24" s="2" customFormat="1" x14ac:dyDescent="0.25"/>
    <row r="412" spans="1:24" s="2" customFormat="1" x14ac:dyDescent="0.25"/>
    <row r="413" spans="1:24" s="2" customFormat="1" x14ac:dyDescent="0.25"/>
    <row r="414" spans="1:24" s="2" customFormat="1" x14ac:dyDescent="0.25"/>
    <row r="415" spans="1:24" s="2" customFormat="1" x14ac:dyDescent="0.25"/>
    <row r="416" spans="1:24" s="2" customForma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s="2" customFormat="1" x14ac:dyDescent="0.25"/>
    <row r="418" spans="1:24" s="22" customForma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s="2" customFormat="1" x14ac:dyDescent="0.25"/>
    <row r="420" spans="1:24" s="2" customFormat="1" x14ac:dyDescent="0.25"/>
    <row r="421" spans="1:24" s="2" customFormat="1" x14ac:dyDescent="0.25"/>
    <row r="422" spans="1:24" s="2" customFormat="1" x14ac:dyDescent="0.25"/>
    <row r="423" spans="1:24" s="2" customFormat="1" x14ac:dyDescent="0.25"/>
    <row r="424" spans="1:24" s="2" customFormat="1" x14ac:dyDescent="0.25"/>
    <row r="425" spans="1:24" s="2" customFormat="1" x14ac:dyDescent="0.25"/>
    <row r="426" spans="1:24" s="2" customFormat="1" x14ac:dyDescent="0.25"/>
    <row r="427" spans="1:24" s="2" customFormat="1" x14ac:dyDescent="0.25"/>
    <row r="428" spans="1:24" s="2" customFormat="1" x14ac:dyDescent="0.25"/>
    <row r="429" spans="1:24" s="2" customForma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s="2" customFormat="1" x14ac:dyDescent="0.25"/>
    <row r="431" spans="1:24" s="22" customForma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s="2" customFormat="1" x14ac:dyDescent="0.25"/>
    <row r="433" spans="2:24" s="2" customFormat="1" ht="14.25" customHeight="1" x14ac:dyDescent="0.25"/>
    <row r="434" spans="2:24" s="2" customFormat="1" x14ac:dyDescent="0.25"/>
    <row r="435" spans="2:24" s="2" customFormat="1" x14ac:dyDescent="0.25"/>
    <row r="436" spans="2:24" s="2" customFormat="1" x14ac:dyDescent="0.25"/>
    <row r="437" spans="2:24" s="2" customFormat="1" x14ac:dyDescent="0.25"/>
    <row r="438" spans="2:24" s="2" customFormat="1" x14ac:dyDescent="0.25"/>
    <row r="439" spans="2:24" s="2" customFormat="1" x14ac:dyDescent="0.25">
      <c r="B439"/>
      <c r="C439"/>
      <c r="D439"/>
      <c r="E439" s="8"/>
      <c r="F439" s="8"/>
      <c r="G439" s="11"/>
      <c r="H439" s="8"/>
      <c r="I439" s="8"/>
      <c r="J439"/>
      <c r="K439"/>
      <c r="L439" s="1"/>
      <c r="M439" s="3"/>
      <c r="N439" s="3"/>
      <c r="O439"/>
      <c r="P439"/>
      <c r="Q439"/>
      <c r="R439" s="30"/>
      <c r="S439" s="19"/>
      <c r="T439" s="19"/>
      <c r="U439" s="19"/>
      <c r="V439"/>
      <c r="W439"/>
      <c r="X439"/>
    </row>
    <row r="440" spans="2:24" s="2" customFormat="1" x14ac:dyDescent="0.25">
      <c r="B440"/>
      <c r="C440"/>
      <c r="D440"/>
      <c r="E440" s="8"/>
      <c r="F440" s="8"/>
      <c r="G440" s="11"/>
      <c r="H440" s="8"/>
      <c r="I440" s="8"/>
      <c r="J440"/>
      <c r="K440"/>
      <c r="L440" s="1"/>
      <c r="M440" s="3"/>
      <c r="N440" s="3"/>
      <c r="O440"/>
      <c r="P440"/>
      <c r="Q440"/>
      <c r="R440" s="30"/>
      <c r="S440" s="19"/>
      <c r="T440" s="19"/>
      <c r="U440" s="19"/>
      <c r="V440"/>
      <c r="W440"/>
      <c r="X440"/>
    </row>
  </sheetData>
  <autoFilter ref="A1:X246"/>
  <sortState ref="A2:AB445">
    <sortCondition ref="Q2:Q445"/>
    <sortCondition ref="R2:R445"/>
    <sortCondition ref="A2:A445"/>
    <sortCondition ref="F2:F445"/>
  </sortState>
  <conditionalFormatting sqref="M234:P234 A234:L246 A2:P233">
    <cfRule type="expression" dxfId="47" priority="418">
      <formula>$N2&gt;0</formula>
    </cfRule>
    <cfRule type="expression" dxfId="46" priority="419">
      <formula>#REF!&gt;0</formula>
    </cfRule>
  </conditionalFormatting>
  <conditionalFormatting sqref="A2:P20">
    <cfRule type="expression" dxfId="45" priority="352">
      <formula>$M2&gt;#REF!</formula>
    </cfRule>
  </conditionalFormatting>
  <conditionalFormatting sqref="A247:B262">
    <cfRule type="expression" dxfId="44" priority="8">
      <formula>$P247&gt;0</formula>
    </cfRule>
    <cfRule type="expression" dxfId="43" priority="9">
      <formula>$O247&gt;0</formula>
    </cfRule>
  </conditionalFormatting>
  <conditionalFormatting sqref="F247:F262">
    <cfRule type="expression" dxfId="42" priority="5">
      <formula>$P247&gt;0</formula>
    </cfRule>
    <cfRule type="expression" dxfId="41" priority="6">
      <formula>$O247&gt;0</formula>
    </cfRule>
  </conditionalFormatting>
  <conditionalFormatting sqref="I247:I262">
    <cfRule type="expression" dxfId="40" priority="2">
      <formula>$P247&gt;0</formula>
    </cfRule>
    <cfRule type="expression" dxfId="39" priority="3">
      <formula>$O247&gt;0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5" id="{619097D0-FFC4-4E0E-A95E-96A5D642D1F2}">
            <xm:f>$M121&gt;'[Train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P121</xm:sqref>
        </x14:conditionalFormatting>
        <x14:conditionalFormatting xmlns:xm="http://schemas.microsoft.com/office/excel/2006/main">
          <x14:cfRule type="expression" priority="354" id="{16B9B117-F4A2-48E5-9CD8-B8EBF659702A}">
            <xm:f>$M21&gt;'[Train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A21:P30</xm:sqref>
        </x14:conditionalFormatting>
        <x14:conditionalFormatting xmlns:xm="http://schemas.microsoft.com/office/excel/2006/main">
          <x14:cfRule type="expression" priority="356" id="{3259F1B1-567B-4825-BF16-E79AF496D55E}">
            <xm:f>$M31&gt;'[Train Runs and Enforcements 2016-05-23.xlsx]Variables'!#REF!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A31:P39</xm:sqref>
        </x14:conditionalFormatting>
        <x14:conditionalFormatting xmlns:xm="http://schemas.microsoft.com/office/excel/2006/main">
          <x14:cfRule type="expression" priority="358" id="{9E1155E6-01FF-487D-8162-18BF4EB1C20D}">
            <xm:f>$M40&gt;'[Train Runs and Enforcements 2016-05-24.xlsx]Variables'!#REF!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A40:P76</xm:sqref>
        </x14:conditionalFormatting>
        <x14:conditionalFormatting xmlns:xm="http://schemas.microsoft.com/office/excel/2006/main">
          <x14:cfRule type="expression" priority="360" id="{5348B50B-C01E-4931-B1D3-2EEAC467C71C}">
            <xm:f>$M77&gt;'[Train Runs and Enforcements 2016-05-25.xlsx]Variables'!#REF!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A77:P113</xm:sqref>
        </x14:conditionalFormatting>
        <x14:conditionalFormatting xmlns:xm="http://schemas.microsoft.com/office/excel/2006/main">
          <x14:cfRule type="expression" priority="362" id="{BEA48553-B4F4-4D75-BA5A-756C44C7CE82}">
            <xm:f>$M114&gt;'[Train Runs and Enforcements 2016-05-26.xlsx]Variables'!#REF!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A114:P120</xm:sqref>
        </x14:conditionalFormatting>
        <x14:conditionalFormatting xmlns:xm="http://schemas.microsoft.com/office/excel/2006/main">
          <x14:cfRule type="expression" priority="364" id="{5EDD9B6A-905A-4F5B-B0C9-8E589024D69C}">
            <xm:f>$M121&gt;'[Train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A121:O121 A122:P134</xm:sqref>
        </x14:conditionalFormatting>
        <x14:conditionalFormatting xmlns:xm="http://schemas.microsoft.com/office/excel/2006/main">
          <x14:cfRule type="expression" priority="368" id="{3B57E59E-F22B-4E1A-9348-390370AC0D79}">
            <xm:f>$M135&gt;'[Train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A135:P144</xm:sqref>
        </x14:conditionalFormatting>
        <x14:conditionalFormatting xmlns:xm="http://schemas.microsoft.com/office/excel/2006/main">
          <x14:cfRule type="expression" priority="370" id="{7D479F1F-DC3E-495B-AD5A-1B7D35DF810C}">
            <xm:f>$M145&gt;'[Train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A145:P147</xm:sqref>
        </x14:conditionalFormatting>
        <x14:conditionalFormatting xmlns:xm="http://schemas.microsoft.com/office/excel/2006/main">
          <x14:cfRule type="expression" priority="372" id="{0C7EB09F-9DB9-4B15-BB7A-DFF5BD713347}">
            <xm:f>$M148&gt;'[Train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A148:P167</xm:sqref>
        </x14:conditionalFormatting>
        <x14:conditionalFormatting xmlns:xm="http://schemas.microsoft.com/office/excel/2006/main">
          <x14:cfRule type="expression" priority="374" id="{A2CCBB9C-6FE5-4393-B70E-22DA64BD4EF4}">
            <xm:f>$M168&gt;'[Train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A168:P177</xm:sqref>
        </x14:conditionalFormatting>
        <x14:conditionalFormatting xmlns:xm="http://schemas.microsoft.com/office/excel/2006/main">
          <x14:cfRule type="expression" priority="376" id="{96360A49-2B70-4696-A95C-BEC36B17B9F9}">
            <xm:f>$M178&gt;'[Train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A178:P183</xm:sqref>
        </x14:conditionalFormatting>
        <x14:conditionalFormatting xmlns:xm="http://schemas.microsoft.com/office/excel/2006/main">
          <x14:cfRule type="expression" priority="378" id="{980EE2C7-EEE3-4530-8CB5-5AB55ABF369B}">
            <xm:f>$M184&gt;'[Train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A184:P196</xm:sqref>
        </x14:conditionalFormatting>
        <x14:conditionalFormatting xmlns:xm="http://schemas.microsoft.com/office/excel/2006/main">
          <x14:cfRule type="expression" priority="380" id="{350E13FF-5452-40DE-B9F5-BD5C271C4B6C}">
            <xm:f>$M197&gt;'[Train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A197:P204</xm:sqref>
        </x14:conditionalFormatting>
        <x14:conditionalFormatting xmlns:xm="http://schemas.microsoft.com/office/excel/2006/main">
          <x14:cfRule type="expression" priority="382" id="{3EB399DA-2F07-41A3-A3A0-4C742D9B0797}">
            <xm:f>$M205&gt;'[Train Runs and Enforcements 2016-06-04.xlsx]Variables'!#REF!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A205:P216</xm:sqref>
        </x14:conditionalFormatting>
        <x14:conditionalFormatting xmlns:xm="http://schemas.microsoft.com/office/excel/2006/main">
          <x14:cfRule type="expression" priority="384" id="{B25C6D1C-9B52-4A76-B8FA-E565BA6BCACF}">
            <xm:f>$M217&gt;'[Train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A217:P226</xm:sqref>
        </x14:conditionalFormatting>
        <x14:conditionalFormatting xmlns:xm="http://schemas.microsoft.com/office/excel/2006/main">
          <x14:cfRule type="expression" priority="386" id="{51C10D67-0BEF-4463-9C31-0DEA954F3BE2}">
            <xm:f>$M227&gt;'[Train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A227:P233 M234:P234 A234:L246</xm:sqref>
        </x14:conditionalFormatting>
        <x14:conditionalFormatting xmlns:xm="http://schemas.microsoft.com/office/excel/2006/main">
          <x14:cfRule type="expression" priority="7" id="{7E023A04-9ADE-4987-BBF9-886FBA9085DE}">
            <xm:f>$N247&gt;'[Train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A247:B262</xm:sqref>
        </x14:conditionalFormatting>
        <x14:conditionalFormatting xmlns:xm="http://schemas.microsoft.com/office/excel/2006/main">
          <x14:cfRule type="expression" priority="4" id="{2C57CCF5-5326-4DDB-80E9-BD1EA0BE8BD3}">
            <xm:f>$N247&gt;'[Train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F247:F262</xm:sqref>
        </x14:conditionalFormatting>
        <x14:conditionalFormatting xmlns:xm="http://schemas.microsoft.com/office/excel/2006/main">
          <x14:cfRule type="expression" priority="1" id="{3C7E7244-C857-4BBE-B46A-632FA0ECF751}">
            <xm:f>$N247&gt;'[Train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I247:I262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9"/>
  <sheetViews>
    <sheetView tabSelected="1" workbookViewId="0">
      <selection activeCell="X2" sqref="X2"/>
    </sheetView>
  </sheetViews>
  <sheetFormatPr defaultRowHeight="15" x14ac:dyDescent="0.25"/>
  <cols>
    <col min="1" max="1" width="6.7109375" bestFit="1" customWidth="1"/>
    <col min="2" max="2" width="5" bestFit="1" customWidth="1"/>
    <col min="3" max="3" width="9.5703125" hidden="1" customWidth="1"/>
    <col min="4" max="4" width="10.5703125" hidden="1" customWidth="1"/>
    <col min="5" max="5" width="18.28515625" hidden="1" customWidth="1"/>
    <col min="6" max="6" width="18.28515625" bestFit="1" customWidth="1"/>
    <col min="7" max="7" width="5.5703125" hidden="1" customWidth="1"/>
    <col min="8" max="8" width="10.5703125" hidden="1" customWidth="1"/>
    <col min="9" max="9" width="18.28515625" bestFit="1" customWidth="1"/>
    <col min="10" max="10" width="2" hidden="1" customWidth="1"/>
    <col min="11" max="11" width="9.85546875" bestFit="1" customWidth="1"/>
    <col min="12" max="12" width="7.140625" bestFit="1" customWidth="1"/>
    <col min="13" max="13" width="0" hidden="1" customWidth="1"/>
    <col min="14" max="14" width="3" hidden="1" customWidth="1"/>
    <col min="15" max="15" width="0" hidden="1" customWidth="1"/>
    <col min="16" max="16" width="65.5703125" hidden="1" customWidth="1"/>
    <col min="17" max="17" width="5.42578125" bestFit="1" customWidth="1"/>
    <col min="18" max="18" width="9.7109375" bestFit="1" customWidth="1"/>
    <col min="19" max="21" width="8.42578125" bestFit="1" customWidth="1"/>
    <col min="24" max="24" width="11.42578125" bestFit="1" customWidth="1"/>
  </cols>
  <sheetData>
    <row r="1" spans="1:80" s="5" customFormat="1" ht="69" customHeight="1" thickBot="1" x14ac:dyDescent="0.3">
      <c r="A1" s="12" t="s">
        <v>0</v>
      </c>
      <c r="B1" s="13" t="s">
        <v>16</v>
      </c>
      <c r="C1" s="13" t="s">
        <v>14</v>
      </c>
      <c r="D1" s="13" t="s">
        <v>1</v>
      </c>
      <c r="E1" s="14" t="s">
        <v>2</v>
      </c>
      <c r="F1" s="14" t="s">
        <v>3</v>
      </c>
      <c r="G1" s="15" t="s">
        <v>4</v>
      </c>
      <c r="H1" s="14" t="s">
        <v>5</v>
      </c>
      <c r="I1" s="14" t="s">
        <v>6</v>
      </c>
      <c r="J1" s="13" t="s">
        <v>7</v>
      </c>
      <c r="K1" s="13" t="s">
        <v>42</v>
      </c>
      <c r="L1" s="16" t="s">
        <v>8</v>
      </c>
      <c r="M1" s="13" t="s">
        <v>15</v>
      </c>
      <c r="N1" s="17" t="s">
        <v>9</v>
      </c>
      <c r="O1" s="18" t="s">
        <v>17</v>
      </c>
      <c r="P1" s="18" t="s">
        <v>13</v>
      </c>
      <c r="Q1" s="34" t="s">
        <v>945</v>
      </c>
      <c r="R1" s="35"/>
      <c r="S1" s="36" t="s">
        <v>10</v>
      </c>
      <c r="T1" s="36" t="s">
        <v>11</v>
      </c>
      <c r="U1" s="36" t="s">
        <v>12</v>
      </c>
      <c r="V1" s="34" t="s">
        <v>996</v>
      </c>
      <c r="W1" s="34" t="s">
        <v>997</v>
      </c>
      <c r="X1" s="34" t="s">
        <v>998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1:80" x14ac:dyDescent="0.25">
      <c r="A2" s="20" t="s">
        <v>116</v>
      </c>
      <c r="B2" s="20">
        <v>4013</v>
      </c>
      <c r="C2" s="20" t="s">
        <v>18</v>
      </c>
      <c r="D2" s="20" t="s">
        <v>117</v>
      </c>
      <c r="E2" s="9">
        <v>42511.381886574076</v>
      </c>
      <c r="F2" s="9">
        <v>42511.383726851855</v>
      </c>
      <c r="G2" s="10">
        <v>2</v>
      </c>
      <c r="H2" s="9" t="s">
        <v>118</v>
      </c>
      <c r="I2" s="9">
        <v>42511.383773148147</v>
      </c>
      <c r="J2" s="20">
        <v>0</v>
      </c>
      <c r="K2" s="20" t="str">
        <f t="shared" ref="K2:K30" si="0">IF(ISEVEN(B2),(B2-1)&amp;"/"&amp;B2,B2&amp;"/"&amp;(B2+1))</f>
        <v>4013/4014</v>
      </c>
      <c r="L2" s="6">
        <f t="shared" ref="L2:L30" si="1">I2-F2</f>
        <v>4.6296292566694319E-5</v>
      </c>
      <c r="M2" s="7"/>
      <c r="N2" s="7">
        <f>24*60*SUM($L2:$L2)</f>
        <v>6.666666129603982E-2</v>
      </c>
      <c r="O2" s="21"/>
      <c r="P2" s="21" t="s">
        <v>158</v>
      </c>
      <c r="Q2" s="37" t="b">
        <f t="shared" ref="Q2:Q30" si="2">ISEVEN(LEFT(A2,3))</f>
        <v>1</v>
      </c>
      <c r="R2" s="38" t="s">
        <v>946</v>
      </c>
      <c r="S2" s="39">
        <f t="shared" ref="S2:S30" si="3">RIGHT(D2,LEN(D2)-4)/10000</f>
        <v>23.104199999999999</v>
      </c>
      <c r="T2" s="39">
        <f t="shared" ref="T2:T30" si="4">RIGHT(H2,LEN(H2)-4)/10000</f>
        <v>23.087199999999999</v>
      </c>
      <c r="U2" s="39">
        <f t="shared" ref="U2:U30" si="5">ABS(T2-S2)</f>
        <v>1.699999999999946E-2</v>
      </c>
      <c r="V2" s="37">
        <f>COUNTIFS(XINGS!$D$2:$D$19, "&lt;=" &amp; S2, XINGS!$D$2:$D$19, "&gt;=" &amp; T2)</f>
        <v>0</v>
      </c>
      <c r="W2" s="37">
        <f>18-V2</f>
        <v>18</v>
      </c>
      <c r="X2" s="40">
        <f>V2/18</f>
        <v>0</v>
      </c>
    </row>
    <row r="3" spans="1:80" x14ac:dyDescent="0.25">
      <c r="A3" s="20" t="s">
        <v>119</v>
      </c>
      <c r="B3" s="20">
        <v>4026</v>
      </c>
      <c r="C3" s="20" t="s">
        <v>18</v>
      </c>
      <c r="D3" s="20" t="s">
        <v>37</v>
      </c>
      <c r="E3" s="9">
        <v>42511.396516203706</v>
      </c>
      <c r="F3" s="9">
        <v>42511.476585648146</v>
      </c>
      <c r="G3" s="10">
        <v>4</v>
      </c>
      <c r="H3" s="9" t="s">
        <v>43</v>
      </c>
      <c r="I3" s="9">
        <v>42511.511562500003</v>
      </c>
      <c r="J3" s="20">
        <v>0</v>
      </c>
      <c r="K3" s="20" t="str">
        <f t="shared" si="0"/>
        <v>4025/4026</v>
      </c>
      <c r="L3" s="6">
        <f t="shared" si="1"/>
        <v>3.4976851857209112E-2</v>
      </c>
      <c r="M3" s="7"/>
      <c r="N3" s="7"/>
      <c r="O3" s="21"/>
      <c r="P3" s="21"/>
      <c r="Q3" s="37" t="b">
        <f t="shared" si="2"/>
        <v>1</v>
      </c>
      <c r="R3" s="38" t="s">
        <v>946</v>
      </c>
      <c r="S3" s="39">
        <f t="shared" si="3"/>
        <v>23.297999999999998</v>
      </c>
      <c r="T3" s="39">
        <f t="shared" si="4"/>
        <v>1.47E-2</v>
      </c>
      <c r="U3" s="39">
        <f t="shared" si="5"/>
        <v>23.283299999999997</v>
      </c>
      <c r="V3" s="37">
        <f>COUNTIFS(XINGS!$D$2:$D$19, "&lt;=" &amp; S3, XINGS!$D$2:$D$19, "&gt;=" &amp; T3)</f>
        <v>18</v>
      </c>
      <c r="W3" s="37">
        <f t="shared" ref="W3:W63" si="6">18-V3</f>
        <v>0</v>
      </c>
      <c r="X3" s="40">
        <f t="shared" ref="X3:X63" si="7">V3/18</f>
        <v>1</v>
      </c>
    </row>
    <row r="4" spans="1:80" x14ac:dyDescent="0.25">
      <c r="A4" s="20" t="s">
        <v>126</v>
      </c>
      <c r="B4" s="20">
        <v>4023</v>
      </c>
      <c r="C4" s="20" t="s">
        <v>18</v>
      </c>
      <c r="D4" s="20" t="s">
        <v>127</v>
      </c>
      <c r="E4" s="9">
        <v>42511.562534722223</v>
      </c>
      <c r="F4" s="9">
        <v>42511.563506944447</v>
      </c>
      <c r="G4" s="10">
        <v>1</v>
      </c>
      <c r="H4" s="9" t="s">
        <v>27</v>
      </c>
      <c r="I4" s="9">
        <v>42511.599212962959</v>
      </c>
      <c r="J4" s="20">
        <v>2</v>
      </c>
      <c r="K4" s="20" t="str">
        <f t="shared" si="0"/>
        <v>4023/4024</v>
      </c>
      <c r="L4" s="6">
        <f t="shared" si="1"/>
        <v>3.5706018512428273E-2</v>
      </c>
      <c r="M4" s="7"/>
      <c r="N4" s="7"/>
      <c r="O4" s="21"/>
      <c r="P4" s="21"/>
      <c r="Q4" s="37" t="b">
        <f t="shared" si="2"/>
        <v>1</v>
      </c>
      <c r="R4" s="38" t="s">
        <v>946</v>
      </c>
      <c r="S4" s="39">
        <f t="shared" si="3"/>
        <v>23.226700000000001</v>
      </c>
      <c r="T4" s="39">
        <f t="shared" si="4"/>
        <v>1.3599999999999999E-2</v>
      </c>
      <c r="U4" s="39">
        <f t="shared" si="5"/>
        <v>23.213100000000001</v>
      </c>
      <c r="V4" s="37">
        <f>COUNTIFS(XINGS!$D$2:$D$19, "&lt;=" &amp; S4, XINGS!$D$2:$D$19, "&gt;=" &amp; T4)</f>
        <v>18</v>
      </c>
      <c r="W4" s="37">
        <f t="shared" si="6"/>
        <v>0</v>
      </c>
      <c r="X4" s="40">
        <f t="shared" si="7"/>
        <v>1</v>
      </c>
    </row>
    <row r="5" spans="1:80" x14ac:dyDescent="0.25">
      <c r="A5" s="20" t="s">
        <v>132</v>
      </c>
      <c r="B5" s="20">
        <v>4001</v>
      </c>
      <c r="C5" s="20" t="s">
        <v>18</v>
      </c>
      <c r="D5" s="20" t="s">
        <v>133</v>
      </c>
      <c r="E5" s="9">
        <v>42511.552662037036</v>
      </c>
      <c r="F5" s="9">
        <v>42511.553449074076</v>
      </c>
      <c r="G5" s="10">
        <v>1</v>
      </c>
      <c r="H5" s="9" t="s">
        <v>56</v>
      </c>
      <c r="I5" s="9">
        <v>42511.559421296297</v>
      </c>
      <c r="J5" s="20">
        <v>0</v>
      </c>
      <c r="K5" s="20" t="str">
        <f t="shared" si="0"/>
        <v>4001/4002</v>
      </c>
      <c r="L5" s="6">
        <f t="shared" si="1"/>
        <v>5.9722222213167697E-3</v>
      </c>
      <c r="M5" s="7"/>
      <c r="N5" s="7">
        <f>24*60*SUM($L5:$L5)</f>
        <v>8.5999999986961484</v>
      </c>
      <c r="O5" s="21"/>
      <c r="P5" s="21" t="s">
        <v>164</v>
      </c>
      <c r="Q5" s="37" t="b">
        <f t="shared" si="2"/>
        <v>1</v>
      </c>
      <c r="R5" s="38" t="s">
        <v>946</v>
      </c>
      <c r="S5" s="39">
        <f t="shared" si="3"/>
        <v>1.8900999999999999</v>
      </c>
      <c r="T5" s="39">
        <f t="shared" si="4"/>
        <v>1.6299999999999999E-2</v>
      </c>
      <c r="U5" s="39">
        <f t="shared" si="5"/>
        <v>1.8737999999999999</v>
      </c>
      <c r="V5" s="37">
        <f>COUNTIFS(XINGS!$D$2:$D$19, "&lt;=" &amp; S5, XINGS!$D$2:$D$19, "&gt;=" &amp; T5)</f>
        <v>0</v>
      </c>
      <c r="W5" s="37">
        <f t="shared" si="6"/>
        <v>18</v>
      </c>
      <c r="X5" s="40">
        <f t="shared" si="7"/>
        <v>0</v>
      </c>
    </row>
    <row r="6" spans="1:80" x14ac:dyDescent="0.25">
      <c r="A6" s="20" t="s">
        <v>136</v>
      </c>
      <c r="B6" s="20">
        <v>4026</v>
      </c>
      <c r="C6" s="20" t="s">
        <v>18</v>
      </c>
      <c r="D6" s="20" t="s">
        <v>137</v>
      </c>
      <c r="E6" s="9">
        <v>42511.608171296299</v>
      </c>
      <c r="F6" s="9">
        <v>42511.609189814815</v>
      </c>
      <c r="G6" s="10">
        <v>1</v>
      </c>
      <c r="H6" s="9" t="s">
        <v>138</v>
      </c>
      <c r="I6" s="9">
        <v>42511.630115740743</v>
      </c>
      <c r="J6" s="20">
        <v>0</v>
      </c>
      <c r="K6" s="20" t="str">
        <f t="shared" si="0"/>
        <v>4025/4026</v>
      </c>
      <c r="L6" s="6">
        <f t="shared" si="1"/>
        <v>2.0925925928167999E-2</v>
      </c>
      <c r="M6" s="7"/>
      <c r="N6" s="7">
        <f>24*60*SUM($L6:$L7)</f>
        <v>40.516666676849127</v>
      </c>
      <c r="O6" s="21"/>
      <c r="P6" s="21" t="s">
        <v>161</v>
      </c>
      <c r="Q6" s="37" t="b">
        <f t="shared" si="2"/>
        <v>1</v>
      </c>
      <c r="R6" s="38" t="s">
        <v>946</v>
      </c>
      <c r="S6" s="39">
        <f t="shared" si="3"/>
        <v>23.2987</v>
      </c>
      <c r="T6" s="39">
        <f t="shared" si="4"/>
        <v>5.4313000000000002</v>
      </c>
      <c r="U6" s="39">
        <f t="shared" si="5"/>
        <v>17.8674</v>
      </c>
      <c r="V6" s="37">
        <f>COUNTIFS(XINGS!$D$2:$D$19, "&lt;=" &amp; S6, XINGS!$D$2:$D$19, "&gt;=" &amp; T6)</f>
        <v>10</v>
      </c>
      <c r="W6" s="37">
        <f t="shared" si="6"/>
        <v>8</v>
      </c>
      <c r="X6" s="40">
        <f t="shared" si="7"/>
        <v>0.55555555555555558</v>
      </c>
    </row>
    <row r="7" spans="1:80" x14ac:dyDescent="0.25">
      <c r="A7" s="20" t="s">
        <v>136</v>
      </c>
      <c r="B7" s="20">
        <v>4026</v>
      </c>
      <c r="C7" s="20" t="s">
        <v>18</v>
      </c>
      <c r="D7" s="20" t="s">
        <v>139</v>
      </c>
      <c r="E7" s="9">
        <v>42511.633715277778</v>
      </c>
      <c r="F7" s="9">
        <v>42511.634513888886</v>
      </c>
      <c r="G7" s="10">
        <v>1</v>
      </c>
      <c r="H7" s="9" t="s">
        <v>140</v>
      </c>
      <c r="I7" s="9">
        <v>42511.641724537039</v>
      </c>
      <c r="J7" s="20">
        <v>0</v>
      </c>
      <c r="K7" s="20" t="str">
        <f t="shared" si="0"/>
        <v>4025/4026</v>
      </c>
      <c r="L7" s="6">
        <f t="shared" si="1"/>
        <v>7.2106481529772282E-3</v>
      </c>
      <c r="M7" s="7"/>
      <c r="N7" s="7"/>
      <c r="O7" s="21"/>
      <c r="P7" s="21"/>
      <c r="Q7" s="37" t="b">
        <f t="shared" si="2"/>
        <v>1</v>
      </c>
      <c r="R7" s="38" t="s">
        <v>946</v>
      </c>
      <c r="S7" s="39">
        <f t="shared" si="3"/>
        <v>3.6793999999999998</v>
      </c>
      <c r="T7" s="39">
        <f t="shared" si="4"/>
        <v>2.2700000000000001E-2</v>
      </c>
      <c r="U7" s="39">
        <f t="shared" si="5"/>
        <v>3.6566999999999998</v>
      </c>
      <c r="V7" s="37">
        <f>COUNTIFS(XINGS!$D$2:$D$19, "&lt;=" &amp; S7, XINGS!$D$2:$D$19, "&gt;=" &amp; T7)</f>
        <v>4</v>
      </c>
      <c r="W7" s="37">
        <f t="shared" si="6"/>
        <v>14</v>
      </c>
      <c r="X7" s="40">
        <f t="shared" si="7"/>
        <v>0.22222222222222221</v>
      </c>
    </row>
    <row r="8" spans="1:80" x14ac:dyDescent="0.25">
      <c r="A8" s="20" t="s">
        <v>143</v>
      </c>
      <c r="B8" s="20">
        <v>4023</v>
      </c>
      <c r="C8" s="20" t="s">
        <v>18</v>
      </c>
      <c r="D8" s="20" t="s">
        <v>144</v>
      </c>
      <c r="E8" s="9">
        <v>42511.720370370371</v>
      </c>
      <c r="F8" s="9">
        <v>42511.721979166665</v>
      </c>
      <c r="G8" s="10">
        <v>2</v>
      </c>
      <c r="H8" s="9" t="s">
        <v>145</v>
      </c>
      <c r="I8" s="9">
        <v>42511.742939814816</v>
      </c>
      <c r="J8" s="20">
        <v>0</v>
      </c>
      <c r="K8" s="20" t="str">
        <f t="shared" si="0"/>
        <v>4023/4024</v>
      </c>
      <c r="L8" s="6">
        <f t="shared" si="1"/>
        <v>2.0960648151230998E-2</v>
      </c>
      <c r="M8" s="7"/>
      <c r="N8" s="7">
        <f>24*60*SUM($L8:$L8)</f>
        <v>30.183333337772638</v>
      </c>
      <c r="O8" s="21"/>
      <c r="P8" s="21" t="s">
        <v>163</v>
      </c>
      <c r="Q8" s="37" t="b">
        <f t="shared" si="2"/>
        <v>1</v>
      </c>
      <c r="R8" s="38" t="s">
        <v>946</v>
      </c>
      <c r="S8" s="39">
        <f t="shared" si="3"/>
        <v>23.296399999999998</v>
      </c>
      <c r="T8" s="39">
        <f t="shared" si="4"/>
        <v>7.0533000000000001</v>
      </c>
      <c r="U8" s="39">
        <f t="shared" si="5"/>
        <v>16.243099999999998</v>
      </c>
      <c r="V8" s="37">
        <f>COUNTIFS(XINGS!$D$2:$D$19, "&lt;=" &amp; S8, XINGS!$D$2:$D$19, "&gt;=" &amp; T8)</f>
        <v>6</v>
      </c>
      <c r="W8" s="37">
        <f t="shared" si="6"/>
        <v>12</v>
      </c>
      <c r="X8" s="40">
        <f t="shared" si="7"/>
        <v>0.33333333333333331</v>
      </c>
    </row>
    <row r="9" spans="1:80" x14ac:dyDescent="0.25">
      <c r="A9" s="20" t="s">
        <v>165</v>
      </c>
      <c r="B9" s="20">
        <v>4032</v>
      </c>
      <c r="C9" s="20" t="s">
        <v>18</v>
      </c>
      <c r="D9" s="20" t="s">
        <v>109</v>
      </c>
      <c r="E9" s="9">
        <v>42512.463310185187</v>
      </c>
      <c r="F9" s="9">
        <v>42512.464212962965</v>
      </c>
      <c r="G9" s="10">
        <v>1</v>
      </c>
      <c r="H9" s="9" t="s">
        <v>38</v>
      </c>
      <c r="I9" s="9">
        <v>42512.486145833333</v>
      </c>
      <c r="J9" s="20">
        <v>1</v>
      </c>
      <c r="K9" s="20" t="str">
        <f t="shared" si="0"/>
        <v>4031/4032</v>
      </c>
      <c r="L9" s="6">
        <f t="shared" si="1"/>
        <v>2.1932870367891155E-2</v>
      </c>
      <c r="M9" s="7"/>
      <c r="N9" s="7">
        <f>24*60*SUM($L9:$L9)</f>
        <v>31.583333329763263</v>
      </c>
      <c r="O9" s="21"/>
      <c r="P9" s="21" t="s">
        <v>158</v>
      </c>
      <c r="Q9" s="37" t="b">
        <f t="shared" si="2"/>
        <v>1</v>
      </c>
      <c r="R9" s="38" t="s">
        <v>947</v>
      </c>
      <c r="S9" s="39">
        <f t="shared" si="3"/>
        <v>23.297599999999999</v>
      </c>
      <c r="T9" s="39">
        <f t="shared" si="4"/>
        <v>1.41E-2</v>
      </c>
      <c r="U9" s="39">
        <f t="shared" si="5"/>
        <v>23.2835</v>
      </c>
      <c r="V9" s="37">
        <f>COUNTIFS(XINGS!$D$2:$D$19, "&lt;=" &amp; S9, XINGS!$D$2:$D$19, "&gt;=" &amp; T9)</f>
        <v>18</v>
      </c>
      <c r="W9" s="37">
        <f t="shared" si="6"/>
        <v>0</v>
      </c>
      <c r="X9" s="40">
        <f t="shared" si="7"/>
        <v>1</v>
      </c>
    </row>
    <row r="10" spans="1:80" x14ac:dyDescent="0.25">
      <c r="A10" s="20" t="s">
        <v>169</v>
      </c>
      <c r="B10" s="20">
        <v>4023</v>
      </c>
      <c r="C10" s="20" t="s">
        <v>18</v>
      </c>
      <c r="D10" s="20" t="s">
        <v>120</v>
      </c>
      <c r="E10" s="9">
        <v>42512.516631944447</v>
      </c>
      <c r="F10" s="9">
        <v>42512.517743055556</v>
      </c>
      <c r="G10" s="10">
        <v>1</v>
      </c>
      <c r="H10" s="9" t="s">
        <v>170</v>
      </c>
      <c r="I10" s="9">
        <v>42512.538460648146</v>
      </c>
      <c r="J10" s="20">
        <v>1</v>
      </c>
      <c r="K10" s="20" t="str">
        <f t="shared" si="0"/>
        <v>4023/4024</v>
      </c>
      <c r="L10" s="6">
        <f t="shared" si="1"/>
        <v>2.0717592589790002E-2</v>
      </c>
      <c r="M10" s="7"/>
      <c r="N10" s="7">
        <f>24*60*SUM($L10:$L10)</f>
        <v>29.833333329297602</v>
      </c>
      <c r="O10" s="21"/>
      <c r="P10" s="21" t="s">
        <v>171</v>
      </c>
      <c r="Q10" s="37" t="b">
        <f t="shared" si="2"/>
        <v>1</v>
      </c>
      <c r="R10" s="38" t="s">
        <v>947</v>
      </c>
      <c r="S10" s="39">
        <f t="shared" si="3"/>
        <v>23.298500000000001</v>
      </c>
      <c r="T10" s="39">
        <f t="shared" si="4"/>
        <v>6.4124999999999996</v>
      </c>
      <c r="U10" s="39">
        <f t="shared" si="5"/>
        <v>16.886000000000003</v>
      </c>
      <c r="V10" s="37">
        <f>COUNTIFS(XINGS!$D$2:$D$19, "&lt;=" &amp; S10, XINGS!$D$2:$D$19, "&gt;=" &amp; T10)</f>
        <v>7</v>
      </c>
      <c r="W10" s="37">
        <f t="shared" si="6"/>
        <v>11</v>
      </c>
      <c r="X10" s="40">
        <f t="shared" si="7"/>
        <v>0.3888888888888889</v>
      </c>
    </row>
    <row r="11" spans="1:80" x14ac:dyDescent="0.25">
      <c r="A11" s="20" t="s">
        <v>183</v>
      </c>
      <c r="B11" s="20">
        <v>4008</v>
      </c>
      <c r="C11" s="20" t="s">
        <v>18</v>
      </c>
      <c r="D11" s="20" t="s">
        <v>184</v>
      </c>
      <c r="E11" s="9">
        <v>42512.949664351851</v>
      </c>
      <c r="F11" s="9">
        <v>42512.950520833336</v>
      </c>
      <c r="G11" s="10">
        <v>1</v>
      </c>
      <c r="H11" s="9" t="s">
        <v>184</v>
      </c>
      <c r="I11" s="9">
        <v>42512.950520833336</v>
      </c>
      <c r="J11" s="20">
        <v>0</v>
      </c>
      <c r="K11" s="20" t="str">
        <f t="shared" si="0"/>
        <v>4007/4008</v>
      </c>
      <c r="L11" s="6">
        <f t="shared" si="1"/>
        <v>0</v>
      </c>
      <c r="M11" s="7"/>
      <c r="N11" s="7">
        <f>24*60*SUM($L11:$L11)+1</f>
        <v>1</v>
      </c>
      <c r="O11" s="21"/>
      <c r="P11" s="21" t="s">
        <v>185</v>
      </c>
      <c r="Q11" s="37" t="b">
        <f t="shared" si="2"/>
        <v>1</v>
      </c>
      <c r="R11" s="38" t="s">
        <v>947</v>
      </c>
      <c r="S11" s="39">
        <f t="shared" si="3"/>
        <v>1.83E-2</v>
      </c>
      <c r="T11" s="39">
        <f t="shared" si="4"/>
        <v>1.83E-2</v>
      </c>
      <c r="U11" s="39">
        <f t="shared" si="5"/>
        <v>0</v>
      </c>
      <c r="V11" s="37">
        <f>COUNTIFS(XINGS!$D$2:$D$19, "&lt;=" &amp; S11, XINGS!$D$2:$D$19, "&gt;=" &amp; T11)</f>
        <v>0</v>
      </c>
      <c r="W11" s="37">
        <f t="shared" si="6"/>
        <v>18</v>
      </c>
      <c r="X11" s="40">
        <f t="shared" si="7"/>
        <v>0</v>
      </c>
    </row>
    <row r="12" spans="1:80" x14ac:dyDescent="0.25">
      <c r="A12" s="20" t="s">
        <v>191</v>
      </c>
      <c r="B12" s="20">
        <v>4013</v>
      </c>
      <c r="C12" s="20" t="s">
        <v>18</v>
      </c>
      <c r="D12" s="20" t="s">
        <v>109</v>
      </c>
      <c r="E12" s="9">
        <v>42513.29959490741</v>
      </c>
      <c r="F12" s="9">
        <v>42513.300509259258</v>
      </c>
      <c r="G12" s="10">
        <v>1</v>
      </c>
      <c r="H12" s="9" t="s">
        <v>192</v>
      </c>
      <c r="I12" s="9">
        <v>42513.302314814813</v>
      </c>
      <c r="J12" s="20">
        <v>0</v>
      </c>
      <c r="K12" s="20" t="str">
        <f t="shared" si="0"/>
        <v>4013/4014</v>
      </c>
      <c r="L12" s="6">
        <f t="shared" si="1"/>
        <v>1.8055555556202307E-3</v>
      </c>
      <c r="M12" s="7"/>
      <c r="N12" s="7">
        <f>24*60*SUM($L12:$L12)</f>
        <v>2.6000000000931323</v>
      </c>
      <c r="O12" s="21"/>
      <c r="P12" s="21" t="s">
        <v>193</v>
      </c>
      <c r="Q12" s="37" t="b">
        <f t="shared" si="2"/>
        <v>1</v>
      </c>
      <c r="R12" s="38" t="s">
        <v>948</v>
      </c>
      <c r="S12" s="39">
        <f t="shared" si="3"/>
        <v>23.297599999999999</v>
      </c>
      <c r="T12" s="39">
        <f t="shared" si="4"/>
        <v>22.485099999999999</v>
      </c>
      <c r="U12" s="39">
        <f t="shared" si="5"/>
        <v>0.8125</v>
      </c>
      <c r="V12" s="37">
        <f>COUNTIFS(XINGS!$D$2:$D$19, "&lt;=" &amp; S12, XINGS!$D$2:$D$19, "&gt;=" &amp; T12)</f>
        <v>0</v>
      </c>
      <c r="W12" s="37">
        <f t="shared" si="6"/>
        <v>18</v>
      </c>
      <c r="X12" s="40">
        <f t="shared" si="7"/>
        <v>0</v>
      </c>
    </row>
    <row r="13" spans="1:80" x14ac:dyDescent="0.25">
      <c r="A13" s="20" t="s">
        <v>194</v>
      </c>
      <c r="B13" s="20">
        <v>4008</v>
      </c>
      <c r="C13" s="20" t="s">
        <v>18</v>
      </c>
      <c r="D13" s="20" t="s">
        <v>41</v>
      </c>
      <c r="E13" s="9">
        <v>42513.368217592593</v>
      </c>
      <c r="F13" s="9">
        <v>42513.36954861111</v>
      </c>
      <c r="G13" s="10">
        <v>1</v>
      </c>
      <c r="H13" s="9" t="s">
        <v>195</v>
      </c>
      <c r="I13" s="9">
        <v>42513.398206018515</v>
      </c>
      <c r="J13" s="20">
        <v>3</v>
      </c>
      <c r="K13" s="20" t="str">
        <f t="shared" si="0"/>
        <v>4007/4008</v>
      </c>
      <c r="L13" s="6">
        <f t="shared" si="1"/>
        <v>2.8657407405262347E-2</v>
      </c>
      <c r="M13" s="7"/>
      <c r="N13" s="7">
        <f>24*60*SUM($L13:$L13)</f>
        <v>41.26666666357778</v>
      </c>
      <c r="O13" s="21"/>
      <c r="P13" s="21" t="s">
        <v>196</v>
      </c>
      <c r="Q13" s="37" t="b">
        <f t="shared" si="2"/>
        <v>1</v>
      </c>
      <c r="R13" s="38" t="s">
        <v>948</v>
      </c>
      <c r="S13" s="39">
        <f t="shared" si="3"/>
        <v>23.298999999999999</v>
      </c>
      <c r="T13" s="39">
        <f t="shared" si="4"/>
        <v>0.495</v>
      </c>
      <c r="U13" s="39">
        <f t="shared" si="5"/>
        <v>22.803999999999998</v>
      </c>
      <c r="V13" s="37">
        <f>COUNTIFS(XINGS!$D$2:$D$19, "&lt;=" &amp; S13, XINGS!$D$2:$D$19, "&gt;=" &amp; T13)</f>
        <v>18</v>
      </c>
      <c r="W13" s="37">
        <f t="shared" si="6"/>
        <v>0</v>
      </c>
      <c r="X13" s="40">
        <f t="shared" si="7"/>
        <v>1</v>
      </c>
    </row>
    <row r="14" spans="1:80" x14ac:dyDescent="0.25">
      <c r="A14" s="20" t="s">
        <v>197</v>
      </c>
      <c r="B14" s="20">
        <v>4013</v>
      </c>
      <c r="C14" s="20" t="s">
        <v>18</v>
      </c>
      <c r="D14" s="20" t="s">
        <v>41</v>
      </c>
      <c r="E14" s="9">
        <v>42513.580405092594</v>
      </c>
      <c r="F14" s="9">
        <v>42513.581435185188</v>
      </c>
      <c r="G14" s="10">
        <v>1</v>
      </c>
      <c r="H14" s="9" t="s">
        <v>66</v>
      </c>
      <c r="I14" s="9">
        <v>42513.608495370368</v>
      </c>
      <c r="J14" s="20">
        <v>1</v>
      </c>
      <c r="K14" s="20" t="str">
        <f t="shared" si="0"/>
        <v>4013/4014</v>
      </c>
      <c r="L14" s="6">
        <f t="shared" si="1"/>
        <v>2.7060185180744156E-2</v>
      </c>
      <c r="M14" s="7"/>
      <c r="N14" s="7"/>
      <c r="O14" s="21"/>
      <c r="P14" s="21"/>
      <c r="Q14" s="37" t="b">
        <f t="shared" si="2"/>
        <v>1</v>
      </c>
      <c r="R14" s="38" t="s">
        <v>948</v>
      </c>
      <c r="S14" s="39">
        <f t="shared" si="3"/>
        <v>23.298999999999999</v>
      </c>
      <c r="T14" s="39">
        <f t="shared" si="4"/>
        <v>1.43E-2</v>
      </c>
      <c r="U14" s="39">
        <f t="shared" si="5"/>
        <v>23.284700000000001</v>
      </c>
      <c r="V14" s="37">
        <f>COUNTIFS(XINGS!$D$2:$D$19, "&lt;=" &amp; S14, XINGS!$D$2:$D$19, "&gt;=" &amp; T14)</f>
        <v>18</v>
      </c>
      <c r="W14" s="37">
        <f t="shared" si="6"/>
        <v>0</v>
      </c>
      <c r="X14" s="40">
        <f t="shared" si="7"/>
        <v>1</v>
      </c>
    </row>
    <row r="15" spans="1:80" x14ac:dyDescent="0.25">
      <c r="A15" s="20" t="s">
        <v>198</v>
      </c>
      <c r="B15" s="20">
        <v>4037</v>
      </c>
      <c r="C15" s="20" t="s">
        <v>18</v>
      </c>
      <c r="D15" s="20" t="s">
        <v>62</v>
      </c>
      <c r="E15" s="9">
        <v>42513.63690972222</v>
      </c>
      <c r="F15" s="9">
        <v>42513.637858796297</v>
      </c>
      <c r="G15" s="10">
        <v>1</v>
      </c>
      <c r="H15" s="9" t="s">
        <v>199</v>
      </c>
      <c r="I15" s="9">
        <v>42513.660578703704</v>
      </c>
      <c r="J15" s="20">
        <v>0</v>
      </c>
      <c r="K15" s="20" t="str">
        <f t="shared" si="0"/>
        <v>4037/4038</v>
      </c>
      <c r="L15" s="6">
        <f t="shared" si="1"/>
        <v>2.2719907407008577E-2</v>
      </c>
      <c r="M15" s="7"/>
      <c r="N15" s="7">
        <f>24*60*SUM($L15:$L15)</f>
        <v>32.716666666092351</v>
      </c>
      <c r="O15" s="21"/>
      <c r="P15" s="21" t="s">
        <v>158</v>
      </c>
      <c r="Q15" s="37" t="b">
        <f t="shared" si="2"/>
        <v>1</v>
      </c>
      <c r="R15" s="38" t="s">
        <v>948</v>
      </c>
      <c r="S15" s="39">
        <f t="shared" si="3"/>
        <v>23.297699999999999</v>
      </c>
      <c r="T15" s="39">
        <f t="shared" si="4"/>
        <v>6.3536000000000001</v>
      </c>
      <c r="U15" s="39">
        <f t="shared" si="5"/>
        <v>16.944099999999999</v>
      </c>
      <c r="V15" s="37">
        <f>COUNTIFS(XINGS!$D$2:$D$19, "&lt;=" &amp; S15, XINGS!$D$2:$D$19, "&gt;=" &amp; T15)</f>
        <v>7</v>
      </c>
      <c r="W15" s="37">
        <f t="shared" si="6"/>
        <v>11</v>
      </c>
      <c r="X15" s="40">
        <f t="shared" si="7"/>
        <v>0.3888888888888889</v>
      </c>
    </row>
    <row r="16" spans="1:80" x14ac:dyDescent="0.25">
      <c r="A16" s="20" t="s">
        <v>200</v>
      </c>
      <c r="B16" s="20">
        <v>4028</v>
      </c>
      <c r="C16" s="20" t="s">
        <v>18</v>
      </c>
      <c r="D16" s="20" t="s">
        <v>105</v>
      </c>
      <c r="E16" s="9">
        <v>42513.691759259258</v>
      </c>
      <c r="F16" s="9">
        <v>42513.692870370367</v>
      </c>
      <c r="G16" s="10">
        <v>1</v>
      </c>
      <c r="H16" s="9" t="s">
        <v>27</v>
      </c>
      <c r="I16" s="9">
        <v>42513.698101851849</v>
      </c>
      <c r="J16" s="20">
        <v>1</v>
      </c>
      <c r="K16" s="20" t="str">
        <f t="shared" si="0"/>
        <v>4027/4028</v>
      </c>
      <c r="L16" s="6">
        <f t="shared" si="1"/>
        <v>5.2314814820419997E-3</v>
      </c>
      <c r="M16" s="7"/>
      <c r="N16" s="7">
        <f>24*60*SUM($L16:$L16)</f>
        <v>7.5333333341404796</v>
      </c>
      <c r="O16" s="21"/>
      <c r="P16" s="21" t="s">
        <v>158</v>
      </c>
      <c r="Q16" s="37" t="b">
        <f t="shared" si="2"/>
        <v>1</v>
      </c>
      <c r="R16" s="38" t="s">
        <v>948</v>
      </c>
      <c r="S16" s="39">
        <f t="shared" si="3"/>
        <v>23.3</v>
      </c>
      <c r="T16" s="39">
        <f t="shared" si="4"/>
        <v>1.3599999999999999E-2</v>
      </c>
      <c r="U16" s="39">
        <f t="shared" si="5"/>
        <v>23.2864</v>
      </c>
      <c r="V16" s="37">
        <f>COUNTIFS(XINGS!$D$2:$D$19, "&lt;=" &amp; S16, XINGS!$D$2:$D$19, "&gt;=" &amp; T16)</f>
        <v>18</v>
      </c>
      <c r="W16" s="37">
        <f t="shared" si="6"/>
        <v>0</v>
      </c>
      <c r="X16" s="40">
        <f t="shared" si="7"/>
        <v>1</v>
      </c>
    </row>
    <row r="17" spans="1:24" x14ac:dyDescent="0.25">
      <c r="A17" s="20" t="s">
        <v>201</v>
      </c>
      <c r="B17" s="20">
        <v>4015</v>
      </c>
      <c r="C17" s="20" t="s">
        <v>18</v>
      </c>
      <c r="D17" s="20" t="s">
        <v>202</v>
      </c>
      <c r="E17" s="9">
        <v>42513.752118055556</v>
      </c>
      <c r="F17" s="9">
        <v>42513.753113425926</v>
      </c>
      <c r="G17" s="10">
        <v>1</v>
      </c>
      <c r="H17" s="9" t="s">
        <v>203</v>
      </c>
      <c r="I17" s="9">
        <v>42513.776875000003</v>
      </c>
      <c r="J17" s="20">
        <v>0</v>
      </c>
      <c r="K17" s="20" t="str">
        <f t="shared" si="0"/>
        <v>4015/4016</v>
      </c>
      <c r="L17" s="6">
        <f t="shared" si="1"/>
        <v>2.3761574077070691E-2</v>
      </c>
      <c r="M17" s="7"/>
      <c r="N17" s="7">
        <f>24*60*SUM($L17:$L17)</f>
        <v>34.216666670981795</v>
      </c>
      <c r="O17" s="21"/>
      <c r="P17" s="21" t="s">
        <v>158</v>
      </c>
      <c r="Q17" s="37" t="b">
        <f t="shared" si="2"/>
        <v>1</v>
      </c>
      <c r="R17" s="38" t="s">
        <v>948</v>
      </c>
      <c r="S17" s="39">
        <f t="shared" si="3"/>
        <v>23.298300000000001</v>
      </c>
      <c r="T17" s="39">
        <f t="shared" si="4"/>
        <v>6.3392999999999997</v>
      </c>
      <c r="U17" s="39">
        <f t="shared" si="5"/>
        <v>16.959000000000003</v>
      </c>
      <c r="V17" s="37">
        <f>COUNTIFS(XINGS!$D$2:$D$19, "&lt;=" &amp; S17, XINGS!$D$2:$D$19, "&gt;=" &amp; T17)</f>
        <v>7</v>
      </c>
      <c r="W17" s="37">
        <f t="shared" si="6"/>
        <v>11</v>
      </c>
      <c r="X17" s="40">
        <f t="shared" si="7"/>
        <v>0.3888888888888889</v>
      </c>
    </row>
    <row r="18" spans="1:24" x14ac:dyDescent="0.25">
      <c r="A18" s="20" t="s">
        <v>212</v>
      </c>
      <c r="B18" s="20">
        <v>4043</v>
      </c>
      <c r="C18" s="20" t="s">
        <v>18</v>
      </c>
      <c r="D18" s="20" t="s">
        <v>53</v>
      </c>
      <c r="E18" s="9">
        <v>42514.378541666665</v>
      </c>
      <c r="F18" s="9">
        <v>42514.379826388889</v>
      </c>
      <c r="G18" s="10">
        <v>1</v>
      </c>
      <c r="H18" s="9" t="s">
        <v>213</v>
      </c>
      <c r="I18" s="9">
        <v>42514.400081018517</v>
      </c>
      <c r="J18" s="20">
        <v>1</v>
      </c>
      <c r="K18" s="20" t="str">
        <f t="shared" si="0"/>
        <v>4043/4044</v>
      </c>
      <c r="L18" s="6">
        <f t="shared" si="1"/>
        <v>2.025462962774327E-2</v>
      </c>
      <c r="M18" s="7"/>
      <c r="N18" s="7">
        <f>24*60*SUM($L18:$L19)</f>
        <v>39.549999993760139</v>
      </c>
      <c r="O18" s="21"/>
      <c r="P18" s="21" t="s">
        <v>214</v>
      </c>
      <c r="Q18" s="37" t="b">
        <f t="shared" si="2"/>
        <v>1</v>
      </c>
      <c r="R18" s="38" t="s">
        <v>949</v>
      </c>
      <c r="S18" s="39">
        <f t="shared" si="3"/>
        <v>23.299600000000002</v>
      </c>
      <c r="T18" s="39">
        <f t="shared" si="4"/>
        <v>6.4189999999999996</v>
      </c>
      <c r="U18" s="39">
        <f t="shared" si="5"/>
        <v>16.880600000000001</v>
      </c>
      <c r="V18" s="37">
        <f>COUNTIFS(XINGS!$D$2:$D$19, "&lt;=" &amp; S18, XINGS!$D$2:$D$19, "&gt;=" &amp; T18)</f>
        <v>7</v>
      </c>
      <c r="W18" s="37">
        <f t="shared" si="6"/>
        <v>11</v>
      </c>
      <c r="X18" s="40">
        <f t="shared" si="7"/>
        <v>0.3888888888888889</v>
      </c>
    </row>
    <row r="19" spans="1:24" x14ac:dyDescent="0.25">
      <c r="A19" s="20" t="s">
        <v>212</v>
      </c>
      <c r="B19" s="20">
        <v>4043</v>
      </c>
      <c r="C19" s="20" t="s">
        <v>18</v>
      </c>
      <c r="D19" s="20" t="s">
        <v>139</v>
      </c>
      <c r="E19" s="9">
        <v>42514.40488425926</v>
      </c>
      <c r="F19" s="9">
        <v>42514.405532407407</v>
      </c>
      <c r="G19" s="10">
        <v>0</v>
      </c>
      <c r="H19" s="9" t="s">
        <v>215</v>
      </c>
      <c r="I19" s="9">
        <v>42514.412743055553</v>
      </c>
      <c r="J19" s="20">
        <v>0</v>
      </c>
      <c r="K19" s="20" t="str">
        <f t="shared" si="0"/>
        <v>4043/4044</v>
      </c>
      <c r="L19" s="6">
        <f t="shared" si="1"/>
        <v>7.2106481457012706E-3</v>
      </c>
      <c r="M19" s="7"/>
      <c r="N19" s="7"/>
      <c r="O19" s="21"/>
      <c r="P19" s="21"/>
      <c r="Q19" s="37" t="b">
        <f t="shared" si="2"/>
        <v>1</v>
      </c>
      <c r="R19" s="38" t="s">
        <v>949</v>
      </c>
      <c r="S19" s="39">
        <f t="shared" si="3"/>
        <v>3.6793999999999998</v>
      </c>
      <c r="T19" s="39">
        <f t="shared" si="4"/>
        <v>1.54E-2</v>
      </c>
      <c r="U19" s="39">
        <f t="shared" si="5"/>
        <v>3.6639999999999997</v>
      </c>
      <c r="V19" s="37">
        <f>COUNTIFS(XINGS!$D$2:$D$19, "&lt;=" &amp; S19, XINGS!$D$2:$D$19, "&gt;=" &amp; T19)</f>
        <v>4</v>
      </c>
      <c r="W19" s="37">
        <f t="shared" si="6"/>
        <v>14</v>
      </c>
      <c r="X19" s="40">
        <f t="shared" si="7"/>
        <v>0.22222222222222221</v>
      </c>
    </row>
    <row r="20" spans="1:24" x14ac:dyDescent="0.25">
      <c r="A20" s="20" t="s">
        <v>216</v>
      </c>
      <c r="B20" s="20">
        <v>4037</v>
      </c>
      <c r="C20" s="20" t="s">
        <v>18</v>
      </c>
      <c r="D20" s="20" t="s">
        <v>90</v>
      </c>
      <c r="E20" s="9">
        <v>42514.495393518519</v>
      </c>
      <c r="F20" s="9">
        <v>42514.496620370373</v>
      </c>
      <c r="G20" s="10">
        <v>1</v>
      </c>
      <c r="H20" s="9" t="s">
        <v>220</v>
      </c>
      <c r="I20" s="9">
        <v>42514.505555555559</v>
      </c>
      <c r="J20" s="20">
        <v>2</v>
      </c>
      <c r="K20" s="20" t="str">
        <f t="shared" si="0"/>
        <v>4037/4038</v>
      </c>
      <c r="L20" s="6">
        <f t="shared" si="1"/>
        <v>8.9351851856918074E-3</v>
      </c>
      <c r="M20" s="7"/>
      <c r="N20" s="7"/>
      <c r="O20" s="21"/>
      <c r="P20" s="21"/>
      <c r="Q20" s="37" t="b">
        <f t="shared" si="2"/>
        <v>1</v>
      </c>
      <c r="R20" s="38" t="s">
        <v>949</v>
      </c>
      <c r="S20" s="39">
        <f t="shared" si="3"/>
        <v>23.298200000000001</v>
      </c>
      <c r="T20" s="39">
        <f t="shared" si="4"/>
        <v>15.7692</v>
      </c>
      <c r="U20" s="39">
        <f t="shared" si="5"/>
        <v>7.5290000000000017</v>
      </c>
      <c r="V20" s="37">
        <f>COUNTIFS(XINGS!$D$2:$D$19, "&lt;=" &amp; S20, XINGS!$D$2:$D$19, "&gt;=" &amp; T20)</f>
        <v>0</v>
      </c>
      <c r="W20" s="37">
        <f t="shared" si="6"/>
        <v>18</v>
      </c>
      <c r="X20" s="40">
        <f t="shared" si="7"/>
        <v>0</v>
      </c>
    </row>
    <row r="21" spans="1:24" x14ac:dyDescent="0.25">
      <c r="A21" s="20" t="s">
        <v>216</v>
      </c>
      <c r="B21" s="20">
        <v>4037</v>
      </c>
      <c r="C21" s="20" t="s">
        <v>18</v>
      </c>
      <c r="D21" s="20" t="s">
        <v>217</v>
      </c>
      <c r="E21" s="9">
        <v>42514.510196759256</v>
      </c>
      <c r="F21" s="9">
        <v>42514.511111111111</v>
      </c>
      <c r="G21" s="10">
        <v>1</v>
      </c>
      <c r="H21" s="9" t="s">
        <v>218</v>
      </c>
      <c r="I21" s="9">
        <v>42514.529606481483</v>
      </c>
      <c r="J21" s="20">
        <v>0</v>
      </c>
      <c r="K21" s="20" t="str">
        <f t="shared" si="0"/>
        <v>4037/4038</v>
      </c>
      <c r="L21" s="6">
        <f t="shared" si="1"/>
        <v>1.8495370371965691E-2</v>
      </c>
      <c r="M21" s="7"/>
      <c r="N21" s="7">
        <f>24*60*SUM($L21:$L22)</f>
        <v>40.383333333302289</v>
      </c>
      <c r="O21" s="21"/>
      <c r="P21" s="21" t="s">
        <v>219</v>
      </c>
      <c r="Q21" s="37" t="b">
        <f t="shared" si="2"/>
        <v>1</v>
      </c>
      <c r="R21" s="38" t="s">
        <v>949</v>
      </c>
      <c r="S21" s="39">
        <f t="shared" si="3"/>
        <v>12.7872</v>
      </c>
      <c r="T21" s="39">
        <f t="shared" si="4"/>
        <v>0.1186</v>
      </c>
      <c r="U21" s="39">
        <f t="shared" si="5"/>
        <v>12.6686</v>
      </c>
      <c r="V21" s="37">
        <f>COUNTIFS(XINGS!$D$2:$D$19, "&lt;=" &amp; S21, XINGS!$D$2:$D$19, "&gt;=" &amp; T21)</f>
        <v>16</v>
      </c>
      <c r="W21" s="37">
        <f t="shared" si="6"/>
        <v>2</v>
      </c>
      <c r="X21" s="40">
        <f t="shared" si="7"/>
        <v>0.88888888888888884</v>
      </c>
    </row>
    <row r="22" spans="1:24" x14ac:dyDescent="0.25">
      <c r="A22" s="20" t="s">
        <v>221</v>
      </c>
      <c r="B22" s="20">
        <v>4012</v>
      </c>
      <c r="C22" s="20" t="s">
        <v>18</v>
      </c>
      <c r="D22" s="20" t="s">
        <v>223</v>
      </c>
      <c r="E22" s="9">
        <v>42514.503854166665</v>
      </c>
      <c r="F22" s="9">
        <v>42514.506631944445</v>
      </c>
      <c r="G22" s="10">
        <v>3</v>
      </c>
      <c r="H22" s="9" t="s">
        <v>224</v>
      </c>
      <c r="I22" s="9">
        <v>42514.516180555554</v>
      </c>
      <c r="J22" s="20">
        <v>0</v>
      </c>
      <c r="K22" s="20" t="str">
        <f t="shared" si="0"/>
        <v>4011/4012</v>
      </c>
      <c r="L22" s="6">
        <f t="shared" si="1"/>
        <v>9.5486111094942316E-3</v>
      </c>
      <c r="M22" s="7"/>
      <c r="N22" s="7"/>
      <c r="O22" s="21"/>
      <c r="P22" s="21"/>
      <c r="Q22" s="37" t="b">
        <f t="shared" si="2"/>
        <v>1</v>
      </c>
      <c r="R22" s="38" t="s">
        <v>949</v>
      </c>
      <c r="S22" s="39">
        <f t="shared" si="3"/>
        <v>23.301100000000002</v>
      </c>
      <c r="T22" s="39">
        <f t="shared" si="4"/>
        <v>15.776199999999999</v>
      </c>
      <c r="U22" s="39">
        <f t="shared" si="5"/>
        <v>7.5249000000000024</v>
      </c>
      <c r="V22" s="37">
        <f>COUNTIFS(XINGS!$D$2:$D$19, "&lt;=" &amp; S22, XINGS!$D$2:$D$19, "&gt;=" &amp; T22)</f>
        <v>0</v>
      </c>
      <c r="W22" s="37">
        <f t="shared" si="6"/>
        <v>18</v>
      </c>
      <c r="X22" s="40">
        <f t="shared" si="7"/>
        <v>0</v>
      </c>
    </row>
    <row r="23" spans="1:24" x14ac:dyDescent="0.25">
      <c r="A23" s="20" t="s">
        <v>221</v>
      </c>
      <c r="B23" s="20">
        <v>4012</v>
      </c>
      <c r="C23" s="20" t="s">
        <v>18</v>
      </c>
      <c r="D23" s="20" t="s">
        <v>222</v>
      </c>
      <c r="E23" s="9">
        <v>42514.517002314817</v>
      </c>
      <c r="F23" s="9">
        <v>42514.517638888887</v>
      </c>
      <c r="G23" s="10">
        <v>0</v>
      </c>
      <c r="H23" s="9" t="s">
        <v>21</v>
      </c>
      <c r="I23" s="9">
        <v>42514.538182870368</v>
      </c>
      <c r="J23" s="20">
        <v>0</v>
      </c>
      <c r="K23" s="20" t="str">
        <f t="shared" si="0"/>
        <v>4011/4012</v>
      </c>
      <c r="L23" s="6">
        <f t="shared" si="1"/>
        <v>2.0543981481750961E-2</v>
      </c>
      <c r="M23" s="7"/>
      <c r="N23" s="7"/>
      <c r="O23" s="21"/>
      <c r="P23" s="21" t="s">
        <v>219</v>
      </c>
      <c r="Q23" s="37" t="b">
        <f t="shared" si="2"/>
        <v>1</v>
      </c>
      <c r="R23" s="38" t="s">
        <v>949</v>
      </c>
      <c r="S23" s="39">
        <f t="shared" si="3"/>
        <v>15.401</v>
      </c>
      <c r="T23" s="39">
        <f t="shared" si="4"/>
        <v>1.5599999999999999E-2</v>
      </c>
      <c r="U23" s="39">
        <f t="shared" si="5"/>
        <v>15.385400000000001</v>
      </c>
      <c r="V23" s="37">
        <f>COUNTIFS(XINGS!$D$2:$D$19, "&lt;=" &amp; S23, XINGS!$D$2:$D$19, "&gt;=" &amp; T23)</f>
        <v>17</v>
      </c>
      <c r="W23" s="37">
        <f t="shared" si="6"/>
        <v>1</v>
      </c>
      <c r="X23" s="40">
        <f t="shared" si="7"/>
        <v>0.94444444444444442</v>
      </c>
    </row>
    <row r="24" spans="1:24" x14ac:dyDescent="0.25">
      <c r="A24" s="20" t="s">
        <v>227</v>
      </c>
      <c r="B24" s="20">
        <v>4028</v>
      </c>
      <c r="C24" s="20" t="s">
        <v>18</v>
      </c>
      <c r="D24" s="20" t="s">
        <v>230</v>
      </c>
      <c r="E24" s="9">
        <v>42514.517569444448</v>
      </c>
      <c r="F24" s="9">
        <v>42514.519062500003</v>
      </c>
      <c r="G24" s="10">
        <v>2</v>
      </c>
      <c r="H24" s="9" t="s">
        <v>231</v>
      </c>
      <c r="I24" s="9">
        <v>42514.530347222222</v>
      </c>
      <c r="J24" s="20">
        <v>0</v>
      </c>
      <c r="K24" s="20" t="str">
        <f t="shared" si="0"/>
        <v>4027/4028</v>
      </c>
      <c r="L24" s="6">
        <f t="shared" si="1"/>
        <v>1.1284722218988463E-2</v>
      </c>
      <c r="M24" s="7"/>
      <c r="N24" s="7"/>
      <c r="O24" s="21"/>
      <c r="P24" s="21"/>
      <c r="Q24" s="37" t="b">
        <f t="shared" si="2"/>
        <v>1</v>
      </c>
      <c r="R24" s="38" t="s">
        <v>949</v>
      </c>
      <c r="S24" s="39">
        <f t="shared" si="3"/>
        <v>23.306100000000001</v>
      </c>
      <c r="T24" s="39">
        <f t="shared" si="4"/>
        <v>15.826000000000001</v>
      </c>
      <c r="U24" s="39">
        <f t="shared" si="5"/>
        <v>7.4801000000000002</v>
      </c>
      <c r="V24" s="37">
        <f>COUNTIFS(XINGS!$D$2:$D$19, "&lt;=" &amp; S24, XINGS!$D$2:$D$19, "&gt;=" &amp; T24)</f>
        <v>0</v>
      </c>
      <c r="W24" s="37">
        <f t="shared" si="6"/>
        <v>18</v>
      </c>
      <c r="X24" s="40">
        <f t="shared" si="7"/>
        <v>0</v>
      </c>
    </row>
    <row r="25" spans="1:24" x14ac:dyDescent="0.25">
      <c r="A25" s="20" t="s">
        <v>227</v>
      </c>
      <c r="B25" s="20">
        <v>4028</v>
      </c>
      <c r="C25" s="20" t="s">
        <v>18</v>
      </c>
      <c r="D25" s="20" t="s">
        <v>228</v>
      </c>
      <c r="E25" s="9">
        <v>42514.533449074072</v>
      </c>
      <c r="F25" s="9">
        <v>42514.533958333333</v>
      </c>
      <c r="G25" s="10">
        <v>0</v>
      </c>
      <c r="H25" s="9" t="s">
        <v>229</v>
      </c>
      <c r="I25" s="9">
        <v>42514.551006944443</v>
      </c>
      <c r="J25" s="20">
        <v>1</v>
      </c>
      <c r="K25" s="20" t="str">
        <f t="shared" si="0"/>
        <v>4027/4028</v>
      </c>
      <c r="L25" s="6">
        <f t="shared" si="1"/>
        <v>1.7048611109203193E-2</v>
      </c>
      <c r="M25" s="7"/>
      <c r="N25" s="7">
        <f>24*60*SUM($L25:$L26)</f>
        <v>37.56666665780358</v>
      </c>
      <c r="O25" s="21"/>
      <c r="P25" s="21" t="s">
        <v>219</v>
      </c>
      <c r="Q25" s="37" t="b">
        <f t="shared" si="2"/>
        <v>1</v>
      </c>
      <c r="R25" s="38" t="s">
        <v>949</v>
      </c>
      <c r="S25" s="39">
        <f t="shared" si="3"/>
        <v>12.787699999999999</v>
      </c>
      <c r="T25" s="39">
        <f t="shared" si="4"/>
        <v>1.61E-2</v>
      </c>
      <c r="U25" s="39">
        <f t="shared" si="5"/>
        <v>12.771599999999999</v>
      </c>
      <c r="V25" s="37">
        <f>COUNTIFS(XINGS!$D$2:$D$19, "&lt;=" &amp; S25, XINGS!$D$2:$D$19, "&gt;=" &amp; T25)</f>
        <v>16</v>
      </c>
      <c r="W25" s="37">
        <f t="shared" si="6"/>
        <v>2</v>
      </c>
      <c r="X25" s="40">
        <f t="shared" si="7"/>
        <v>0.88888888888888884</v>
      </c>
    </row>
    <row r="26" spans="1:24" x14ac:dyDescent="0.25">
      <c r="A26" s="20" t="s">
        <v>235</v>
      </c>
      <c r="B26" s="20">
        <v>4043</v>
      </c>
      <c r="C26" s="20" t="s">
        <v>18</v>
      </c>
      <c r="D26" s="20" t="s">
        <v>237</v>
      </c>
      <c r="E26" s="9">
        <v>42514.529942129629</v>
      </c>
      <c r="F26" s="9">
        <v>42514.531851851854</v>
      </c>
      <c r="G26" s="10">
        <v>2</v>
      </c>
      <c r="H26" s="9" t="s">
        <v>238</v>
      </c>
      <c r="I26" s="9">
        <v>42514.540891203702</v>
      </c>
      <c r="J26" s="20">
        <v>1</v>
      </c>
      <c r="K26" s="20" t="str">
        <f t="shared" si="0"/>
        <v>4043/4044</v>
      </c>
      <c r="L26" s="6">
        <f t="shared" si="1"/>
        <v>9.0393518476048484E-3</v>
      </c>
      <c r="M26" s="7"/>
      <c r="N26" s="7"/>
      <c r="O26" s="21"/>
      <c r="P26" s="21"/>
      <c r="Q26" s="37" t="b">
        <f t="shared" si="2"/>
        <v>1</v>
      </c>
      <c r="R26" s="38" t="s">
        <v>949</v>
      </c>
      <c r="S26" s="39">
        <f t="shared" si="3"/>
        <v>23.3019</v>
      </c>
      <c r="T26" s="39">
        <f t="shared" si="4"/>
        <v>15.8164</v>
      </c>
      <c r="U26" s="39">
        <f t="shared" si="5"/>
        <v>7.4855</v>
      </c>
      <c r="V26" s="37">
        <f>COUNTIFS(XINGS!$D$2:$D$19, "&lt;=" &amp; S26, XINGS!$D$2:$D$19, "&gt;=" &amp; T26)</f>
        <v>0</v>
      </c>
      <c r="W26" s="37">
        <f t="shared" si="6"/>
        <v>18</v>
      </c>
      <c r="X26" s="40">
        <f t="shared" si="7"/>
        <v>0</v>
      </c>
    </row>
    <row r="27" spans="1:24" x14ac:dyDescent="0.25">
      <c r="A27" s="20" t="s">
        <v>235</v>
      </c>
      <c r="B27" s="20">
        <v>4043</v>
      </c>
      <c r="C27" s="20" t="s">
        <v>18</v>
      </c>
      <c r="D27" s="20" t="s">
        <v>236</v>
      </c>
      <c r="E27" s="9">
        <v>42514.544699074075</v>
      </c>
      <c r="F27" s="9">
        <v>42514.545300925929</v>
      </c>
      <c r="G27" s="10">
        <v>0</v>
      </c>
      <c r="H27" s="9" t="s">
        <v>54</v>
      </c>
      <c r="I27" s="9">
        <v>42514.563310185185</v>
      </c>
      <c r="J27" s="20">
        <v>0</v>
      </c>
      <c r="K27" s="20" t="str">
        <f t="shared" si="0"/>
        <v>4043/4044</v>
      </c>
      <c r="L27" s="6">
        <f t="shared" si="1"/>
        <v>1.8009259256359655E-2</v>
      </c>
      <c r="M27" s="7"/>
      <c r="N27" s="7">
        <f>24*60*SUM($L27:$L28)</f>
        <v>72.249999999767169</v>
      </c>
      <c r="O27" s="21"/>
      <c r="P27" s="21" t="s">
        <v>219</v>
      </c>
      <c r="Q27" s="37" t="b">
        <f t="shared" si="2"/>
        <v>1</v>
      </c>
      <c r="R27" s="38" t="s">
        <v>949</v>
      </c>
      <c r="S27" s="39">
        <f t="shared" si="3"/>
        <v>12.785500000000001</v>
      </c>
      <c r="T27" s="39">
        <f t="shared" si="4"/>
        <v>1.6E-2</v>
      </c>
      <c r="U27" s="39">
        <f t="shared" si="5"/>
        <v>12.769500000000001</v>
      </c>
      <c r="V27" s="37">
        <f>COUNTIFS(XINGS!$D$2:$D$19, "&lt;=" &amp; S27, XINGS!$D$2:$D$19, "&gt;=" &amp; T27)</f>
        <v>16</v>
      </c>
      <c r="W27" s="37">
        <f t="shared" si="6"/>
        <v>2</v>
      </c>
      <c r="X27" s="40">
        <f t="shared" si="7"/>
        <v>0.88888888888888884</v>
      </c>
    </row>
    <row r="28" spans="1:24" x14ac:dyDescent="0.25">
      <c r="A28" s="20" t="s">
        <v>241</v>
      </c>
      <c r="B28" s="20">
        <v>4041</v>
      </c>
      <c r="C28" s="20" t="s">
        <v>18</v>
      </c>
      <c r="D28" s="20" t="s">
        <v>35</v>
      </c>
      <c r="E28" s="9">
        <v>42514.546041666668</v>
      </c>
      <c r="F28" s="9">
        <v>42514.5471875</v>
      </c>
      <c r="G28" s="10">
        <v>1</v>
      </c>
      <c r="H28" s="9" t="s">
        <v>50</v>
      </c>
      <c r="I28" s="9">
        <v>42514.579351851855</v>
      </c>
      <c r="J28" s="20">
        <v>0</v>
      </c>
      <c r="K28" s="20" t="str">
        <f t="shared" si="0"/>
        <v>4041/4042</v>
      </c>
      <c r="L28" s="6">
        <f t="shared" si="1"/>
        <v>3.2164351854589768E-2</v>
      </c>
      <c r="M28" s="7"/>
      <c r="N28" s="7">
        <f>24*60*SUM($L28:$L29)</f>
        <v>90.683333335909992</v>
      </c>
      <c r="O28" s="21"/>
      <c r="P28" s="21" t="s">
        <v>242</v>
      </c>
      <c r="Q28" s="37" t="b">
        <f t="shared" si="2"/>
        <v>1</v>
      </c>
      <c r="R28" s="38" t="s">
        <v>949</v>
      </c>
      <c r="S28" s="39">
        <f t="shared" si="3"/>
        <v>23.299399999999999</v>
      </c>
      <c r="T28" s="39">
        <f t="shared" si="4"/>
        <v>23.2973</v>
      </c>
      <c r="U28" s="39">
        <f t="shared" si="5"/>
        <v>2.0999999999986585E-3</v>
      </c>
      <c r="V28" s="37">
        <f>COUNTIFS(XINGS!$D$2:$D$19, "&lt;=" &amp; S28, XINGS!$D$2:$D$19, "&gt;=" &amp; T28)</f>
        <v>0</v>
      </c>
      <c r="W28" s="37">
        <f t="shared" si="6"/>
        <v>18</v>
      </c>
      <c r="X28" s="40">
        <f t="shared" si="7"/>
        <v>0</v>
      </c>
    </row>
    <row r="29" spans="1:24" x14ac:dyDescent="0.25">
      <c r="A29" s="20" t="s">
        <v>241</v>
      </c>
      <c r="B29" s="20">
        <v>4041</v>
      </c>
      <c r="C29" s="20" t="s">
        <v>18</v>
      </c>
      <c r="D29" s="20" t="s">
        <v>243</v>
      </c>
      <c r="E29" s="9">
        <v>42514.546041666668</v>
      </c>
      <c r="F29" s="9">
        <v>42514.585381944446</v>
      </c>
      <c r="G29" s="10">
        <v>56</v>
      </c>
      <c r="H29" s="9" t="s">
        <v>50</v>
      </c>
      <c r="I29" s="9">
        <v>42514.61619212963</v>
      </c>
      <c r="J29" s="20">
        <v>0</v>
      </c>
      <c r="K29" s="20" t="str">
        <f t="shared" si="0"/>
        <v>4041/4042</v>
      </c>
      <c r="L29" s="6">
        <f t="shared" si="1"/>
        <v>3.0810185184236616E-2</v>
      </c>
      <c r="M29" s="7"/>
      <c r="N29" s="7"/>
      <c r="O29" s="21"/>
      <c r="P29" s="21"/>
      <c r="Q29" s="37" t="b">
        <f t="shared" si="2"/>
        <v>1</v>
      </c>
      <c r="R29" s="38" t="s">
        <v>949</v>
      </c>
      <c r="S29" s="39">
        <f t="shared" si="3"/>
        <v>9.5399999999999999E-2</v>
      </c>
      <c r="T29" s="39">
        <f t="shared" si="4"/>
        <v>23.2973</v>
      </c>
      <c r="U29" s="39">
        <f t="shared" si="5"/>
        <v>23.201899999999998</v>
      </c>
      <c r="V29" s="37">
        <f>COUNTIFS(XINGS!$D$2:$D$19, "&lt;=" &amp; S29, XINGS!$D$2:$D$19, "&gt;=" &amp; T29)</f>
        <v>0</v>
      </c>
      <c r="W29" s="37">
        <f t="shared" si="6"/>
        <v>18</v>
      </c>
      <c r="X29" s="40">
        <f t="shared" si="7"/>
        <v>0</v>
      </c>
    </row>
    <row r="30" spans="1:24" x14ac:dyDescent="0.25">
      <c r="A30" s="20" t="s">
        <v>251</v>
      </c>
      <c r="B30" s="20">
        <v>4041</v>
      </c>
      <c r="C30" s="20" t="s">
        <v>18</v>
      </c>
      <c r="D30" s="20" t="s">
        <v>62</v>
      </c>
      <c r="E30" s="9">
        <v>42514.619641203702</v>
      </c>
      <c r="F30" s="9">
        <v>42514.620891203704</v>
      </c>
      <c r="G30" s="10">
        <v>1</v>
      </c>
      <c r="H30" s="9" t="s">
        <v>62</v>
      </c>
      <c r="I30" s="9">
        <v>42514.620891203704</v>
      </c>
      <c r="J30" s="20">
        <v>0</v>
      </c>
      <c r="K30" s="20" t="str">
        <f t="shared" si="0"/>
        <v>4041/4042</v>
      </c>
      <c r="L30" s="6">
        <f t="shared" si="1"/>
        <v>0</v>
      </c>
      <c r="M30" s="7"/>
      <c r="N30" s="7">
        <f>24*60*SUM($L30:$L30)+1</f>
        <v>1</v>
      </c>
      <c r="O30" s="21"/>
      <c r="P30" s="21" t="s">
        <v>242</v>
      </c>
      <c r="Q30" s="37" t="b">
        <f t="shared" si="2"/>
        <v>1</v>
      </c>
      <c r="R30" s="38" t="s">
        <v>949</v>
      </c>
      <c r="S30" s="39">
        <f t="shared" si="3"/>
        <v>23.297699999999999</v>
      </c>
      <c r="T30" s="39">
        <f t="shared" si="4"/>
        <v>23.297699999999999</v>
      </c>
      <c r="U30" s="39">
        <f t="shared" si="5"/>
        <v>0</v>
      </c>
      <c r="V30" s="37">
        <f>COUNTIFS(XINGS!$D$2:$D$19, "&lt;=" &amp; S30, XINGS!$D$2:$D$19, "&gt;=" &amp; T30)</f>
        <v>0</v>
      </c>
      <c r="W30" s="37">
        <f t="shared" si="6"/>
        <v>18</v>
      </c>
      <c r="X30" s="40">
        <f t="shared" si="7"/>
        <v>0</v>
      </c>
    </row>
    <row r="31" spans="1:24" x14ac:dyDescent="0.25">
      <c r="A31" s="20" t="s">
        <v>252</v>
      </c>
      <c r="B31" s="20">
        <v>4032</v>
      </c>
      <c r="C31" s="20" t="s">
        <v>18</v>
      </c>
      <c r="D31" s="20" t="s">
        <v>61</v>
      </c>
      <c r="E31" s="9">
        <v>42514.625798611109</v>
      </c>
      <c r="F31" s="9">
        <v>42514.626747685186</v>
      </c>
      <c r="G31" s="10">
        <v>1</v>
      </c>
      <c r="H31" s="9" t="s">
        <v>61</v>
      </c>
      <c r="I31" s="9">
        <v>42514.626747685186</v>
      </c>
      <c r="J31" s="20">
        <v>0</v>
      </c>
      <c r="K31" s="20" t="str">
        <f t="shared" ref="K31:K62" si="8">IF(ISEVEN(B31),(B31-1)&amp;"/"&amp;B31,B31&amp;"/"&amp;(B31+1))</f>
        <v>4031/4032</v>
      </c>
      <c r="L31" s="6">
        <f t="shared" ref="L31:L62" si="9">I31-F31</f>
        <v>0</v>
      </c>
      <c r="M31" s="7"/>
      <c r="N31" s="7">
        <f>24*60*SUM($L31:$L31)+1</f>
        <v>1</v>
      </c>
      <c r="O31" s="21"/>
      <c r="P31" s="21" t="s">
        <v>253</v>
      </c>
      <c r="Q31" s="37" t="b">
        <f t="shared" ref="Q31:Q62" si="10">ISEVEN(LEFT(A31,3))</f>
        <v>1</v>
      </c>
      <c r="R31" s="38" t="s">
        <v>949</v>
      </c>
      <c r="S31" s="39">
        <f t="shared" ref="S31:S62" si="11">RIGHT(D31,LEN(D31)-4)/10000</f>
        <v>23.3002</v>
      </c>
      <c r="T31" s="39">
        <f t="shared" ref="T31:T59" si="12">RIGHT(H31,LEN(H31)-4)/10000</f>
        <v>23.3002</v>
      </c>
      <c r="U31" s="39">
        <f t="shared" ref="U31:U62" si="13">ABS(T31-S31)</f>
        <v>0</v>
      </c>
      <c r="V31" s="37">
        <f>COUNTIFS(XINGS!$D$2:$D$19, "&lt;=" &amp; S31, XINGS!$D$2:$D$19, "&gt;=" &amp; T31)</f>
        <v>0</v>
      </c>
      <c r="W31" s="37">
        <f t="shared" si="6"/>
        <v>18</v>
      </c>
      <c r="X31" s="40">
        <f t="shared" si="7"/>
        <v>0</v>
      </c>
    </row>
    <row r="32" spans="1:24" x14ac:dyDescent="0.25">
      <c r="A32" s="20" t="s">
        <v>258</v>
      </c>
      <c r="B32" s="20">
        <v>4023</v>
      </c>
      <c r="C32" s="20" t="s">
        <v>18</v>
      </c>
      <c r="D32" s="20" t="s">
        <v>259</v>
      </c>
      <c r="E32" s="9">
        <v>42514.647696759261</v>
      </c>
      <c r="F32" s="9">
        <v>42514.648761574077</v>
      </c>
      <c r="G32" s="10">
        <v>1</v>
      </c>
      <c r="H32" s="9" t="s">
        <v>260</v>
      </c>
      <c r="I32" s="9">
        <v>42514.66915509259</v>
      </c>
      <c r="J32" s="20">
        <v>0</v>
      </c>
      <c r="K32" s="20" t="str">
        <f t="shared" si="8"/>
        <v>4023/4024</v>
      </c>
      <c r="L32" s="6">
        <f t="shared" si="9"/>
        <v>2.0393518512719311E-2</v>
      </c>
      <c r="M32" s="7"/>
      <c r="N32" s="7">
        <f>24*60*SUM($L32:$L32)</f>
        <v>29.366666658315808</v>
      </c>
      <c r="O32" s="21"/>
      <c r="P32" s="21" t="s">
        <v>261</v>
      </c>
      <c r="Q32" s="37" t="b">
        <f t="shared" si="10"/>
        <v>1</v>
      </c>
      <c r="R32" s="38" t="s">
        <v>949</v>
      </c>
      <c r="S32" s="39">
        <f t="shared" si="11"/>
        <v>15.4146</v>
      </c>
      <c r="T32" s="39">
        <f t="shared" si="12"/>
        <v>15.399900000000001</v>
      </c>
      <c r="U32" s="39">
        <f t="shared" si="13"/>
        <v>1.4699999999999491E-2</v>
      </c>
      <c r="V32" s="37">
        <f>COUNTIFS(XINGS!$D$2:$D$19, "&lt;=" &amp; S32, XINGS!$D$2:$D$19, "&gt;=" &amp; T32)</f>
        <v>0</v>
      </c>
      <c r="W32" s="37">
        <f t="shared" si="6"/>
        <v>18</v>
      </c>
      <c r="X32" s="40">
        <f t="shared" si="7"/>
        <v>0</v>
      </c>
    </row>
    <row r="33" spans="1:24" x14ac:dyDescent="0.25">
      <c r="A33" s="20" t="s">
        <v>263</v>
      </c>
      <c r="B33" s="20">
        <v>4041</v>
      </c>
      <c r="C33" s="20" t="s">
        <v>18</v>
      </c>
      <c r="D33" s="20" t="s">
        <v>37</v>
      </c>
      <c r="E33" s="9">
        <v>42514.959189814814</v>
      </c>
      <c r="F33" s="9">
        <v>42514.960868055554</v>
      </c>
      <c r="G33" s="10">
        <v>2</v>
      </c>
      <c r="H33" s="9" t="s">
        <v>266</v>
      </c>
      <c r="I33" s="9">
        <v>42514.981979166667</v>
      </c>
      <c r="J33" s="20">
        <v>0</v>
      </c>
      <c r="K33" s="20" t="str">
        <f t="shared" si="8"/>
        <v>4041/4042</v>
      </c>
      <c r="L33" s="6">
        <f t="shared" si="9"/>
        <v>2.1111111112986691E-2</v>
      </c>
      <c r="M33" s="7"/>
      <c r="N33" s="7"/>
      <c r="O33" s="21"/>
      <c r="P33" s="21"/>
      <c r="Q33" s="37" t="b">
        <f t="shared" si="10"/>
        <v>1</v>
      </c>
      <c r="R33" s="38" t="s">
        <v>949</v>
      </c>
      <c r="S33" s="39">
        <f t="shared" si="11"/>
        <v>23.297999999999998</v>
      </c>
      <c r="T33" s="39">
        <f t="shared" si="12"/>
        <v>19.296800000000001</v>
      </c>
      <c r="U33" s="39">
        <f t="shared" si="13"/>
        <v>4.0011999999999972</v>
      </c>
      <c r="V33" s="37">
        <f>COUNTIFS(XINGS!$D$2:$D$19, "&lt;=" &amp; S33, XINGS!$D$2:$D$19, "&gt;=" &amp; T33)</f>
        <v>0</v>
      </c>
      <c r="W33" s="37">
        <f t="shared" si="6"/>
        <v>18</v>
      </c>
      <c r="X33" s="40">
        <f t="shared" si="7"/>
        <v>0</v>
      </c>
    </row>
    <row r="34" spans="1:24" x14ac:dyDescent="0.25">
      <c r="A34" s="20" t="s">
        <v>263</v>
      </c>
      <c r="B34" s="20">
        <v>4041</v>
      </c>
      <c r="C34" s="20" t="s">
        <v>18</v>
      </c>
      <c r="D34" s="20" t="s">
        <v>264</v>
      </c>
      <c r="E34" s="9">
        <v>42514.988842592589</v>
      </c>
      <c r="F34" s="9">
        <v>42514.98946759259</v>
      </c>
      <c r="G34" s="10">
        <v>0</v>
      </c>
      <c r="H34" s="9" t="s">
        <v>45</v>
      </c>
      <c r="I34" s="9">
        <v>42515.010706018518</v>
      </c>
      <c r="J34" s="20">
        <v>0</v>
      </c>
      <c r="K34" s="20" t="str">
        <f t="shared" si="8"/>
        <v>4041/4042</v>
      </c>
      <c r="L34" s="6">
        <f t="shared" si="9"/>
        <v>2.1238425928459037E-2</v>
      </c>
      <c r="M34" s="7"/>
      <c r="N34" s="7">
        <f>24*60*SUM($L34:$L35)</f>
        <v>48.150000002933666</v>
      </c>
      <c r="O34" s="21"/>
      <c r="P34" s="21" t="s">
        <v>265</v>
      </c>
      <c r="Q34" s="37" t="b">
        <f t="shared" si="10"/>
        <v>1</v>
      </c>
      <c r="R34" s="38" t="s">
        <v>949</v>
      </c>
      <c r="S34" s="39">
        <f t="shared" si="11"/>
        <v>15.3996</v>
      </c>
      <c r="T34" s="39">
        <f t="shared" si="12"/>
        <v>1.5800000000000002E-2</v>
      </c>
      <c r="U34" s="39">
        <f t="shared" si="13"/>
        <v>15.383799999999999</v>
      </c>
      <c r="V34" s="37">
        <f>COUNTIFS(XINGS!$D$2:$D$19, "&lt;=" &amp; S34, XINGS!$D$2:$D$19, "&gt;=" &amp; T34)</f>
        <v>17</v>
      </c>
      <c r="W34" s="37">
        <f t="shared" si="6"/>
        <v>1</v>
      </c>
      <c r="X34" s="40">
        <f t="shared" si="7"/>
        <v>0.94444444444444442</v>
      </c>
    </row>
    <row r="35" spans="1:24" x14ac:dyDescent="0.25">
      <c r="A35" s="20" t="s">
        <v>307</v>
      </c>
      <c r="B35" s="20">
        <v>4030</v>
      </c>
      <c r="C35" s="20" t="s">
        <v>18</v>
      </c>
      <c r="D35" s="20" t="s">
        <v>309</v>
      </c>
      <c r="E35" s="9">
        <v>42515.504953703705</v>
      </c>
      <c r="F35" s="9">
        <v>42515.506249999999</v>
      </c>
      <c r="G35" s="10">
        <v>1</v>
      </c>
      <c r="H35" s="9" t="s">
        <v>217</v>
      </c>
      <c r="I35" s="9">
        <v>42515.518449074072</v>
      </c>
      <c r="J35" s="20">
        <v>0</v>
      </c>
      <c r="K35" s="20" t="str">
        <f t="shared" si="8"/>
        <v>4029/4030</v>
      </c>
      <c r="L35" s="6">
        <f t="shared" si="9"/>
        <v>1.2199074073578231E-2</v>
      </c>
      <c r="M35" s="7"/>
      <c r="N35" s="7"/>
      <c r="O35" s="21"/>
      <c r="P35" s="21"/>
      <c r="Q35" s="37" t="b">
        <f t="shared" si="10"/>
        <v>1</v>
      </c>
      <c r="R35" s="38" t="s">
        <v>950</v>
      </c>
      <c r="S35" s="39">
        <f t="shared" si="11"/>
        <v>23.302700000000002</v>
      </c>
      <c r="T35" s="39">
        <f t="shared" si="12"/>
        <v>12.7872</v>
      </c>
      <c r="U35" s="39">
        <f t="shared" si="13"/>
        <v>10.515500000000001</v>
      </c>
      <c r="V35" s="37">
        <f>COUNTIFS(XINGS!$D$2:$D$19, "&lt;=" &amp; S35, XINGS!$D$2:$D$19, "&gt;=" &amp; T35)</f>
        <v>2</v>
      </c>
      <c r="W35" s="37">
        <f t="shared" si="6"/>
        <v>16</v>
      </c>
      <c r="X35" s="40">
        <f t="shared" si="7"/>
        <v>0.1111111111111111</v>
      </c>
    </row>
    <row r="36" spans="1:24" x14ac:dyDescent="0.25">
      <c r="A36" s="20" t="s">
        <v>307</v>
      </c>
      <c r="B36" s="20">
        <v>4030</v>
      </c>
      <c r="C36" s="20" t="s">
        <v>18</v>
      </c>
      <c r="D36" s="20" t="s">
        <v>308</v>
      </c>
      <c r="E36" s="9">
        <v>42515.518530092595</v>
      </c>
      <c r="F36" s="9">
        <v>42515.519189814811</v>
      </c>
      <c r="G36" s="10">
        <v>0</v>
      </c>
      <c r="H36" s="9" t="s">
        <v>43</v>
      </c>
      <c r="I36" s="9">
        <v>42515.534675925926</v>
      </c>
      <c r="J36" s="20">
        <v>0</v>
      </c>
      <c r="K36" s="20" t="str">
        <f t="shared" si="8"/>
        <v>4029/4030</v>
      </c>
      <c r="L36" s="6">
        <f t="shared" si="9"/>
        <v>1.5486111115023959E-2</v>
      </c>
      <c r="M36" s="7"/>
      <c r="N36" s="7">
        <f>24*60*SUM($L36:$L37)</f>
        <v>31.816666665254161</v>
      </c>
      <c r="O36" s="21"/>
      <c r="P36" s="21" t="s">
        <v>305</v>
      </c>
      <c r="Q36" s="37" t="b">
        <f t="shared" si="10"/>
        <v>1</v>
      </c>
      <c r="R36" s="38" t="s">
        <v>950</v>
      </c>
      <c r="S36" s="39">
        <f t="shared" si="11"/>
        <v>12.7874</v>
      </c>
      <c r="T36" s="39">
        <f t="shared" si="12"/>
        <v>1.47E-2</v>
      </c>
      <c r="U36" s="39">
        <f t="shared" si="13"/>
        <v>12.7727</v>
      </c>
      <c r="V36" s="37">
        <f>COUNTIFS(XINGS!$D$2:$D$19, "&lt;=" &amp; S36, XINGS!$D$2:$D$19, "&gt;=" &amp; T36)</f>
        <v>16</v>
      </c>
      <c r="W36" s="37">
        <f t="shared" si="6"/>
        <v>2</v>
      </c>
      <c r="X36" s="40">
        <f t="shared" si="7"/>
        <v>0.88888888888888884</v>
      </c>
    </row>
    <row r="37" spans="1:24" x14ac:dyDescent="0.25">
      <c r="A37" s="20" t="s">
        <v>313</v>
      </c>
      <c r="B37" s="20">
        <v>4032</v>
      </c>
      <c r="C37" s="20" t="s">
        <v>18</v>
      </c>
      <c r="D37" s="20" t="s">
        <v>62</v>
      </c>
      <c r="E37" s="9">
        <v>42515.508125</v>
      </c>
      <c r="F37" s="9">
        <v>42515.50953703704</v>
      </c>
      <c r="G37" s="10">
        <v>2</v>
      </c>
      <c r="H37" s="9" t="s">
        <v>20</v>
      </c>
      <c r="I37" s="9">
        <v>42515.516145833331</v>
      </c>
      <c r="J37" s="20">
        <v>0</v>
      </c>
      <c r="K37" s="20" t="str">
        <f t="shared" si="8"/>
        <v>4031/4032</v>
      </c>
      <c r="L37" s="6">
        <f t="shared" si="9"/>
        <v>6.6087962914025411E-3</v>
      </c>
      <c r="M37" s="7"/>
      <c r="N37" s="7">
        <f>24*60*SUM($L37:$L37)</f>
        <v>9.5166666596196592</v>
      </c>
      <c r="O37" s="21"/>
      <c r="P37" s="21" t="s">
        <v>305</v>
      </c>
      <c r="Q37" s="37" t="b">
        <f t="shared" si="10"/>
        <v>1</v>
      </c>
      <c r="R37" s="38" t="s">
        <v>950</v>
      </c>
      <c r="S37" s="39">
        <f t="shared" si="11"/>
        <v>23.297699999999999</v>
      </c>
      <c r="T37" s="39">
        <f t="shared" si="12"/>
        <v>23.297799999999999</v>
      </c>
      <c r="U37" s="39">
        <f t="shared" si="13"/>
        <v>9.9999999999766942E-5</v>
      </c>
      <c r="V37" s="37">
        <f>COUNTIFS(XINGS!$D$2:$D$19, "&lt;=" &amp; S37, XINGS!$D$2:$D$19, "&gt;=" &amp; T37)</f>
        <v>0</v>
      </c>
      <c r="W37" s="37">
        <f t="shared" si="6"/>
        <v>18</v>
      </c>
      <c r="X37" s="40">
        <f t="shared" si="7"/>
        <v>0</v>
      </c>
    </row>
    <row r="38" spans="1:24" x14ac:dyDescent="0.25">
      <c r="A38" s="20" t="s">
        <v>317</v>
      </c>
      <c r="B38" s="20">
        <v>4010</v>
      </c>
      <c r="C38" s="20" t="s">
        <v>18</v>
      </c>
      <c r="D38" s="20" t="s">
        <v>53</v>
      </c>
      <c r="E38" s="9">
        <v>42515.520925925928</v>
      </c>
      <c r="F38" s="9">
        <v>42515.522581018522</v>
      </c>
      <c r="G38" s="10">
        <v>2</v>
      </c>
      <c r="H38" s="9" t="s">
        <v>318</v>
      </c>
      <c r="I38" s="9">
        <v>42515.529456018521</v>
      </c>
      <c r="J38" s="20">
        <v>0</v>
      </c>
      <c r="K38" s="20" t="str">
        <f t="shared" si="8"/>
        <v>4009/4010</v>
      </c>
      <c r="L38" s="6">
        <f t="shared" si="9"/>
        <v>6.8749999991268851E-3</v>
      </c>
      <c r="M38" s="7"/>
      <c r="N38" s="7">
        <f>24*60*SUM($L38:$L38)</f>
        <v>9.8999999987427145</v>
      </c>
      <c r="O38" s="21"/>
      <c r="P38" s="21" t="s">
        <v>305</v>
      </c>
      <c r="Q38" s="37" t="b">
        <f t="shared" si="10"/>
        <v>1</v>
      </c>
      <c r="R38" s="38" t="s">
        <v>950</v>
      </c>
      <c r="S38" s="39">
        <f t="shared" si="11"/>
        <v>23.299600000000002</v>
      </c>
      <c r="T38" s="39">
        <f t="shared" si="12"/>
        <v>23.239599999999999</v>
      </c>
      <c r="U38" s="39">
        <f t="shared" si="13"/>
        <v>6.0000000000002274E-2</v>
      </c>
      <c r="V38" s="37">
        <f>COUNTIFS(XINGS!$D$2:$D$19, "&lt;=" &amp; S38, XINGS!$D$2:$D$19, "&gt;=" &amp; T38)</f>
        <v>0</v>
      </c>
      <c r="W38" s="37">
        <f t="shared" si="6"/>
        <v>18</v>
      </c>
      <c r="X38" s="40">
        <f t="shared" si="7"/>
        <v>0</v>
      </c>
    </row>
    <row r="39" spans="1:24" x14ac:dyDescent="0.25">
      <c r="A39" s="20" t="s">
        <v>322</v>
      </c>
      <c r="B39" s="20">
        <v>4019</v>
      </c>
      <c r="C39" s="20" t="s">
        <v>18</v>
      </c>
      <c r="D39" s="20" t="s">
        <v>58</v>
      </c>
      <c r="E39" s="9">
        <v>42515.545578703706</v>
      </c>
      <c r="F39" s="9">
        <v>42515.547511574077</v>
      </c>
      <c r="G39" s="10">
        <v>2</v>
      </c>
      <c r="H39" s="9" t="s">
        <v>323</v>
      </c>
      <c r="I39" s="9">
        <v>42515.550069444442</v>
      </c>
      <c r="J39" s="20">
        <v>0</v>
      </c>
      <c r="K39" s="20" t="str">
        <f t="shared" si="8"/>
        <v>4019/4020</v>
      </c>
      <c r="L39" s="6">
        <f t="shared" si="9"/>
        <v>2.5578703643986955E-3</v>
      </c>
      <c r="M39" s="7"/>
      <c r="N39" s="7">
        <f>24*60*SUM($L39:$L39)</f>
        <v>3.6833333247341216</v>
      </c>
      <c r="O39" s="21"/>
      <c r="P39" s="21" t="s">
        <v>305</v>
      </c>
      <c r="Q39" s="37" t="b">
        <f t="shared" si="10"/>
        <v>1</v>
      </c>
      <c r="R39" s="38" t="s">
        <v>950</v>
      </c>
      <c r="S39" s="39">
        <f t="shared" si="11"/>
        <v>23.299299999999999</v>
      </c>
      <c r="T39" s="39">
        <f t="shared" si="12"/>
        <v>23.242799999999999</v>
      </c>
      <c r="U39" s="39">
        <f t="shared" si="13"/>
        <v>5.6499999999999773E-2</v>
      </c>
      <c r="V39" s="37">
        <f>COUNTIFS(XINGS!$D$2:$D$19, "&lt;=" &amp; S39, XINGS!$D$2:$D$19, "&gt;=" &amp; T39)</f>
        <v>0</v>
      </c>
      <c r="W39" s="37">
        <f t="shared" si="6"/>
        <v>18</v>
      </c>
      <c r="X39" s="40">
        <f t="shared" si="7"/>
        <v>0</v>
      </c>
    </row>
    <row r="40" spans="1:24" x14ac:dyDescent="0.25">
      <c r="A40" s="20" t="s">
        <v>325</v>
      </c>
      <c r="B40" s="20">
        <v>4037</v>
      </c>
      <c r="C40" s="20" t="s">
        <v>18</v>
      </c>
      <c r="D40" s="20" t="s">
        <v>35</v>
      </c>
      <c r="E40" s="9">
        <v>42515.565752314818</v>
      </c>
      <c r="F40" s="9">
        <v>42515.566851851851</v>
      </c>
      <c r="G40" s="10">
        <v>1</v>
      </c>
      <c r="H40" s="9" t="s">
        <v>326</v>
      </c>
      <c r="I40" s="9">
        <v>42515.569421296299</v>
      </c>
      <c r="J40" s="20">
        <v>0</v>
      </c>
      <c r="K40" s="20" t="str">
        <f t="shared" si="8"/>
        <v>4037/4038</v>
      </c>
      <c r="L40" s="6">
        <f t="shared" si="9"/>
        <v>2.5694444484543055E-3</v>
      </c>
      <c r="M40" s="7"/>
      <c r="N40" s="7">
        <f>24*60*SUM($L40:$L40)+1</f>
        <v>4.7000000057742</v>
      </c>
      <c r="O40" s="21"/>
      <c r="P40" s="21" t="s">
        <v>305</v>
      </c>
      <c r="Q40" s="37" t="b">
        <f t="shared" si="10"/>
        <v>1</v>
      </c>
      <c r="R40" s="38" t="s">
        <v>950</v>
      </c>
      <c r="S40" s="39">
        <f t="shared" si="11"/>
        <v>23.299399999999999</v>
      </c>
      <c r="T40" s="39">
        <f t="shared" si="12"/>
        <v>23.299099999999999</v>
      </c>
      <c r="U40" s="39">
        <f t="shared" si="13"/>
        <v>2.9999999999930083E-4</v>
      </c>
      <c r="V40" s="37">
        <f>COUNTIFS(XINGS!$D$2:$D$19, "&lt;=" &amp; S40, XINGS!$D$2:$D$19, "&gt;=" &amp; T40)</f>
        <v>0</v>
      </c>
      <c r="W40" s="37">
        <f t="shared" si="6"/>
        <v>18</v>
      </c>
      <c r="X40" s="40">
        <f t="shared" si="7"/>
        <v>0</v>
      </c>
    </row>
    <row r="41" spans="1:24" x14ac:dyDescent="0.25">
      <c r="A41" s="20" t="s">
        <v>329</v>
      </c>
      <c r="B41" s="20">
        <v>4030</v>
      </c>
      <c r="C41" s="20" t="s">
        <v>18</v>
      </c>
      <c r="D41" s="20" t="s">
        <v>105</v>
      </c>
      <c r="E41" s="9">
        <v>42515.579224537039</v>
      </c>
      <c r="F41" s="9">
        <v>42515.580347222225</v>
      </c>
      <c r="G41" s="10">
        <v>1</v>
      </c>
      <c r="H41" s="9" t="s">
        <v>228</v>
      </c>
      <c r="I41" s="9">
        <v>42515.592557870368</v>
      </c>
      <c r="J41" s="20">
        <v>0</v>
      </c>
      <c r="K41" s="20" t="str">
        <f t="shared" si="8"/>
        <v>4029/4030</v>
      </c>
      <c r="L41" s="6">
        <f t="shared" si="9"/>
        <v>1.2210648143081926E-2</v>
      </c>
      <c r="M41" s="7"/>
      <c r="N41" s="7">
        <f>24*60*SUM($L41:$L41)+1</f>
        <v>18.583333326037973</v>
      </c>
      <c r="O41" s="21"/>
      <c r="P41" s="21" t="s">
        <v>305</v>
      </c>
      <c r="Q41" s="37" t="b">
        <f t="shared" si="10"/>
        <v>1</v>
      </c>
      <c r="R41" s="38" t="s">
        <v>950</v>
      </c>
      <c r="S41" s="39">
        <f t="shared" si="11"/>
        <v>23.3</v>
      </c>
      <c r="T41" s="39">
        <f t="shared" si="12"/>
        <v>12.787699999999999</v>
      </c>
      <c r="U41" s="39">
        <f t="shared" si="13"/>
        <v>10.512300000000002</v>
      </c>
      <c r="V41" s="37">
        <f>COUNTIFS(XINGS!$D$2:$D$19, "&lt;=" &amp; S41, XINGS!$D$2:$D$19, "&gt;=" &amp; T41)</f>
        <v>2</v>
      </c>
      <c r="W41" s="37">
        <f t="shared" si="6"/>
        <v>16</v>
      </c>
      <c r="X41" s="40">
        <f t="shared" si="7"/>
        <v>0.1111111111111111</v>
      </c>
    </row>
    <row r="42" spans="1:24" x14ac:dyDescent="0.25">
      <c r="A42" s="20" t="s">
        <v>331</v>
      </c>
      <c r="B42" s="20">
        <v>4032</v>
      </c>
      <c r="C42" s="20" t="s">
        <v>18</v>
      </c>
      <c r="D42" s="20" t="s">
        <v>24</v>
      </c>
      <c r="E42" s="9">
        <v>42515.588634259257</v>
      </c>
      <c r="F42" s="9">
        <v>42515.589918981481</v>
      </c>
      <c r="G42" s="10">
        <v>1</v>
      </c>
      <c r="H42" s="9" t="s">
        <v>326</v>
      </c>
      <c r="I42" s="9">
        <v>42515.590046296296</v>
      </c>
      <c r="J42" s="20">
        <v>0</v>
      </c>
      <c r="K42" s="20" t="str">
        <f t="shared" si="8"/>
        <v>4031/4032</v>
      </c>
      <c r="L42" s="6">
        <f t="shared" si="9"/>
        <v>1.273148154723458E-4</v>
      </c>
      <c r="M42" s="7"/>
      <c r="N42" s="7">
        <f>24*60*SUM($L42:$L42)+1</f>
        <v>1.183333334280178</v>
      </c>
      <c r="O42" s="21"/>
      <c r="P42" s="21" t="s">
        <v>305</v>
      </c>
      <c r="Q42" s="37" t="b">
        <f t="shared" si="10"/>
        <v>1</v>
      </c>
      <c r="R42" s="38" t="s">
        <v>950</v>
      </c>
      <c r="S42" s="39">
        <f t="shared" si="11"/>
        <v>23.2989</v>
      </c>
      <c r="T42" s="39">
        <f t="shared" si="12"/>
        <v>23.299099999999999</v>
      </c>
      <c r="U42" s="39">
        <f t="shared" si="13"/>
        <v>1.9999999999953388E-4</v>
      </c>
      <c r="V42" s="37">
        <f>COUNTIFS(XINGS!$D$2:$D$19, "&lt;=" &amp; S42, XINGS!$D$2:$D$19, "&gt;=" &amp; T42)</f>
        <v>0</v>
      </c>
      <c r="W42" s="37">
        <f t="shared" si="6"/>
        <v>18</v>
      </c>
      <c r="X42" s="40">
        <f t="shared" si="7"/>
        <v>0</v>
      </c>
    </row>
    <row r="43" spans="1:24" x14ac:dyDescent="0.25">
      <c r="A43" s="20" t="s">
        <v>333</v>
      </c>
      <c r="B43" s="20">
        <v>4010</v>
      </c>
      <c r="C43" s="20" t="s">
        <v>18</v>
      </c>
      <c r="D43" s="20" t="s">
        <v>41</v>
      </c>
      <c r="E43" s="9">
        <v>42515.5934375</v>
      </c>
      <c r="F43" s="9">
        <v>42515.594618055555</v>
      </c>
      <c r="G43" s="10">
        <v>1</v>
      </c>
      <c r="H43" s="9" t="s">
        <v>44</v>
      </c>
      <c r="I43" s="9">
        <v>42515.594722222224</v>
      </c>
      <c r="J43" s="20">
        <v>0</v>
      </c>
      <c r="K43" s="20" t="str">
        <f t="shared" si="8"/>
        <v>4009/4010</v>
      </c>
      <c r="L43" s="6">
        <f t="shared" si="9"/>
        <v>1.0416666918899864E-4</v>
      </c>
      <c r="M43" s="7"/>
      <c r="N43" s="7">
        <f>24*60*SUM($L43:$L43)+1</f>
        <v>1.150000003632158</v>
      </c>
      <c r="O43" s="21"/>
      <c r="P43" s="21" t="s">
        <v>305</v>
      </c>
      <c r="Q43" s="37" t="b">
        <f t="shared" si="10"/>
        <v>1</v>
      </c>
      <c r="R43" s="38" t="s">
        <v>950</v>
      </c>
      <c r="S43" s="39">
        <f t="shared" si="11"/>
        <v>23.298999999999999</v>
      </c>
      <c r="T43" s="39">
        <f t="shared" si="12"/>
        <v>23.2986</v>
      </c>
      <c r="U43" s="39">
        <f t="shared" si="13"/>
        <v>3.9999999999906777E-4</v>
      </c>
      <c r="V43" s="37">
        <f>COUNTIFS(XINGS!$D$2:$D$19, "&lt;=" &amp; S43, XINGS!$D$2:$D$19, "&gt;=" &amp; T43)</f>
        <v>0</v>
      </c>
      <c r="W43" s="37">
        <f t="shared" si="6"/>
        <v>18</v>
      </c>
      <c r="X43" s="40">
        <f t="shared" si="7"/>
        <v>0</v>
      </c>
    </row>
    <row r="44" spans="1:24" x14ac:dyDescent="0.25">
      <c r="A44" s="20" t="s">
        <v>338</v>
      </c>
      <c r="B44" s="20">
        <v>4037</v>
      </c>
      <c r="C44" s="20" t="s">
        <v>18</v>
      </c>
      <c r="D44" s="20" t="s">
        <v>37</v>
      </c>
      <c r="E44" s="9">
        <v>42515.635277777779</v>
      </c>
      <c r="F44" s="9">
        <v>42515.635983796295</v>
      </c>
      <c r="G44" s="10">
        <v>1</v>
      </c>
      <c r="H44" s="9" t="s">
        <v>340</v>
      </c>
      <c r="I44" s="9">
        <v>42515.639270833337</v>
      </c>
      <c r="J44" s="20">
        <v>0</v>
      </c>
      <c r="K44" s="20" t="str">
        <f t="shared" si="8"/>
        <v>4037/4038</v>
      </c>
      <c r="L44" s="6">
        <f t="shared" si="9"/>
        <v>3.2870370414457284E-3</v>
      </c>
      <c r="M44" s="7"/>
      <c r="N44" s="7"/>
      <c r="O44" s="21"/>
      <c r="P44" s="21"/>
      <c r="Q44" s="37" t="b">
        <f t="shared" si="10"/>
        <v>1</v>
      </c>
      <c r="R44" s="38" t="s">
        <v>950</v>
      </c>
      <c r="S44" s="39">
        <f t="shared" si="11"/>
        <v>23.297999999999998</v>
      </c>
      <c r="T44" s="39">
        <f t="shared" si="12"/>
        <v>23.2971</v>
      </c>
      <c r="U44" s="39">
        <f t="shared" si="13"/>
        <v>8.9999999999790248E-4</v>
      </c>
      <c r="V44" s="37">
        <f>COUNTIFS(XINGS!$D$2:$D$19, "&lt;=" &amp; S44, XINGS!$D$2:$D$19, "&gt;=" &amp; T44)</f>
        <v>0</v>
      </c>
      <c r="W44" s="37">
        <f t="shared" si="6"/>
        <v>18</v>
      </c>
      <c r="X44" s="40">
        <f t="shared" si="7"/>
        <v>0</v>
      </c>
    </row>
    <row r="45" spans="1:24" x14ac:dyDescent="0.25">
      <c r="A45" s="20" t="s">
        <v>338</v>
      </c>
      <c r="B45" s="20">
        <v>4037</v>
      </c>
      <c r="C45" s="20" t="s">
        <v>18</v>
      </c>
      <c r="D45" s="20" t="s">
        <v>91</v>
      </c>
      <c r="E45" s="9">
        <v>42515.639363425929</v>
      </c>
      <c r="F45" s="9">
        <v>42515.640474537038</v>
      </c>
      <c r="G45" s="10">
        <v>1</v>
      </c>
      <c r="H45" s="9" t="s">
        <v>91</v>
      </c>
      <c r="I45" s="9">
        <v>42515.640474537038</v>
      </c>
      <c r="J45" s="20">
        <v>0</v>
      </c>
      <c r="K45" s="20" t="str">
        <f t="shared" si="8"/>
        <v>4037/4038</v>
      </c>
      <c r="L45" s="6">
        <f t="shared" si="9"/>
        <v>0</v>
      </c>
      <c r="M45" s="7"/>
      <c r="N45" s="7">
        <f>24*60*SUM($L45:$L46)</f>
        <v>0.55000000284053385</v>
      </c>
      <c r="O45" s="21"/>
      <c r="P45" s="21" t="s">
        <v>339</v>
      </c>
      <c r="Q45" s="37" t="b">
        <f t="shared" si="10"/>
        <v>1</v>
      </c>
      <c r="R45" s="38" t="s">
        <v>950</v>
      </c>
      <c r="S45" s="39">
        <f t="shared" si="11"/>
        <v>23.296700000000001</v>
      </c>
      <c r="T45" s="39">
        <f t="shared" si="12"/>
        <v>23.296700000000001</v>
      </c>
      <c r="U45" s="39">
        <f t="shared" si="13"/>
        <v>0</v>
      </c>
      <c r="V45" s="37">
        <f>COUNTIFS(XINGS!$D$2:$D$19, "&lt;=" &amp; S45, XINGS!$D$2:$D$19, "&gt;=" &amp; T45)</f>
        <v>0</v>
      </c>
      <c r="W45" s="37">
        <f t="shared" si="6"/>
        <v>18</v>
      </c>
      <c r="X45" s="40">
        <f t="shared" si="7"/>
        <v>0</v>
      </c>
    </row>
    <row r="46" spans="1:24" x14ac:dyDescent="0.25">
      <c r="A46" s="20" t="s">
        <v>348</v>
      </c>
      <c r="B46" s="20">
        <v>4037</v>
      </c>
      <c r="C46" s="20" t="s">
        <v>18</v>
      </c>
      <c r="D46" s="20" t="s">
        <v>35</v>
      </c>
      <c r="E46" s="9">
        <v>42515.710231481484</v>
      </c>
      <c r="F46" s="9">
        <v>42515.712060185186</v>
      </c>
      <c r="G46" s="10">
        <v>2</v>
      </c>
      <c r="H46" s="9" t="s">
        <v>120</v>
      </c>
      <c r="I46" s="9">
        <v>42515.712442129632</v>
      </c>
      <c r="J46" s="20">
        <v>0</v>
      </c>
      <c r="K46" s="20" t="str">
        <f t="shared" si="8"/>
        <v>4037/4038</v>
      </c>
      <c r="L46" s="6">
        <f t="shared" si="9"/>
        <v>3.819444464170374E-4</v>
      </c>
      <c r="M46" s="7"/>
      <c r="N46" s="7">
        <f>24*60*SUM($L46:$L46)</f>
        <v>0.55000000284053385</v>
      </c>
      <c r="O46" s="21"/>
      <c r="P46" s="21" t="s">
        <v>347</v>
      </c>
      <c r="Q46" s="37" t="b">
        <f t="shared" si="10"/>
        <v>1</v>
      </c>
      <c r="R46" s="38" t="s">
        <v>950</v>
      </c>
      <c r="S46" s="39">
        <f t="shared" si="11"/>
        <v>23.299399999999999</v>
      </c>
      <c r="T46" s="39">
        <f t="shared" si="12"/>
        <v>23.298500000000001</v>
      </c>
      <c r="U46" s="39">
        <f t="shared" si="13"/>
        <v>8.9999999999790248E-4</v>
      </c>
      <c r="V46" s="37">
        <f>COUNTIFS(XINGS!$D$2:$D$19, "&lt;=" &amp; S46, XINGS!$D$2:$D$19, "&gt;=" &amp; T46)</f>
        <v>0</v>
      </c>
      <c r="W46" s="37">
        <f t="shared" si="6"/>
        <v>18</v>
      </c>
      <c r="X46" s="40">
        <f t="shared" si="7"/>
        <v>0</v>
      </c>
    </row>
    <row r="47" spans="1:24" x14ac:dyDescent="0.25">
      <c r="A47" s="20" t="s">
        <v>270</v>
      </c>
      <c r="B47" s="20">
        <v>4023</v>
      </c>
      <c r="C47" s="20" t="s">
        <v>18</v>
      </c>
      <c r="D47" s="20" t="s">
        <v>120</v>
      </c>
      <c r="E47" s="9">
        <v>42515.009629629632</v>
      </c>
      <c r="F47" s="9">
        <v>42515.010821759257</v>
      </c>
      <c r="G47" s="10">
        <v>1</v>
      </c>
      <c r="H47" s="9" t="s">
        <v>272</v>
      </c>
      <c r="I47" s="9">
        <v>42515.015833333331</v>
      </c>
      <c r="J47" s="20">
        <v>0</v>
      </c>
      <c r="K47" s="20" t="str">
        <f t="shared" si="8"/>
        <v>4023/4024</v>
      </c>
      <c r="L47" s="6">
        <f t="shared" si="9"/>
        <v>5.0115740741603076E-3</v>
      </c>
      <c r="M47" s="7"/>
      <c r="N47" s="7"/>
      <c r="O47" s="21"/>
      <c r="P47" s="21"/>
      <c r="Q47" s="37" t="b">
        <f t="shared" si="10"/>
        <v>1</v>
      </c>
      <c r="R47" s="38" t="s">
        <v>950</v>
      </c>
      <c r="S47" s="39">
        <f t="shared" si="11"/>
        <v>23.298500000000001</v>
      </c>
      <c r="T47" s="39">
        <f t="shared" si="12"/>
        <v>19.302900000000001</v>
      </c>
      <c r="U47" s="39">
        <f t="shared" si="13"/>
        <v>3.9955999999999996</v>
      </c>
      <c r="V47" s="37">
        <f>COUNTIFS(XINGS!$D$2:$D$19, "&lt;=" &amp; S47, XINGS!$D$2:$D$19, "&gt;=" &amp; T47)</f>
        <v>0</v>
      </c>
      <c r="W47" s="37">
        <f t="shared" si="6"/>
        <v>18</v>
      </c>
      <c r="X47" s="40">
        <f t="shared" si="7"/>
        <v>0</v>
      </c>
    </row>
    <row r="48" spans="1:24" x14ac:dyDescent="0.25">
      <c r="A48" s="20" t="s">
        <v>270</v>
      </c>
      <c r="B48" s="20">
        <v>4023</v>
      </c>
      <c r="C48" s="20" t="s">
        <v>18</v>
      </c>
      <c r="D48" s="20" t="s">
        <v>271</v>
      </c>
      <c r="E48" s="9">
        <v>42515.037974537037</v>
      </c>
      <c r="F48" s="9">
        <v>42515.038807870369</v>
      </c>
      <c r="G48" s="10">
        <v>1</v>
      </c>
      <c r="H48" s="9" t="s">
        <v>86</v>
      </c>
      <c r="I48" s="9">
        <v>42515.059432870374</v>
      </c>
      <c r="J48" s="20">
        <v>0</v>
      </c>
      <c r="K48" s="20" t="str">
        <f t="shared" si="8"/>
        <v>4023/4024</v>
      </c>
      <c r="L48" s="6">
        <f t="shared" si="9"/>
        <v>2.0625000004656613E-2</v>
      </c>
      <c r="M48" s="7"/>
      <c r="N48" s="7">
        <f>24*60*SUM($L48:$L49)</f>
        <v>62.400000002235174</v>
      </c>
      <c r="O48" s="21"/>
      <c r="P48" s="21" t="s">
        <v>265</v>
      </c>
      <c r="Q48" s="37" t="b">
        <f t="shared" si="10"/>
        <v>1</v>
      </c>
      <c r="R48" s="38" t="s">
        <v>950</v>
      </c>
      <c r="S48" s="39">
        <f t="shared" si="11"/>
        <v>15.4026</v>
      </c>
      <c r="T48" s="39">
        <f t="shared" si="12"/>
        <v>1.8100000000000002E-2</v>
      </c>
      <c r="U48" s="39">
        <f t="shared" si="13"/>
        <v>15.384499999999999</v>
      </c>
      <c r="V48" s="37">
        <f>COUNTIFS(XINGS!$D$2:$D$19, "&lt;=" &amp; S48, XINGS!$D$2:$D$19, "&gt;=" &amp; T48)</f>
        <v>17</v>
      </c>
      <c r="W48" s="37">
        <f t="shared" si="6"/>
        <v>1</v>
      </c>
      <c r="X48" s="40">
        <f t="shared" si="7"/>
        <v>0.94444444444444442</v>
      </c>
    </row>
    <row r="49" spans="1:24" x14ac:dyDescent="0.25">
      <c r="A49" s="20" t="s">
        <v>274</v>
      </c>
      <c r="B49" s="20">
        <v>4043</v>
      </c>
      <c r="C49" s="20" t="s">
        <v>18</v>
      </c>
      <c r="D49" s="20" t="s">
        <v>275</v>
      </c>
      <c r="E49" s="9">
        <v>42515.061481481483</v>
      </c>
      <c r="F49" s="9">
        <v>42515.0625</v>
      </c>
      <c r="G49" s="10">
        <v>1</v>
      </c>
      <c r="H49" s="9" t="s">
        <v>215</v>
      </c>
      <c r="I49" s="9">
        <v>42515.08520833333</v>
      </c>
      <c r="J49" s="20">
        <v>0</v>
      </c>
      <c r="K49" s="20" t="str">
        <f t="shared" si="8"/>
        <v>4043/4044</v>
      </c>
      <c r="L49" s="6">
        <f t="shared" si="9"/>
        <v>2.2708333330228925E-2</v>
      </c>
      <c r="M49" s="7"/>
      <c r="N49" s="7">
        <f>24*60*SUM($L49:$L49)</f>
        <v>32.699999995529652</v>
      </c>
      <c r="O49" s="21"/>
      <c r="P49" s="21" t="s">
        <v>276</v>
      </c>
      <c r="Q49" s="37" t="b">
        <f t="shared" si="10"/>
        <v>1</v>
      </c>
      <c r="R49" s="38" t="s">
        <v>950</v>
      </c>
      <c r="S49" s="39">
        <f t="shared" si="11"/>
        <v>15.4018</v>
      </c>
      <c r="T49" s="39">
        <f t="shared" si="12"/>
        <v>1.54E-2</v>
      </c>
      <c r="U49" s="39">
        <f t="shared" si="13"/>
        <v>15.3864</v>
      </c>
      <c r="V49" s="37">
        <f>COUNTIFS(XINGS!$D$2:$D$19, "&lt;=" &amp; S49, XINGS!$D$2:$D$19, "&gt;=" &amp; T49)</f>
        <v>17</v>
      </c>
      <c r="W49" s="37">
        <f t="shared" si="6"/>
        <v>1</v>
      </c>
      <c r="X49" s="40">
        <f t="shared" si="7"/>
        <v>0.94444444444444442</v>
      </c>
    </row>
    <row r="50" spans="1:24" x14ac:dyDescent="0.25">
      <c r="A50" s="20" t="s">
        <v>279</v>
      </c>
      <c r="B50" s="20">
        <v>4012</v>
      </c>
      <c r="C50" s="20" t="s">
        <v>18</v>
      </c>
      <c r="D50" s="20" t="s">
        <v>137</v>
      </c>
      <c r="E50" s="9">
        <v>42515.058483796296</v>
      </c>
      <c r="F50" s="9">
        <v>42515.05914351852</v>
      </c>
      <c r="G50" s="10">
        <v>0</v>
      </c>
      <c r="H50" s="9" t="s">
        <v>281</v>
      </c>
      <c r="I50" s="9">
        <v>42515.070462962962</v>
      </c>
      <c r="J50" s="20">
        <v>0</v>
      </c>
      <c r="K50" s="20" t="str">
        <f t="shared" si="8"/>
        <v>4011/4012</v>
      </c>
      <c r="L50" s="6">
        <f t="shared" si="9"/>
        <v>1.1319444442051463E-2</v>
      </c>
      <c r="M50" s="7"/>
      <c r="N50" s="7"/>
      <c r="O50" s="21"/>
      <c r="P50" s="21"/>
      <c r="Q50" s="37" t="b">
        <f t="shared" si="10"/>
        <v>1</v>
      </c>
      <c r="R50" s="38" t="s">
        <v>950</v>
      </c>
      <c r="S50" s="39">
        <f t="shared" si="11"/>
        <v>23.2987</v>
      </c>
      <c r="T50" s="39">
        <f t="shared" si="12"/>
        <v>19.276</v>
      </c>
      <c r="U50" s="39">
        <f t="shared" si="13"/>
        <v>4.0227000000000004</v>
      </c>
      <c r="V50" s="37">
        <f>COUNTIFS(XINGS!$D$2:$D$19, "&lt;=" &amp; S50, XINGS!$D$2:$D$19, "&gt;=" &amp; T50)</f>
        <v>0</v>
      </c>
      <c r="W50" s="37">
        <f t="shared" si="6"/>
        <v>18</v>
      </c>
      <c r="X50" s="40">
        <f t="shared" si="7"/>
        <v>0</v>
      </c>
    </row>
    <row r="51" spans="1:24" x14ac:dyDescent="0.25">
      <c r="A51" s="20" t="s">
        <v>279</v>
      </c>
      <c r="B51" s="20">
        <v>4012</v>
      </c>
      <c r="C51" s="20" t="s">
        <v>18</v>
      </c>
      <c r="D51" s="20" t="s">
        <v>280</v>
      </c>
      <c r="E51" s="9">
        <v>42515.08315972222</v>
      </c>
      <c r="F51" s="9">
        <v>42515.083854166667</v>
      </c>
      <c r="G51" s="10">
        <v>0</v>
      </c>
      <c r="H51" s="9" t="s">
        <v>39</v>
      </c>
      <c r="I51" s="9">
        <v>42515.103865740741</v>
      </c>
      <c r="J51" s="20">
        <v>0</v>
      </c>
      <c r="K51" s="20" t="str">
        <f t="shared" si="8"/>
        <v>4011/4012</v>
      </c>
      <c r="L51" s="6">
        <f t="shared" si="9"/>
        <v>2.0011574073578231E-2</v>
      </c>
      <c r="M51" s="7"/>
      <c r="N51" s="7">
        <f>24*60*SUM($L50:$L51)</f>
        <v>45.116666662506759</v>
      </c>
      <c r="O51" s="21"/>
      <c r="P51" s="21" t="s">
        <v>265</v>
      </c>
      <c r="Q51" s="37" t="b">
        <f t="shared" si="10"/>
        <v>1</v>
      </c>
      <c r="R51" s="38" t="s">
        <v>950</v>
      </c>
      <c r="S51" s="39">
        <f t="shared" si="11"/>
        <v>15.399699999999999</v>
      </c>
      <c r="T51" s="39">
        <f t="shared" si="12"/>
        <v>1.4999999999999999E-2</v>
      </c>
      <c r="U51" s="39">
        <f t="shared" si="13"/>
        <v>15.384699999999999</v>
      </c>
      <c r="V51" s="37">
        <f>COUNTIFS(XINGS!$D$2:$D$19, "&lt;=" &amp; S51, XINGS!$D$2:$D$19, "&gt;=" &amp; T51)</f>
        <v>17</v>
      </c>
      <c r="W51" s="37">
        <f t="shared" si="6"/>
        <v>1</v>
      </c>
      <c r="X51" s="40">
        <f t="shared" si="7"/>
        <v>0.94444444444444442</v>
      </c>
    </row>
    <row r="52" spans="1:24" x14ac:dyDescent="0.25">
      <c r="A52" s="20" t="s">
        <v>285</v>
      </c>
      <c r="B52" s="20">
        <v>4041</v>
      </c>
      <c r="C52" s="20" t="s">
        <v>18</v>
      </c>
      <c r="D52" s="20" t="s">
        <v>287</v>
      </c>
      <c r="E52" s="9">
        <v>42515.078993055555</v>
      </c>
      <c r="F52" s="9">
        <v>42515.079872685186</v>
      </c>
      <c r="G52" s="10">
        <v>1</v>
      </c>
      <c r="H52" s="9" t="s">
        <v>288</v>
      </c>
      <c r="I52" s="9">
        <v>42515.085300925923</v>
      </c>
      <c r="J52" s="20">
        <v>0</v>
      </c>
      <c r="K52" s="20" t="str">
        <f t="shared" si="8"/>
        <v>4041/4042</v>
      </c>
      <c r="L52" s="6">
        <f t="shared" si="9"/>
        <v>5.428240736364387E-3</v>
      </c>
      <c r="M52" s="7"/>
      <c r="N52" s="7"/>
      <c r="O52" s="21"/>
      <c r="P52" s="21"/>
      <c r="Q52" s="37" t="b">
        <f t="shared" si="10"/>
        <v>1</v>
      </c>
      <c r="R52" s="38" t="s">
        <v>950</v>
      </c>
      <c r="S52" s="39">
        <f t="shared" si="11"/>
        <v>23.308299999999999</v>
      </c>
      <c r="T52" s="39">
        <f t="shared" si="12"/>
        <v>19.456800000000001</v>
      </c>
      <c r="U52" s="39">
        <f t="shared" si="13"/>
        <v>3.8514999999999979</v>
      </c>
      <c r="V52" s="37">
        <f>COUNTIFS(XINGS!$D$2:$D$19, "&lt;=" &amp; S52, XINGS!$D$2:$D$19, "&gt;=" &amp; T52)</f>
        <v>0</v>
      </c>
      <c r="W52" s="37">
        <f t="shared" si="6"/>
        <v>18</v>
      </c>
      <c r="X52" s="40">
        <f t="shared" si="7"/>
        <v>0</v>
      </c>
    </row>
    <row r="53" spans="1:24" x14ac:dyDescent="0.25">
      <c r="A53" s="20" t="s">
        <v>285</v>
      </c>
      <c r="B53" s="20">
        <v>4041</v>
      </c>
      <c r="C53" s="20" t="s">
        <v>18</v>
      </c>
      <c r="D53" s="20" t="s">
        <v>286</v>
      </c>
      <c r="E53" s="9">
        <v>42515.096747685187</v>
      </c>
      <c r="F53" s="9">
        <v>42515.097303240742</v>
      </c>
      <c r="G53" s="10">
        <v>0</v>
      </c>
      <c r="H53" s="9" t="s">
        <v>45</v>
      </c>
      <c r="I53" s="9">
        <v>42515.117847222224</v>
      </c>
      <c r="J53" s="20">
        <v>0</v>
      </c>
      <c r="K53" s="20" t="str">
        <f t="shared" si="8"/>
        <v>4041/4042</v>
      </c>
      <c r="L53" s="6">
        <f t="shared" si="9"/>
        <v>2.0543981481750961E-2</v>
      </c>
      <c r="M53" s="7"/>
      <c r="N53" s="7">
        <f>24*60*SUM($L52:$L53)</f>
        <v>37.399999994086102</v>
      </c>
      <c r="O53" s="21"/>
      <c r="P53" s="21" t="s">
        <v>265</v>
      </c>
      <c r="Q53" s="37" t="b">
        <f t="shared" si="10"/>
        <v>1</v>
      </c>
      <c r="R53" s="38" t="s">
        <v>950</v>
      </c>
      <c r="S53" s="39">
        <f t="shared" si="11"/>
        <v>15.4016</v>
      </c>
      <c r="T53" s="39">
        <f t="shared" si="12"/>
        <v>1.5800000000000002E-2</v>
      </c>
      <c r="U53" s="39">
        <f t="shared" si="13"/>
        <v>15.3858</v>
      </c>
      <c r="V53" s="37">
        <f>COUNTIFS(XINGS!$D$2:$D$19, "&lt;=" &amp; S53, XINGS!$D$2:$D$19, "&gt;=" &amp; T53)</f>
        <v>17</v>
      </c>
      <c r="W53" s="37">
        <f t="shared" si="6"/>
        <v>1</v>
      </c>
      <c r="X53" s="40">
        <f t="shared" si="7"/>
        <v>0.94444444444444442</v>
      </c>
    </row>
    <row r="54" spans="1:24" x14ac:dyDescent="0.25">
      <c r="A54" s="20" t="s">
        <v>363</v>
      </c>
      <c r="B54" s="20">
        <v>4039</v>
      </c>
      <c r="C54" s="20" t="s">
        <v>18</v>
      </c>
      <c r="D54" s="20" t="s">
        <v>40</v>
      </c>
      <c r="E54" s="9">
        <v>42517.259479166663</v>
      </c>
      <c r="F54" s="9">
        <v>42517.260659722226</v>
      </c>
      <c r="G54" s="10">
        <v>1</v>
      </c>
      <c r="H54" s="9" t="s">
        <v>364</v>
      </c>
      <c r="I54" s="9">
        <v>42517.291655092595</v>
      </c>
      <c r="J54" s="20">
        <v>0</v>
      </c>
      <c r="K54" s="20" t="str">
        <f t="shared" si="8"/>
        <v>4039/4040</v>
      </c>
      <c r="L54" s="6">
        <f t="shared" si="9"/>
        <v>3.0995370369055308E-2</v>
      </c>
      <c r="M54" s="7"/>
      <c r="N54" s="7">
        <f>24*60*SUM($L54:$L54)</f>
        <v>44.633333331439644</v>
      </c>
      <c r="O54" s="21"/>
      <c r="P54" s="21" t="s">
        <v>365</v>
      </c>
      <c r="Q54" s="37" t="b">
        <f t="shared" si="10"/>
        <v>1</v>
      </c>
      <c r="R54" s="38" t="s">
        <v>952</v>
      </c>
      <c r="S54" s="39">
        <f t="shared" si="11"/>
        <v>23.297499999999999</v>
      </c>
      <c r="T54" s="39">
        <f t="shared" si="12"/>
        <v>4.9164000000000003</v>
      </c>
      <c r="U54" s="39">
        <f t="shared" si="13"/>
        <v>18.3811</v>
      </c>
      <c r="V54" s="37">
        <f>COUNTIFS(XINGS!$D$2:$D$19, "&lt;=" &amp; S54, XINGS!$D$2:$D$19, "&gt;=" &amp; T54)</f>
        <v>11</v>
      </c>
      <c r="W54" s="37">
        <f t="shared" si="6"/>
        <v>7</v>
      </c>
      <c r="X54" s="40">
        <f t="shared" si="7"/>
        <v>0.61111111111111116</v>
      </c>
    </row>
    <row r="55" spans="1:24" x14ac:dyDescent="0.25">
      <c r="A55" s="20" t="s">
        <v>374</v>
      </c>
      <c r="B55" s="20">
        <v>4017</v>
      </c>
      <c r="C55" s="20" t="s">
        <v>18</v>
      </c>
      <c r="D55" s="20" t="s">
        <v>375</v>
      </c>
      <c r="E55" s="9">
        <v>42517.621030092596</v>
      </c>
      <c r="F55" s="9">
        <v>42517.622175925928</v>
      </c>
      <c r="G55" s="10">
        <v>1</v>
      </c>
      <c r="H55" s="9" t="s">
        <v>376</v>
      </c>
      <c r="I55" s="9">
        <v>42517.650312500002</v>
      </c>
      <c r="J55" s="20">
        <v>0</v>
      </c>
      <c r="K55" s="20" t="str">
        <f t="shared" si="8"/>
        <v>4017/4018</v>
      </c>
      <c r="L55" s="6">
        <f t="shared" si="9"/>
        <v>2.8136574073869269E-2</v>
      </c>
      <c r="M55" s="7"/>
      <c r="N55" s="7"/>
      <c r="O55" s="21"/>
      <c r="P55" s="21"/>
      <c r="Q55" s="37" t="b">
        <f t="shared" si="10"/>
        <v>1</v>
      </c>
      <c r="R55" s="38" t="s">
        <v>952</v>
      </c>
      <c r="S55" s="39">
        <f t="shared" si="11"/>
        <v>23.298400000000001</v>
      </c>
      <c r="T55" s="39">
        <f t="shared" si="12"/>
        <v>3.1998000000000002</v>
      </c>
      <c r="U55" s="39">
        <f t="shared" si="13"/>
        <v>20.098600000000001</v>
      </c>
      <c r="V55" s="37">
        <f>COUNTIFS(XINGS!$D$2:$D$19, "&lt;=" &amp; S55, XINGS!$D$2:$D$19, "&gt;=" &amp; T55)</f>
        <v>15</v>
      </c>
      <c r="W55" s="37">
        <f t="shared" si="6"/>
        <v>3</v>
      </c>
      <c r="X55" s="40">
        <f t="shared" si="7"/>
        <v>0.83333333333333337</v>
      </c>
    </row>
    <row r="56" spans="1:24" x14ac:dyDescent="0.25">
      <c r="A56" s="20" t="s">
        <v>374</v>
      </c>
      <c r="B56" s="20">
        <v>4017</v>
      </c>
      <c r="C56" s="20" t="s">
        <v>18</v>
      </c>
      <c r="D56" s="20" t="s">
        <v>377</v>
      </c>
      <c r="E56" s="9">
        <v>42517.654722222222</v>
      </c>
      <c r="F56" s="9">
        <v>42517.65552083333</v>
      </c>
      <c r="G56" s="10">
        <v>1</v>
      </c>
      <c r="H56" s="9" t="s">
        <v>378</v>
      </c>
      <c r="I56" s="9">
        <v>42517.660671296297</v>
      </c>
      <c r="J56" s="20">
        <v>3</v>
      </c>
      <c r="K56" s="20" t="str">
        <f t="shared" si="8"/>
        <v>4017/4018</v>
      </c>
      <c r="L56" s="6">
        <f t="shared" si="9"/>
        <v>5.1504629664123058E-3</v>
      </c>
      <c r="M56" s="7"/>
      <c r="N56" s="7">
        <f>24*60*SUM($L56:$L56)</f>
        <v>7.4166666716337204</v>
      </c>
      <c r="O56" s="21"/>
      <c r="P56" s="21" t="s">
        <v>379</v>
      </c>
      <c r="Q56" s="37" t="b">
        <f t="shared" si="10"/>
        <v>1</v>
      </c>
      <c r="R56" s="38" t="s">
        <v>952</v>
      </c>
      <c r="S56" s="39">
        <f t="shared" si="11"/>
        <v>1.8762000000000001</v>
      </c>
      <c r="T56" s="39">
        <f t="shared" si="12"/>
        <v>0.02</v>
      </c>
      <c r="U56" s="39">
        <f t="shared" si="13"/>
        <v>1.8562000000000001</v>
      </c>
      <c r="V56" s="37">
        <f>COUNTIFS(XINGS!$D$2:$D$19, "&lt;=" &amp; S56, XINGS!$D$2:$D$19, "&gt;=" &amp; T56)</f>
        <v>0</v>
      </c>
      <c r="W56" s="37">
        <f t="shared" si="6"/>
        <v>18</v>
      </c>
      <c r="X56" s="40">
        <f t="shared" si="7"/>
        <v>0</v>
      </c>
    </row>
    <row r="57" spans="1:24" x14ac:dyDescent="0.25">
      <c r="A57" s="20" t="s">
        <v>386</v>
      </c>
      <c r="B57" s="20">
        <v>4017</v>
      </c>
      <c r="C57" s="20" t="s">
        <v>18</v>
      </c>
      <c r="D57" s="20" t="s">
        <v>53</v>
      </c>
      <c r="E57" s="9">
        <v>42517.696469907409</v>
      </c>
      <c r="F57" s="9">
        <v>42517.697314814817</v>
      </c>
      <c r="G57" s="10">
        <v>1</v>
      </c>
      <c r="H57" s="9" t="s">
        <v>387</v>
      </c>
      <c r="I57" s="9">
        <v>42517.699861111112</v>
      </c>
      <c r="J57" s="20">
        <v>0</v>
      </c>
      <c r="K57" s="20" t="str">
        <f t="shared" si="8"/>
        <v>4017/4018</v>
      </c>
      <c r="L57" s="6">
        <f t="shared" si="9"/>
        <v>2.5462962948950008E-3</v>
      </c>
      <c r="M57" s="7"/>
      <c r="N57" s="7"/>
      <c r="O57" s="21"/>
      <c r="P57" s="21"/>
      <c r="Q57" s="37" t="b">
        <f t="shared" si="10"/>
        <v>1</v>
      </c>
      <c r="R57" s="38" t="s">
        <v>952</v>
      </c>
      <c r="S57" s="39">
        <f t="shared" si="11"/>
        <v>23.299600000000002</v>
      </c>
      <c r="T57" s="39">
        <f t="shared" si="12"/>
        <v>22.823899999999998</v>
      </c>
      <c r="U57" s="39">
        <f t="shared" si="13"/>
        <v>0.47570000000000334</v>
      </c>
      <c r="V57" s="37">
        <f>COUNTIFS(XINGS!$D$2:$D$19, "&lt;=" &amp; S57, XINGS!$D$2:$D$19, "&gt;=" &amp; T57)</f>
        <v>0</v>
      </c>
      <c r="W57" s="37">
        <f t="shared" si="6"/>
        <v>18</v>
      </c>
      <c r="X57" s="40">
        <f t="shared" si="7"/>
        <v>0</v>
      </c>
    </row>
    <row r="58" spans="1:24" x14ac:dyDescent="0.25">
      <c r="A58" s="20" t="s">
        <v>386</v>
      </c>
      <c r="B58" s="20">
        <v>4017</v>
      </c>
      <c r="C58" s="20" t="s">
        <v>18</v>
      </c>
      <c r="D58" s="20" t="s">
        <v>280</v>
      </c>
      <c r="E58" s="9">
        <v>42517.706053240741</v>
      </c>
      <c r="F58" s="9">
        <v>42517.706712962965</v>
      </c>
      <c r="G58" s="10">
        <v>0</v>
      </c>
      <c r="H58" s="9" t="s">
        <v>92</v>
      </c>
      <c r="I58" s="9">
        <v>42517.728900462964</v>
      </c>
      <c r="J58" s="20">
        <v>0</v>
      </c>
      <c r="K58" s="20" t="str">
        <f t="shared" si="8"/>
        <v>4017/4018</v>
      </c>
      <c r="L58" s="6">
        <f t="shared" si="9"/>
        <v>2.2187499998835847E-2</v>
      </c>
      <c r="M58" s="7"/>
      <c r="N58" s="7">
        <f>24*60*SUM($L57:$L58)</f>
        <v>35.61666666297242</v>
      </c>
      <c r="O58" s="21"/>
      <c r="P58" s="21" t="s">
        <v>388</v>
      </c>
      <c r="Q58" s="37" t="b">
        <f t="shared" si="10"/>
        <v>1</v>
      </c>
      <c r="R58" s="38" t="s">
        <v>952</v>
      </c>
      <c r="S58" s="39">
        <f t="shared" si="11"/>
        <v>15.399699999999999</v>
      </c>
      <c r="T58" s="39">
        <f t="shared" si="12"/>
        <v>1.6500000000000001E-2</v>
      </c>
      <c r="U58" s="39">
        <f t="shared" si="13"/>
        <v>15.383199999999999</v>
      </c>
      <c r="V58" s="37">
        <f>COUNTIFS(XINGS!$D$2:$D$19, "&lt;=" &amp; S58, XINGS!$D$2:$D$19, "&gt;=" &amp; T58)</f>
        <v>17</v>
      </c>
      <c r="W58" s="37">
        <f t="shared" si="6"/>
        <v>1</v>
      </c>
      <c r="X58" s="40">
        <f t="shared" si="7"/>
        <v>0.94444444444444442</v>
      </c>
    </row>
    <row r="59" spans="1:24" x14ac:dyDescent="0.25">
      <c r="A59" s="20" t="s">
        <v>411</v>
      </c>
      <c r="B59" s="20">
        <v>4012</v>
      </c>
      <c r="C59" s="20" t="s">
        <v>18</v>
      </c>
      <c r="D59" s="20" t="s">
        <v>50</v>
      </c>
      <c r="E59" s="9">
        <v>42518.619976851849</v>
      </c>
      <c r="F59" s="9">
        <v>42518.62096064815</v>
      </c>
      <c r="G59" s="10">
        <v>1</v>
      </c>
      <c r="H59" s="9" t="s">
        <v>412</v>
      </c>
      <c r="I59" s="9">
        <v>42518.644803240742</v>
      </c>
      <c r="J59" s="20">
        <v>0</v>
      </c>
      <c r="K59" s="20" t="str">
        <f t="shared" si="8"/>
        <v>4011/4012</v>
      </c>
      <c r="L59" s="6">
        <f t="shared" si="9"/>
        <v>2.3842592592700385E-2</v>
      </c>
      <c r="M59" s="7"/>
      <c r="N59" s="7">
        <f>24*60*SUM($L59:$L59)</f>
        <v>34.333333333488554</v>
      </c>
      <c r="O59" s="21"/>
      <c r="P59" s="21" t="s">
        <v>409</v>
      </c>
      <c r="Q59" s="37" t="b">
        <f t="shared" si="10"/>
        <v>1</v>
      </c>
      <c r="R59" s="38" t="s">
        <v>953</v>
      </c>
      <c r="S59" s="39">
        <f t="shared" si="11"/>
        <v>23.2973</v>
      </c>
      <c r="T59" s="39">
        <f t="shared" si="12"/>
        <v>5.4268000000000001</v>
      </c>
      <c r="U59" s="39">
        <f t="shared" si="13"/>
        <v>17.8705</v>
      </c>
      <c r="V59" s="37">
        <f>COUNTIFS(XINGS!$D$2:$D$19, "&lt;=" &amp; S59, XINGS!$D$2:$D$19, "&gt;=" &amp; T59)</f>
        <v>10</v>
      </c>
      <c r="W59" s="37">
        <f t="shared" si="6"/>
        <v>8</v>
      </c>
      <c r="X59" s="40">
        <f t="shared" si="7"/>
        <v>0.55555555555555558</v>
      </c>
    </row>
    <row r="60" spans="1:24" x14ac:dyDescent="0.25">
      <c r="A60" s="20" t="s">
        <v>417</v>
      </c>
      <c r="B60" s="20">
        <v>4012</v>
      </c>
      <c r="C60" s="20" t="s">
        <v>18</v>
      </c>
      <c r="D60" s="20" t="s">
        <v>40</v>
      </c>
      <c r="E60" s="9">
        <v>42518.694652777776</v>
      </c>
      <c r="F60" s="9">
        <v>42518.694652777776</v>
      </c>
      <c r="G60" s="10">
        <v>4</v>
      </c>
      <c r="H60" s="9" t="s">
        <v>33</v>
      </c>
      <c r="I60" s="9">
        <v>42518.696817129632</v>
      </c>
      <c r="J60" s="20">
        <v>1</v>
      </c>
      <c r="K60" s="20" t="str">
        <f t="shared" si="8"/>
        <v>4011/4012</v>
      </c>
      <c r="L60" s="6">
        <f t="shared" si="9"/>
        <v>2.164351855753921E-3</v>
      </c>
      <c r="M60" s="7"/>
      <c r="N60" s="7">
        <f>24*60*SUM($L60:$L60)</f>
        <v>3.1166666722856462</v>
      </c>
      <c r="O60" s="21"/>
      <c r="P60" s="21" t="s">
        <v>418</v>
      </c>
      <c r="Q60" s="37" t="b">
        <f t="shared" si="10"/>
        <v>1</v>
      </c>
      <c r="R60" s="38" t="s">
        <v>953</v>
      </c>
      <c r="S60" s="39">
        <f t="shared" si="11"/>
        <v>23.297499999999999</v>
      </c>
      <c r="T60" s="39">
        <v>23.296700000000001</v>
      </c>
      <c r="U60" s="39">
        <f t="shared" si="13"/>
        <v>7.9999999999813554E-4</v>
      </c>
      <c r="V60" s="37">
        <f>COUNTIFS(XINGS!$D$2:$D$19, "&lt;=" &amp; S60, XINGS!$D$2:$D$19, "&gt;=" &amp; T60)</f>
        <v>0</v>
      </c>
      <c r="W60" s="37">
        <f t="shared" si="6"/>
        <v>18</v>
      </c>
      <c r="X60" s="40">
        <f t="shared" si="7"/>
        <v>0</v>
      </c>
    </row>
    <row r="61" spans="1:24" x14ac:dyDescent="0.25">
      <c r="A61" s="20" t="s">
        <v>419</v>
      </c>
      <c r="B61" s="20">
        <v>4017</v>
      </c>
      <c r="C61" s="20"/>
      <c r="D61" s="20"/>
      <c r="E61" s="9"/>
      <c r="F61" s="9">
        <v>42518.795520833337</v>
      </c>
      <c r="G61" s="10"/>
      <c r="H61" s="9"/>
      <c r="I61" s="9">
        <v>42518.797858796293</v>
      </c>
      <c r="J61" s="20">
        <v>0</v>
      </c>
      <c r="K61" s="20" t="str">
        <f t="shared" si="8"/>
        <v>4017/4018</v>
      </c>
      <c r="L61" s="6">
        <f t="shared" si="9"/>
        <v>2.3379629565170035E-3</v>
      </c>
      <c r="M61" s="7"/>
      <c r="N61" s="7">
        <f>24*60*SUM($L61:$L61)</f>
        <v>3.366666657384485</v>
      </c>
      <c r="O61" s="21"/>
      <c r="P61" s="21" t="s">
        <v>418</v>
      </c>
      <c r="Q61" s="37" t="b">
        <f t="shared" si="10"/>
        <v>1</v>
      </c>
      <c r="R61" s="38" t="s">
        <v>953</v>
      </c>
      <c r="S61" s="39" t="e">
        <f t="shared" si="11"/>
        <v>#VALUE!</v>
      </c>
      <c r="T61" s="39" t="e">
        <f>RIGHT(H61,LEN(H61)-4)/10000</f>
        <v>#VALUE!</v>
      </c>
      <c r="U61" s="39" t="e">
        <f t="shared" si="13"/>
        <v>#VALUE!</v>
      </c>
      <c r="V61" s="37">
        <f>COUNTIFS(XINGS!$D$2:$D$19, "&lt;=" &amp; S61, XINGS!$D$2:$D$19, "&gt;=" &amp; T61)</f>
        <v>0</v>
      </c>
      <c r="W61" s="37">
        <f t="shared" si="6"/>
        <v>18</v>
      </c>
      <c r="X61" s="40">
        <f t="shared" si="7"/>
        <v>0</v>
      </c>
    </row>
    <row r="62" spans="1:24" x14ac:dyDescent="0.25">
      <c r="A62" s="20" t="s">
        <v>424</v>
      </c>
      <c r="B62" s="20">
        <v>4037</v>
      </c>
      <c r="C62" s="20" t="s">
        <v>18</v>
      </c>
      <c r="D62" s="20" t="s">
        <v>68</v>
      </c>
      <c r="E62" s="9">
        <v>42519.457916666666</v>
      </c>
      <c r="F62" s="9">
        <v>42519.460451388892</v>
      </c>
      <c r="G62" s="10">
        <v>3</v>
      </c>
      <c r="H62" s="9" t="s">
        <v>43</v>
      </c>
      <c r="I62" s="9">
        <v>42519.469571759262</v>
      </c>
      <c r="J62" s="20">
        <v>0</v>
      </c>
      <c r="K62" s="20" t="str">
        <f t="shared" si="8"/>
        <v>4037/4038</v>
      </c>
      <c r="L62" s="6">
        <f t="shared" si="9"/>
        <v>9.1203703705104999E-3</v>
      </c>
      <c r="M62" s="7"/>
      <c r="N62" s="7">
        <f>24*60*SUM($L62:$L62)</f>
        <v>13.13333333353512</v>
      </c>
      <c r="O62" s="21"/>
      <c r="P62" s="21" t="s">
        <v>393</v>
      </c>
      <c r="Q62" s="37" t="b">
        <f t="shared" si="10"/>
        <v>1</v>
      </c>
      <c r="R62" s="38" t="s">
        <v>954</v>
      </c>
      <c r="S62" s="39">
        <f t="shared" si="11"/>
        <v>23.298100000000002</v>
      </c>
      <c r="T62" s="39">
        <v>23.298100000000002</v>
      </c>
      <c r="U62" s="39">
        <f t="shared" si="13"/>
        <v>0</v>
      </c>
      <c r="V62" s="37">
        <f>COUNTIFS(XINGS!$D$2:$D$19, "&lt;=" &amp; S62, XINGS!$D$2:$D$19, "&gt;=" &amp; T62)</f>
        <v>0</v>
      </c>
      <c r="W62" s="37">
        <f t="shared" si="6"/>
        <v>18</v>
      </c>
      <c r="X62" s="40">
        <f t="shared" si="7"/>
        <v>0</v>
      </c>
    </row>
    <row r="63" spans="1:24" x14ac:dyDescent="0.25">
      <c r="A63" s="20" t="s">
        <v>427</v>
      </c>
      <c r="B63" s="20">
        <v>4017</v>
      </c>
      <c r="C63" s="20"/>
      <c r="D63" s="20"/>
      <c r="E63" s="9"/>
      <c r="F63" s="9">
        <v>42520.288344907407</v>
      </c>
      <c r="G63" s="10"/>
      <c r="H63" s="9"/>
      <c r="I63" s="9">
        <v>42520.289907407408</v>
      </c>
      <c r="J63" s="20">
        <v>0</v>
      </c>
      <c r="K63" s="20" t="str">
        <f t="shared" ref="K63:K94" si="14">IF(ISEVEN(B63),(B63-1)&amp;"/"&amp;B63,B63&amp;"/"&amp;(B63+1))</f>
        <v>4017/4018</v>
      </c>
      <c r="L63" s="6">
        <f t="shared" ref="L63:L94" si="15">I63-F63</f>
        <v>1.5625000014551915E-3</v>
      </c>
      <c r="M63" s="7"/>
      <c r="N63" s="7">
        <f>24*60*SUM($L63:$L63)</f>
        <v>2.2500000020954758</v>
      </c>
      <c r="O63" s="21"/>
      <c r="P63" s="21" t="s">
        <v>428</v>
      </c>
      <c r="Q63" s="37" t="b">
        <f t="shared" ref="Q63:Q94" si="16">ISEVEN(LEFT(A63,3))</f>
        <v>1</v>
      </c>
      <c r="R63" s="38" t="s">
        <v>955</v>
      </c>
      <c r="S63" s="39">
        <v>0</v>
      </c>
      <c r="T63" s="39">
        <v>0</v>
      </c>
      <c r="U63" s="39">
        <f t="shared" ref="U63:U94" si="17">ABS(T63-S63)</f>
        <v>0</v>
      </c>
      <c r="V63" s="37">
        <f>COUNTIFS(XINGS!$D$2:$D$19, "&lt;=" &amp; S63, XINGS!$D$2:$D$19, "&gt;=" &amp; T63)</f>
        <v>0</v>
      </c>
      <c r="W63" s="37">
        <f t="shared" si="6"/>
        <v>18</v>
      </c>
      <c r="X63" s="40">
        <f t="shared" si="7"/>
        <v>0</v>
      </c>
    </row>
    <row r="64" spans="1:24" x14ac:dyDescent="0.25">
      <c r="A64" s="20" t="s">
        <v>446</v>
      </c>
      <c r="B64" s="20">
        <v>4013</v>
      </c>
      <c r="C64" s="20" t="s">
        <v>18</v>
      </c>
      <c r="D64" s="20" t="s">
        <v>62</v>
      </c>
      <c r="E64" s="9">
        <v>42520.554375</v>
      </c>
      <c r="F64" s="9">
        <v>42520.55636574074</v>
      </c>
      <c r="G64" s="10">
        <v>2</v>
      </c>
      <c r="H64" s="9" t="s">
        <v>448</v>
      </c>
      <c r="I64" s="9">
        <v>42520.572824074072</v>
      </c>
      <c r="J64" s="20">
        <v>0</v>
      </c>
      <c r="K64" s="20" t="str">
        <f t="shared" si="14"/>
        <v>4013/4014</v>
      </c>
      <c r="L64" s="6">
        <f t="shared" si="15"/>
        <v>1.6458333331684116E-2</v>
      </c>
      <c r="M64" s="7"/>
      <c r="N64" s="7">
        <f>24*60*SUM($L63:$L64)</f>
        <v>25.949999999720603</v>
      </c>
      <c r="O64" s="21"/>
      <c r="P64" s="21" t="s">
        <v>393</v>
      </c>
      <c r="Q64" s="37" t="b">
        <f t="shared" si="16"/>
        <v>1</v>
      </c>
      <c r="R64" s="38" t="s">
        <v>955</v>
      </c>
      <c r="S64" s="39">
        <f>RIGHT(D64,LEN(D64)-4)/10000</f>
        <v>23.297699999999999</v>
      </c>
      <c r="T64" s="39">
        <f>RIGHT(H64,LEN(H64)-4)/10000</f>
        <v>15.389200000000001</v>
      </c>
      <c r="U64" s="39">
        <f t="shared" si="17"/>
        <v>7.9084999999999983</v>
      </c>
      <c r="V64" s="37">
        <f>COUNTIFS(XINGS!$D$2:$D$19, "&lt;=" &amp; S64, XINGS!$D$2:$D$19, "&gt;=" &amp; T64)</f>
        <v>1</v>
      </c>
      <c r="W64" s="37">
        <f t="shared" ref="W64:W127" si="18">18-V64</f>
        <v>17</v>
      </c>
      <c r="X64" s="40">
        <f t="shared" ref="X64:X127" si="19">V64/18</f>
        <v>5.5555555555555552E-2</v>
      </c>
    </row>
    <row r="65" spans="1:24" x14ac:dyDescent="0.25">
      <c r="A65" s="20" t="s">
        <v>446</v>
      </c>
      <c r="B65" s="20">
        <v>4013</v>
      </c>
      <c r="C65" s="20" t="s">
        <v>18</v>
      </c>
      <c r="D65" s="20" t="s">
        <v>447</v>
      </c>
      <c r="E65" s="9">
        <v>42520.57135416667</v>
      </c>
      <c r="F65" s="9">
        <v>42520.572511574072</v>
      </c>
      <c r="G65" s="10">
        <v>1</v>
      </c>
      <c r="H65" s="9" t="s">
        <v>448</v>
      </c>
      <c r="I65" s="9">
        <v>42520.572824074072</v>
      </c>
      <c r="J65" s="20">
        <v>0</v>
      </c>
      <c r="K65" s="20" t="str">
        <f t="shared" si="14"/>
        <v>4013/4014</v>
      </c>
      <c r="L65" s="6">
        <f t="shared" si="15"/>
        <v>3.125000002910383E-4</v>
      </c>
      <c r="M65" s="7"/>
      <c r="N65" s="7"/>
      <c r="O65" s="21"/>
      <c r="P65" s="21"/>
      <c r="Q65" s="37" t="b">
        <f t="shared" si="16"/>
        <v>1</v>
      </c>
      <c r="R65" s="38" t="s">
        <v>955</v>
      </c>
      <c r="S65" s="39">
        <f>RIGHT(D65,LEN(D65)-4)/10000</f>
        <v>15.4001</v>
      </c>
      <c r="T65" s="39">
        <f>RIGHT(H65,LEN(H65)-4)/10000</f>
        <v>15.389200000000001</v>
      </c>
      <c r="U65" s="39">
        <f t="shared" si="17"/>
        <v>1.0899999999999466E-2</v>
      </c>
      <c r="V65" s="37">
        <f>COUNTIFS(XINGS!$D$2:$D$19, "&lt;=" &amp; S65, XINGS!$D$2:$D$19, "&gt;=" &amp; T65)</f>
        <v>0</v>
      </c>
      <c r="W65" s="37">
        <f t="shared" si="18"/>
        <v>18</v>
      </c>
      <c r="X65" s="40">
        <f t="shared" si="19"/>
        <v>0</v>
      </c>
    </row>
    <row r="66" spans="1:24" x14ac:dyDescent="0.25">
      <c r="A66" s="20" t="s">
        <v>451</v>
      </c>
      <c r="B66" s="20">
        <v>4013</v>
      </c>
      <c r="C66" s="20"/>
      <c r="D66" s="20"/>
      <c r="E66" s="9"/>
      <c r="F66" s="9">
        <v>42520.773217592592</v>
      </c>
      <c r="G66" s="10"/>
      <c r="H66" s="9"/>
      <c r="I66" s="9">
        <v>42520.781122685185</v>
      </c>
      <c r="J66" s="20">
        <v>0</v>
      </c>
      <c r="K66" s="20" t="str">
        <f t="shared" si="14"/>
        <v>4013/4014</v>
      </c>
      <c r="L66" s="6">
        <f t="shared" si="15"/>
        <v>7.9050925924093463E-3</v>
      </c>
      <c r="M66" s="7"/>
      <c r="N66" s="7">
        <f>24*60*SUM($L66:$L66)</f>
        <v>11.383333333069459</v>
      </c>
      <c r="O66" s="21"/>
      <c r="P66" s="21" t="s">
        <v>393</v>
      </c>
      <c r="Q66" s="37" t="b">
        <f t="shared" si="16"/>
        <v>1</v>
      </c>
      <c r="R66" s="38" t="s">
        <v>955</v>
      </c>
      <c r="S66" s="39">
        <v>23.299399999999999</v>
      </c>
      <c r="T66" s="39">
        <v>22.3386</v>
      </c>
      <c r="U66" s="39">
        <f t="shared" si="17"/>
        <v>0.96079999999999899</v>
      </c>
      <c r="V66" s="37">
        <f>COUNTIFS(XINGS!$D$2:$D$19, "&lt;=" &amp; S66, XINGS!$D$2:$D$19, "&gt;=" &amp; T66)</f>
        <v>0</v>
      </c>
      <c r="W66" s="37">
        <f t="shared" si="18"/>
        <v>18</v>
      </c>
      <c r="X66" s="40">
        <f t="shared" si="19"/>
        <v>0</v>
      </c>
    </row>
    <row r="67" spans="1:24" x14ac:dyDescent="0.25">
      <c r="A67" s="20" t="s">
        <v>454</v>
      </c>
      <c r="B67" s="20">
        <v>4017</v>
      </c>
      <c r="C67" s="20" t="s">
        <v>18</v>
      </c>
      <c r="D67" s="20" t="s">
        <v>326</v>
      </c>
      <c r="E67" s="9">
        <v>42520.869432870371</v>
      </c>
      <c r="F67" s="9">
        <v>42520.87027777778</v>
      </c>
      <c r="G67" s="10">
        <v>1</v>
      </c>
      <c r="H67" s="9" t="s">
        <v>456</v>
      </c>
      <c r="I67" s="9">
        <v>42520.879247685189</v>
      </c>
      <c r="J67" s="20">
        <v>0</v>
      </c>
      <c r="K67" s="20" t="str">
        <f t="shared" si="14"/>
        <v>4017/4018</v>
      </c>
      <c r="L67" s="6">
        <f t="shared" si="15"/>
        <v>8.969907408754807E-3</v>
      </c>
      <c r="M67" s="7"/>
      <c r="N67" s="7">
        <f>24*60*SUM($L66:$L67)</f>
        <v>24.300000001676381</v>
      </c>
      <c r="O67" s="21"/>
      <c r="P67" s="21" t="s">
        <v>457</v>
      </c>
      <c r="Q67" s="37" t="b">
        <f t="shared" si="16"/>
        <v>1</v>
      </c>
      <c r="R67" s="38" t="s">
        <v>955</v>
      </c>
      <c r="S67" s="39">
        <f t="shared" ref="S67:S104" si="20">RIGHT(D67,LEN(D67)-4)/10000</f>
        <v>23.299099999999999</v>
      </c>
      <c r="T67" s="39">
        <f t="shared" ref="T67:T97" si="21">RIGHT(H67,LEN(H67)-4)/10000</f>
        <v>15.815</v>
      </c>
      <c r="U67" s="39">
        <f t="shared" si="17"/>
        <v>7.4840999999999998</v>
      </c>
      <c r="V67" s="37">
        <f>COUNTIFS(XINGS!$D$2:$D$19, "&lt;=" &amp; S67, XINGS!$D$2:$D$19, "&gt;=" &amp; T67)</f>
        <v>0</v>
      </c>
      <c r="W67" s="37">
        <f t="shared" si="18"/>
        <v>18</v>
      </c>
      <c r="X67" s="40">
        <f t="shared" si="19"/>
        <v>0</v>
      </c>
    </row>
    <row r="68" spans="1:24" x14ac:dyDescent="0.25">
      <c r="A68" s="20" t="s">
        <v>454</v>
      </c>
      <c r="B68" s="20">
        <v>4017</v>
      </c>
      <c r="C68" s="20" t="s">
        <v>18</v>
      </c>
      <c r="D68" s="20" t="s">
        <v>455</v>
      </c>
      <c r="E68" s="9">
        <v>42520.882731481484</v>
      </c>
      <c r="F68" s="9">
        <v>42520.883530092593</v>
      </c>
      <c r="G68" s="10">
        <v>1</v>
      </c>
      <c r="H68" s="9" t="s">
        <v>43</v>
      </c>
      <c r="I68" s="9">
        <v>42520.900150462963</v>
      </c>
      <c r="J68" s="20">
        <v>0</v>
      </c>
      <c r="K68" s="20" t="str">
        <f t="shared" si="14"/>
        <v>4017/4018</v>
      </c>
      <c r="L68" s="6">
        <f t="shared" si="15"/>
        <v>1.6620370370219462E-2</v>
      </c>
      <c r="M68" s="7"/>
      <c r="N68" s="7"/>
      <c r="O68" s="21"/>
      <c r="P68" s="21"/>
      <c r="Q68" s="37" t="b">
        <f t="shared" si="16"/>
        <v>1</v>
      </c>
      <c r="R68" s="38" t="s">
        <v>955</v>
      </c>
      <c r="S68" s="39">
        <f t="shared" si="20"/>
        <v>12.787800000000001</v>
      </c>
      <c r="T68" s="39">
        <f t="shared" si="21"/>
        <v>1.47E-2</v>
      </c>
      <c r="U68" s="39">
        <f t="shared" si="17"/>
        <v>12.773100000000001</v>
      </c>
      <c r="V68" s="37">
        <f>COUNTIFS(XINGS!$D$2:$D$19, "&lt;=" &amp; S68, XINGS!$D$2:$D$19, "&gt;=" &amp; T68)</f>
        <v>16</v>
      </c>
      <c r="W68" s="37">
        <f t="shared" si="18"/>
        <v>2</v>
      </c>
      <c r="X68" s="40">
        <f t="shared" si="19"/>
        <v>0.88888888888888884</v>
      </c>
    </row>
    <row r="69" spans="1:24" x14ac:dyDescent="0.25">
      <c r="A69" s="20" t="s">
        <v>460</v>
      </c>
      <c r="B69" s="20">
        <v>4037</v>
      </c>
      <c r="C69" s="20" t="s">
        <v>18</v>
      </c>
      <c r="D69" s="20" t="s">
        <v>74</v>
      </c>
      <c r="E69" s="9">
        <v>42520.894305555557</v>
      </c>
      <c r="F69" s="9">
        <v>42520.895358796297</v>
      </c>
      <c r="G69" s="10">
        <v>1</v>
      </c>
      <c r="H69" s="9" t="s">
        <v>461</v>
      </c>
      <c r="I69" s="9">
        <v>42520.90283564815</v>
      </c>
      <c r="J69" s="20">
        <v>0</v>
      </c>
      <c r="K69" s="20" t="str">
        <f t="shared" si="14"/>
        <v>4037/4038</v>
      </c>
      <c r="L69" s="6">
        <f t="shared" si="15"/>
        <v>7.4768518534256145E-3</v>
      </c>
      <c r="M69" s="7"/>
      <c r="N69" s="7">
        <f>24*60*SUM($L68:$L69)</f>
        <v>34.70000000204891</v>
      </c>
      <c r="O69" s="21"/>
      <c r="P69" s="21" t="s">
        <v>457</v>
      </c>
      <c r="Q69" s="37" t="b">
        <f t="shared" si="16"/>
        <v>1</v>
      </c>
      <c r="R69" s="38" t="s">
        <v>955</v>
      </c>
      <c r="S69" s="39">
        <f t="shared" si="20"/>
        <v>23.300599999999999</v>
      </c>
      <c r="T69" s="39">
        <f t="shared" si="21"/>
        <v>16.1587</v>
      </c>
      <c r="U69" s="39">
        <f t="shared" si="17"/>
        <v>7.1418999999999997</v>
      </c>
      <c r="V69" s="37">
        <f>COUNTIFS(XINGS!$D$2:$D$19, "&lt;=" &amp; S69, XINGS!$D$2:$D$19, "&gt;=" &amp; T69)</f>
        <v>0</v>
      </c>
      <c r="W69" s="37">
        <f t="shared" si="18"/>
        <v>18</v>
      </c>
      <c r="X69" s="40">
        <f t="shared" si="19"/>
        <v>0</v>
      </c>
    </row>
    <row r="70" spans="1:24" x14ac:dyDescent="0.25">
      <c r="A70" s="20" t="s">
        <v>460</v>
      </c>
      <c r="B70" s="20">
        <v>4037</v>
      </c>
      <c r="C70" s="20" t="s">
        <v>18</v>
      </c>
      <c r="D70" s="20" t="s">
        <v>455</v>
      </c>
      <c r="E70" s="9">
        <v>42520.90697916667</v>
      </c>
      <c r="F70" s="9">
        <v>42520.907534722224</v>
      </c>
      <c r="G70" s="10">
        <v>0</v>
      </c>
      <c r="H70" s="9" t="s">
        <v>22</v>
      </c>
      <c r="I70" s="9">
        <v>42520.92496527778</v>
      </c>
      <c r="J70" s="20">
        <v>0</v>
      </c>
      <c r="K70" s="20" t="str">
        <f t="shared" si="14"/>
        <v>4037/4038</v>
      </c>
      <c r="L70" s="6">
        <f t="shared" si="15"/>
        <v>1.7430555555620231E-2</v>
      </c>
      <c r="M70" s="7"/>
      <c r="N70" s="7"/>
      <c r="O70" s="21"/>
      <c r="P70" s="21"/>
      <c r="Q70" s="37" t="b">
        <f t="shared" si="16"/>
        <v>1</v>
      </c>
      <c r="R70" s="38" t="s">
        <v>955</v>
      </c>
      <c r="S70" s="39">
        <f t="shared" si="20"/>
        <v>12.787800000000001</v>
      </c>
      <c r="T70" s="39">
        <f t="shared" si="21"/>
        <v>1.49E-2</v>
      </c>
      <c r="U70" s="39">
        <f t="shared" si="17"/>
        <v>12.7729</v>
      </c>
      <c r="V70" s="37">
        <f>COUNTIFS(XINGS!$D$2:$D$19, "&lt;=" &amp; S70, XINGS!$D$2:$D$19, "&gt;=" &amp; T70)</f>
        <v>16</v>
      </c>
      <c r="W70" s="37">
        <f t="shared" si="18"/>
        <v>2</v>
      </c>
      <c r="X70" s="40">
        <f t="shared" si="19"/>
        <v>0.88888888888888884</v>
      </c>
    </row>
    <row r="71" spans="1:24" x14ac:dyDescent="0.25">
      <c r="A71" s="20" t="s">
        <v>473</v>
      </c>
      <c r="B71" s="20">
        <v>4043</v>
      </c>
      <c r="C71" s="20" t="s">
        <v>18</v>
      </c>
      <c r="D71" s="20" t="s">
        <v>474</v>
      </c>
      <c r="E71" s="9">
        <v>42521.286481481482</v>
      </c>
      <c r="F71" s="9">
        <v>42521.286863425928</v>
      </c>
      <c r="G71" s="10">
        <v>19</v>
      </c>
      <c r="H71" s="9" t="s">
        <v>475</v>
      </c>
      <c r="I71" s="9">
        <v>42521.315763888888</v>
      </c>
      <c r="J71" s="20">
        <v>1</v>
      </c>
      <c r="K71" s="20" t="str">
        <f t="shared" si="14"/>
        <v>4043/4044</v>
      </c>
      <c r="L71" s="6">
        <f t="shared" si="15"/>
        <v>2.8900462959427387E-2</v>
      </c>
      <c r="M71" s="7"/>
      <c r="N71" s="7">
        <f>24*60*SUM($L71:$L71)</f>
        <v>41.616666661575437</v>
      </c>
      <c r="O71" s="21"/>
      <c r="P71" s="21" t="s">
        <v>393</v>
      </c>
      <c r="Q71" s="37" t="b">
        <f t="shared" si="16"/>
        <v>1</v>
      </c>
      <c r="R71" s="38" t="s">
        <v>956</v>
      </c>
      <c r="S71" s="39">
        <f t="shared" si="20"/>
        <v>12.7857</v>
      </c>
      <c r="T71" s="39">
        <f t="shared" si="21"/>
        <v>8.9999999999999993E-3</v>
      </c>
      <c r="U71" s="39">
        <f t="shared" si="17"/>
        <v>12.7767</v>
      </c>
      <c r="V71" s="37">
        <f>COUNTIFS(XINGS!$D$2:$D$19, "&lt;=" &amp; S71, XINGS!$D$2:$D$19, "&gt;=" &amp; T71)</f>
        <v>16</v>
      </c>
      <c r="W71" s="37">
        <f t="shared" si="18"/>
        <v>2</v>
      </c>
      <c r="X71" s="40">
        <f t="shared" si="19"/>
        <v>0.88888888888888884</v>
      </c>
    </row>
    <row r="72" spans="1:24" x14ac:dyDescent="0.25">
      <c r="A72" s="20" t="s">
        <v>490</v>
      </c>
      <c r="B72" s="20">
        <v>4030</v>
      </c>
      <c r="C72" s="20" t="s">
        <v>18</v>
      </c>
      <c r="D72" s="20" t="s">
        <v>202</v>
      </c>
      <c r="E72" s="9">
        <v>42521.888240740744</v>
      </c>
      <c r="F72" s="9">
        <v>42521.88894675926</v>
      </c>
      <c r="G72" s="10">
        <v>1</v>
      </c>
      <c r="H72" s="9" t="s">
        <v>491</v>
      </c>
      <c r="I72" s="9">
        <v>42521.894259259258</v>
      </c>
      <c r="J72" s="20">
        <v>0</v>
      </c>
      <c r="K72" s="20" t="str">
        <f t="shared" si="14"/>
        <v>4029/4030</v>
      </c>
      <c r="L72" s="6">
        <f t="shared" si="15"/>
        <v>5.3124999976716936E-3</v>
      </c>
      <c r="M72" s="7"/>
      <c r="N72" s="7">
        <f>24*60*SUM($L72:$L72)</f>
        <v>7.6499999966472387</v>
      </c>
      <c r="O72" s="21"/>
      <c r="P72" s="21" t="s">
        <v>393</v>
      </c>
      <c r="Q72" s="37" t="b">
        <f t="shared" si="16"/>
        <v>1</v>
      </c>
      <c r="R72" s="38" t="s">
        <v>956</v>
      </c>
      <c r="S72" s="39">
        <f t="shared" si="20"/>
        <v>23.298300000000001</v>
      </c>
      <c r="T72" s="39">
        <f t="shared" si="21"/>
        <v>22.825900000000001</v>
      </c>
      <c r="U72" s="39">
        <f t="shared" si="17"/>
        <v>0.47240000000000038</v>
      </c>
      <c r="V72" s="37">
        <f>COUNTIFS(XINGS!$D$2:$D$19, "&lt;=" &amp; S72, XINGS!$D$2:$D$19, "&gt;=" &amp; T72)</f>
        <v>0</v>
      </c>
      <c r="W72" s="37">
        <f t="shared" si="18"/>
        <v>18</v>
      </c>
      <c r="X72" s="40">
        <f t="shared" si="19"/>
        <v>0</v>
      </c>
    </row>
    <row r="73" spans="1:24" x14ac:dyDescent="0.25">
      <c r="A73" s="20" t="s">
        <v>492</v>
      </c>
      <c r="B73" s="20">
        <v>4041</v>
      </c>
      <c r="C73" s="20" t="s">
        <v>18</v>
      </c>
      <c r="D73" s="20" t="s">
        <v>157</v>
      </c>
      <c r="E73" s="9">
        <v>42522.332106481481</v>
      </c>
      <c r="F73" s="9">
        <v>42522.333344907405</v>
      </c>
      <c r="G73" s="10">
        <v>1</v>
      </c>
      <c r="H73" s="9" t="s">
        <v>58</v>
      </c>
      <c r="I73" s="9">
        <v>42522.384791666664</v>
      </c>
      <c r="J73" s="20">
        <v>0</v>
      </c>
      <c r="K73" s="20" t="str">
        <f t="shared" si="14"/>
        <v>4041/4042</v>
      </c>
      <c r="L73" s="6">
        <f t="shared" si="15"/>
        <v>5.1446759258396924E-2</v>
      </c>
      <c r="M73" s="7"/>
      <c r="N73" s="7">
        <f>24*60*SUM($L73:$L73)</f>
        <v>74.08333333209157</v>
      </c>
      <c r="O73" s="21"/>
      <c r="P73" s="21" t="s">
        <v>493</v>
      </c>
      <c r="Q73" s="37" t="b">
        <f t="shared" si="16"/>
        <v>1</v>
      </c>
      <c r="R73" s="38" t="s">
        <v>957</v>
      </c>
      <c r="S73" s="39">
        <f t="shared" si="20"/>
        <v>23.300799999999999</v>
      </c>
      <c r="T73" s="39">
        <f t="shared" si="21"/>
        <v>23.299299999999999</v>
      </c>
      <c r="U73" s="39">
        <f t="shared" si="17"/>
        <v>1.5000000000000568E-3</v>
      </c>
      <c r="V73" s="37">
        <f>COUNTIFS(XINGS!$D$2:$D$19, "&lt;=" &amp; S73, XINGS!$D$2:$D$19, "&gt;=" &amp; T73)</f>
        <v>0</v>
      </c>
      <c r="W73" s="37">
        <f t="shared" si="18"/>
        <v>18</v>
      </c>
      <c r="X73" s="40">
        <f t="shared" si="19"/>
        <v>0</v>
      </c>
    </row>
    <row r="74" spans="1:24" x14ac:dyDescent="0.25">
      <c r="A74" s="20" t="s">
        <v>684</v>
      </c>
      <c r="B74" s="20">
        <v>4039</v>
      </c>
      <c r="C74" s="20" t="s">
        <v>18</v>
      </c>
      <c r="D74" s="20" t="s">
        <v>33</v>
      </c>
      <c r="E74" s="9">
        <v>42531.318888888891</v>
      </c>
      <c r="F74" s="9">
        <v>42531.320752314816</v>
      </c>
      <c r="G74" s="10">
        <v>2</v>
      </c>
      <c r="H74" s="9" t="s">
        <v>21</v>
      </c>
      <c r="I74" s="9">
        <v>42531.320891203701</v>
      </c>
      <c r="J74" s="20">
        <v>0</v>
      </c>
      <c r="K74" s="20" t="str">
        <f t="shared" si="14"/>
        <v>4039/4040</v>
      </c>
      <c r="L74" s="6">
        <f t="shared" si="15"/>
        <v>1.3888888497604057E-4</v>
      </c>
      <c r="M74" s="7"/>
      <c r="N74" s="7">
        <v>1</v>
      </c>
      <c r="O74" s="21"/>
      <c r="P74" s="21" t="s">
        <v>683</v>
      </c>
      <c r="Q74" s="37" t="b">
        <f t="shared" si="16"/>
        <v>1</v>
      </c>
      <c r="R74" s="38" t="s">
        <v>966</v>
      </c>
      <c r="S74" s="39">
        <f t="shared" si="20"/>
        <v>1.52E-2</v>
      </c>
      <c r="T74" s="39">
        <f t="shared" si="21"/>
        <v>1.5599999999999999E-2</v>
      </c>
      <c r="U74" s="39">
        <f t="shared" si="17"/>
        <v>3.9999999999999931E-4</v>
      </c>
      <c r="V74" s="37">
        <f>COUNTIFS(XINGS!$D$2:$D$19, "&lt;=" &amp; S74, XINGS!$D$2:$D$19, "&gt;=" &amp; T74)</f>
        <v>0</v>
      </c>
      <c r="W74" s="37">
        <f t="shared" si="18"/>
        <v>18</v>
      </c>
      <c r="X74" s="40">
        <f t="shared" si="19"/>
        <v>0</v>
      </c>
    </row>
    <row r="75" spans="1:24" x14ac:dyDescent="0.25">
      <c r="A75" s="20" t="s">
        <v>676</v>
      </c>
      <c r="B75" s="20">
        <v>4032</v>
      </c>
      <c r="C75" s="20" t="s">
        <v>18</v>
      </c>
      <c r="D75" s="20" t="s">
        <v>35</v>
      </c>
      <c r="E75" s="9">
        <v>42531.617766203701</v>
      </c>
      <c r="F75" s="9">
        <v>42531.619097222225</v>
      </c>
      <c r="G75" s="10">
        <v>1</v>
      </c>
      <c r="H75" s="9" t="s">
        <v>678</v>
      </c>
      <c r="I75" s="9">
        <v>42531.638124999998</v>
      </c>
      <c r="J75" s="20">
        <v>0</v>
      </c>
      <c r="K75" s="20" t="str">
        <f t="shared" si="14"/>
        <v>4031/4032</v>
      </c>
      <c r="L75" s="6">
        <f t="shared" si="15"/>
        <v>1.9027777772862464E-2</v>
      </c>
      <c r="M75" s="7"/>
      <c r="N75" s="7">
        <f>24*60*SUM($L75:$L76)</f>
        <v>35.833333327900618</v>
      </c>
      <c r="O75" s="21"/>
      <c r="P75" s="21" t="s">
        <v>677</v>
      </c>
      <c r="Q75" s="37" t="b">
        <f t="shared" si="16"/>
        <v>1</v>
      </c>
      <c r="R75" s="38" t="s">
        <v>966</v>
      </c>
      <c r="S75" s="39">
        <f t="shared" si="20"/>
        <v>23.299399999999999</v>
      </c>
      <c r="T75" s="39">
        <f t="shared" si="21"/>
        <v>11.1151</v>
      </c>
      <c r="U75" s="39">
        <f t="shared" si="17"/>
        <v>12.184299999999999</v>
      </c>
      <c r="V75" s="37">
        <f>COUNTIFS(XINGS!$D$2:$D$19, "&lt;=" &amp; S75, XINGS!$D$2:$D$19, "&gt;=" &amp; T75)</f>
        <v>2</v>
      </c>
      <c r="W75" s="37">
        <f t="shared" si="18"/>
        <v>16</v>
      </c>
      <c r="X75" s="40">
        <f t="shared" si="19"/>
        <v>0.1111111111111111</v>
      </c>
    </row>
    <row r="76" spans="1:24" x14ac:dyDescent="0.25">
      <c r="A76" s="20" t="s">
        <v>676</v>
      </c>
      <c r="B76" s="20">
        <v>4032</v>
      </c>
      <c r="C76" s="20" t="s">
        <v>18</v>
      </c>
      <c r="D76" s="20" t="s">
        <v>675</v>
      </c>
      <c r="E76" s="9">
        <v>42531.647511574076</v>
      </c>
      <c r="F76" s="9">
        <v>42531.648113425923</v>
      </c>
      <c r="G76" s="10">
        <v>0</v>
      </c>
      <c r="H76" s="9" t="s">
        <v>674</v>
      </c>
      <c r="I76" s="9">
        <v>42531.653969907406</v>
      </c>
      <c r="J76" s="20">
        <v>2</v>
      </c>
      <c r="K76" s="20" t="str">
        <f t="shared" si="14"/>
        <v>4031/4032</v>
      </c>
      <c r="L76" s="6">
        <f t="shared" si="15"/>
        <v>5.8564814826240763E-3</v>
      </c>
      <c r="M76" s="7"/>
      <c r="N76" s="7"/>
      <c r="O76" s="21"/>
      <c r="P76" s="21"/>
      <c r="Q76" s="37" t="b">
        <f t="shared" si="16"/>
        <v>1</v>
      </c>
      <c r="R76" s="38" t="s">
        <v>966</v>
      </c>
      <c r="S76" s="39">
        <f t="shared" si="20"/>
        <v>3.6785000000000001</v>
      </c>
      <c r="T76" s="39">
        <f t="shared" si="21"/>
        <v>1.4847999999999999</v>
      </c>
      <c r="U76" s="39">
        <f t="shared" si="17"/>
        <v>2.1937000000000002</v>
      </c>
      <c r="V76" s="37">
        <f>COUNTIFS(XINGS!$D$2:$D$19, "&lt;=" &amp; S76, XINGS!$D$2:$D$19, "&gt;=" &amp; T76)</f>
        <v>4</v>
      </c>
      <c r="W76" s="37">
        <f t="shared" si="18"/>
        <v>14</v>
      </c>
      <c r="X76" s="40">
        <f t="shared" si="19"/>
        <v>0.22222222222222221</v>
      </c>
    </row>
    <row r="77" spans="1:24" x14ac:dyDescent="0.25">
      <c r="A77" s="20" t="s">
        <v>668</v>
      </c>
      <c r="B77" s="20">
        <v>4023</v>
      </c>
      <c r="C77" s="20"/>
      <c r="D77" s="20"/>
      <c r="E77" s="9"/>
      <c r="F77" s="9">
        <v>42531.057199074072</v>
      </c>
      <c r="G77" s="10"/>
      <c r="H77" s="9"/>
      <c r="I77" s="9">
        <v>42531.088703703703</v>
      </c>
      <c r="J77" s="20"/>
      <c r="K77" s="20" t="str">
        <f t="shared" si="14"/>
        <v>4023/4024</v>
      </c>
      <c r="L77" s="6">
        <f t="shared" si="15"/>
        <v>3.1504629630944692E-2</v>
      </c>
      <c r="M77" s="7"/>
      <c r="N77" s="7">
        <f>24*60*SUM($L77:$L77)</f>
        <v>45.366666668560356</v>
      </c>
      <c r="O77" s="21"/>
      <c r="P77" s="21" t="s">
        <v>667</v>
      </c>
      <c r="Q77" s="37" t="b">
        <f t="shared" si="16"/>
        <v>1</v>
      </c>
      <c r="R77" s="38" t="s">
        <v>966</v>
      </c>
      <c r="S77" s="39" t="e">
        <f t="shared" si="20"/>
        <v>#VALUE!</v>
      </c>
      <c r="T77" s="39" t="e">
        <f t="shared" si="21"/>
        <v>#VALUE!</v>
      </c>
      <c r="U77" s="39" t="e">
        <f t="shared" si="17"/>
        <v>#VALUE!</v>
      </c>
      <c r="V77" s="37">
        <f>COUNTIFS(XINGS!$D$2:$D$19, "&lt;=" &amp; S77, XINGS!$D$2:$D$19, "&gt;=" &amp; T77)</f>
        <v>0</v>
      </c>
      <c r="W77" s="37">
        <f t="shared" si="18"/>
        <v>18</v>
      </c>
      <c r="X77" s="40">
        <f t="shared" si="19"/>
        <v>0</v>
      </c>
    </row>
    <row r="78" spans="1:24" x14ac:dyDescent="0.25">
      <c r="A78" s="20" t="s">
        <v>688</v>
      </c>
      <c r="B78" s="20">
        <v>4032</v>
      </c>
      <c r="C78" s="20" t="s">
        <v>18</v>
      </c>
      <c r="D78" s="20" t="s">
        <v>50</v>
      </c>
      <c r="E78" s="9">
        <v>42532.505196759259</v>
      </c>
      <c r="F78" s="9">
        <v>42532.506354166668</v>
      </c>
      <c r="G78" s="10">
        <v>1</v>
      </c>
      <c r="H78" s="9" t="s">
        <v>689</v>
      </c>
      <c r="I78" s="9">
        <v>42532.53162037037</v>
      </c>
      <c r="J78" s="20">
        <v>0</v>
      </c>
      <c r="K78" s="20" t="str">
        <f t="shared" si="14"/>
        <v>4031/4032</v>
      </c>
      <c r="L78" s="6">
        <f t="shared" si="15"/>
        <v>2.5266203701903578E-2</v>
      </c>
      <c r="M78" s="7"/>
      <c r="N78" s="7">
        <f>24*60*SUM($L78:$L78)</f>
        <v>36.383333330741152</v>
      </c>
      <c r="O78" s="21"/>
      <c r="P78" s="21" t="s">
        <v>690</v>
      </c>
      <c r="Q78" s="37" t="b">
        <f t="shared" si="16"/>
        <v>1</v>
      </c>
      <c r="R78" s="38" t="s">
        <v>967</v>
      </c>
      <c r="S78" s="39">
        <f t="shared" si="20"/>
        <v>23.2973</v>
      </c>
      <c r="T78" s="39">
        <f t="shared" si="21"/>
        <v>1.8766</v>
      </c>
      <c r="U78" s="39">
        <f t="shared" si="17"/>
        <v>21.4207</v>
      </c>
      <c r="V78" s="37">
        <f>COUNTIFS(XINGS!$D$2:$D$19, "&lt;=" &amp; S78, XINGS!$D$2:$D$19, "&gt;=" &amp; T78)</f>
        <v>18</v>
      </c>
      <c r="W78" s="37">
        <f t="shared" si="18"/>
        <v>0</v>
      </c>
      <c r="X78" s="40">
        <f t="shared" si="19"/>
        <v>1</v>
      </c>
    </row>
    <row r="79" spans="1:24" x14ac:dyDescent="0.25">
      <c r="A79" s="20" t="s">
        <v>691</v>
      </c>
      <c r="B79" s="20">
        <v>4039</v>
      </c>
      <c r="C79" s="20" t="s">
        <v>18</v>
      </c>
      <c r="D79" s="20" t="s">
        <v>57</v>
      </c>
      <c r="E79" s="9">
        <v>42532.8905787037</v>
      </c>
      <c r="F79" s="9">
        <v>42532.891481481478</v>
      </c>
      <c r="G79" s="10">
        <v>1</v>
      </c>
      <c r="H79" s="9" t="s">
        <v>692</v>
      </c>
      <c r="I79" s="9">
        <v>42532.905694444446</v>
      </c>
      <c r="J79" s="20">
        <v>1</v>
      </c>
      <c r="K79" s="20" t="str">
        <f t="shared" si="14"/>
        <v>4039/4040</v>
      </c>
      <c r="L79" s="6">
        <f t="shared" si="15"/>
        <v>1.4212962967576459E-2</v>
      </c>
      <c r="M79" s="7"/>
      <c r="N79" s="7">
        <f>24*60*SUM($L79:$L80)</f>
        <v>35.066666670609266</v>
      </c>
      <c r="O79" s="21"/>
      <c r="P79" s="21" t="s">
        <v>667</v>
      </c>
      <c r="Q79" s="37" t="b">
        <f t="shared" si="16"/>
        <v>1</v>
      </c>
      <c r="R79" s="38" t="s">
        <v>967</v>
      </c>
      <c r="S79" s="39">
        <f t="shared" si="20"/>
        <v>23.297899999999998</v>
      </c>
      <c r="T79" s="39">
        <f t="shared" si="21"/>
        <v>10.251300000000001</v>
      </c>
      <c r="U79" s="39">
        <f t="shared" si="17"/>
        <v>13.046599999999998</v>
      </c>
      <c r="V79" s="37">
        <f>COUNTIFS(XINGS!$D$2:$D$19, "&lt;=" &amp; S79, XINGS!$D$2:$D$19, "&gt;=" &amp; T79)</f>
        <v>4</v>
      </c>
      <c r="W79" s="37">
        <f t="shared" si="18"/>
        <v>14</v>
      </c>
      <c r="X79" s="40">
        <f t="shared" si="19"/>
        <v>0.22222222222222221</v>
      </c>
    </row>
    <row r="80" spans="1:24" x14ac:dyDescent="0.25">
      <c r="A80" s="20" t="s">
        <v>691</v>
      </c>
      <c r="B80" s="20">
        <v>4039</v>
      </c>
      <c r="C80" s="20" t="s">
        <v>18</v>
      </c>
      <c r="D80" s="20" t="s">
        <v>693</v>
      </c>
      <c r="E80" s="9">
        <v>42532.909907407404</v>
      </c>
      <c r="F80" s="9">
        <v>42532.910671296297</v>
      </c>
      <c r="G80" s="10">
        <v>1</v>
      </c>
      <c r="H80" s="9" t="s">
        <v>22</v>
      </c>
      <c r="I80" s="9">
        <v>42532.920810185184</v>
      </c>
      <c r="J80" s="20">
        <v>0</v>
      </c>
      <c r="K80" s="20" t="str">
        <f t="shared" si="14"/>
        <v>4039/4040</v>
      </c>
      <c r="L80" s="6">
        <f t="shared" si="15"/>
        <v>1.0138888887013309E-2</v>
      </c>
      <c r="M80" s="7"/>
      <c r="N80" s="7"/>
      <c r="O80" s="21"/>
      <c r="P80" s="21"/>
      <c r="Q80" s="37" t="b">
        <f t="shared" si="16"/>
        <v>1</v>
      </c>
      <c r="R80" s="38" t="s">
        <v>967</v>
      </c>
      <c r="S80" s="39">
        <f t="shared" si="20"/>
        <v>6.4169</v>
      </c>
      <c r="T80" s="39">
        <f t="shared" si="21"/>
        <v>1.49E-2</v>
      </c>
      <c r="U80" s="39">
        <f t="shared" si="17"/>
        <v>6.4020000000000001</v>
      </c>
      <c r="V80" s="37">
        <f>COUNTIFS(XINGS!$D$2:$D$19, "&lt;=" &amp; S80, XINGS!$D$2:$D$19, "&gt;=" &amp; T80)</f>
        <v>11</v>
      </c>
      <c r="W80" s="37">
        <f t="shared" si="18"/>
        <v>7</v>
      </c>
      <c r="X80" s="40">
        <f t="shared" si="19"/>
        <v>0.61111111111111116</v>
      </c>
    </row>
    <row r="81" spans="1:24" x14ac:dyDescent="0.25">
      <c r="A81" s="20" t="s">
        <v>695</v>
      </c>
      <c r="B81" s="20">
        <v>4039</v>
      </c>
      <c r="C81" s="20" t="s">
        <v>18</v>
      </c>
      <c r="D81" s="20" t="s">
        <v>74</v>
      </c>
      <c r="E81" s="9">
        <v>42532.973657407405</v>
      </c>
      <c r="F81" s="9">
        <v>42532.974548611113</v>
      </c>
      <c r="G81" s="10">
        <v>1</v>
      </c>
      <c r="H81" s="9" t="s">
        <v>74</v>
      </c>
      <c r="I81" s="9">
        <v>42532.974548611113</v>
      </c>
      <c r="J81" s="20">
        <v>0</v>
      </c>
      <c r="K81" s="20" t="str">
        <f t="shared" si="14"/>
        <v>4039/4040</v>
      </c>
      <c r="L81" s="6">
        <f t="shared" si="15"/>
        <v>0</v>
      </c>
      <c r="M81" s="7"/>
      <c r="N81" s="7">
        <v>1</v>
      </c>
      <c r="O81" s="21"/>
      <c r="P81" s="21" t="s">
        <v>158</v>
      </c>
      <c r="Q81" s="37" t="b">
        <f t="shared" si="16"/>
        <v>1</v>
      </c>
      <c r="R81" s="38" t="s">
        <v>967</v>
      </c>
      <c r="S81" s="39">
        <f t="shared" si="20"/>
        <v>23.300599999999999</v>
      </c>
      <c r="T81" s="39">
        <f t="shared" si="21"/>
        <v>23.300599999999999</v>
      </c>
      <c r="U81" s="39">
        <f t="shared" si="17"/>
        <v>0</v>
      </c>
      <c r="V81" s="37">
        <f>COUNTIFS(XINGS!$D$2:$D$19, "&lt;=" &amp; S81, XINGS!$D$2:$D$19, "&gt;=" &amp; T81)</f>
        <v>0</v>
      </c>
      <c r="W81" s="37">
        <f t="shared" si="18"/>
        <v>18</v>
      </c>
      <c r="X81" s="40">
        <f t="shared" si="19"/>
        <v>0</v>
      </c>
    </row>
    <row r="82" spans="1:24" x14ac:dyDescent="0.25">
      <c r="A82" s="20" t="s">
        <v>711</v>
      </c>
      <c r="B82" s="20">
        <v>4030</v>
      </c>
      <c r="C82" s="20"/>
      <c r="D82" s="20"/>
      <c r="E82" s="9"/>
      <c r="F82" s="9">
        <v>42533.50508101852</v>
      </c>
      <c r="G82" s="10"/>
      <c r="H82" s="9"/>
      <c r="I82" s="9">
        <v>42533.505833333336</v>
      </c>
      <c r="J82" s="20"/>
      <c r="K82" s="20" t="str">
        <f t="shared" si="14"/>
        <v>4029/4030</v>
      </c>
      <c r="L82" s="6">
        <f t="shared" si="15"/>
        <v>7.5231481605442241E-4</v>
      </c>
      <c r="M82" s="7"/>
      <c r="N82" s="7">
        <f>24*60*SUM($L82:$L82)</f>
        <v>1.0833333351183683</v>
      </c>
      <c r="O82" s="21"/>
      <c r="P82" s="21" t="s">
        <v>600</v>
      </c>
      <c r="Q82" s="37" t="b">
        <f t="shared" si="16"/>
        <v>1</v>
      </c>
      <c r="R82" s="38" t="s">
        <v>968</v>
      </c>
      <c r="S82" s="39" t="e">
        <f t="shared" si="20"/>
        <v>#VALUE!</v>
      </c>
      <c r="T82" s="39" t="e">
        <f t="shared" si="21"/>
        <v>#VALUE!</v>
      </c>
      <c r="U82" s="39" t="e">
        <f t="shared" si="17"/>
        <v>#VALUE!</v>
      </c>
      <c r="V82" s="37">
        <f>COUNTIFS(XINGS!$D$2:$D$19, "&lt;=" &amp; S82, XINGS!$D$2:$D$19, "&gt;=" &amp; T82)</f>
        <v>0</v>
      </c>
      <c r="W82" s="37">
        <f t="shared" si="18"/>
        <v>18</v>
      </c>
      <c r="X82" s="40">
        <f t="shared" si="19"/>
        <v>0</v>
      </c>
    </row>
    <row r="83" spans="1:24" x14ac:dyDescent="0.25">
      <c r="A83" s="20" t="s">
        <v>713</v>
      </c>
      <c r="B83" s="20">
        <v>4012</v>
      </c>
      <c r="C83" s="20" t="s">
        <v>18</v>
      </c>
      <c r="D83" s="20" t="s">
        <v>522</v>
      </c>
      <c r="E83" s="9">
        <v>42533.528611111113</v>
      </c>
      <c r="F83" s="9">
        <v>42533.531921296293</v>
      </c>
      <c r="G83" s="10">
        <v>4</v>
      </c>
      <c r="H83" s="9" t="s">
        <v>714</v>
      </c>
      <c r="I83" s="9">
        <v>42533.557824074072</v>
      </c>
      <c r="J83" s="20">
        <v>1</v>
      </c>
      <c r="K83" s="20" t="str">
        <f t="shared" si="14"/>
        <v>4011/4012</v>
      </c>
      <c r="L83" s="6">
        <f t="shared" si="15"/>
        <v>2.5902777779265307E-2</v>
      </c>
      <c r="M83" s="7"/>
      <c r="N83" s="7">
        <f>24*60*SUM($L83:$L83)</f>
        <v>37.300000002142042</v>
      </c>
      <c r="O83" s="21"/>
      <c r="P83" s="21" t="s">
        <v>715</v>
      </c>
      <c r="Q83" s="37" t="b">
        <f t="shared" si="16"/>
        <v>1</v>
      </c>
      <c r="R83" s="38" t="s">
        <v>968</v>
      </c>
      <c r="S83" s="39">
        <f t="shared" si="20"/>
        <v>23.296900000000001</v>
      </c>
      <c r="T83" s="39">
        <f t="shared" si="21"/>
        <v>6.4173999999999998</v>
      </c>
      <c r="U83" s="39">
        <f t="shared" si="17"/>
        <v>16.8795</v>
      </c>
      <c r="V83" s="37">
        <f>COUNTIFS(XINGS!$D$2:$D$19, "&lt;=" &amp; S83, XINGS!$D$2:$D$19, "&gt;=" &amp; T83)</f>
        <v>7</v>
      </c>
      <c r="W83" s="37">
        <f t="shared" si="18"/>
        <v>11</v>
      </c>
      <c r="X83" s="40">
        <f t="shared" si="19"/>
        <v>0.3888888888888889</v>
      </c>
    </row>
    <row r="84" spans="1:24" x14ac:dyDescent="0.25">
      <c r="A84" s="20" t="s">
        <v>723</v>
      </c>
      <c r="B84" s="20">
        <v>4030</v>
      </c>
      <c r="C84" s="20" t="s">
        <v>18</v>
      </c>
      <c r="D84" s="20" t="s">
        <v>35</v>
      </c>
      <c r="E84" s="9">
        <v>42533.721331018518</v>
      </c>
      <c r="F84" s="9">
        <v>42533.722349537034</v>
      </c>
      <c r="G84" s="10">
        <v>1</v>
      </c>
      <c r="H84" s="9" t="s">
        <v>653</v>
      </c>
      <c r="I84" s="9">
        <v>42533.737060185187</v>
      </c>
      <c r="J84" s="20">
        <v>0</v>
      </c>
      <c r="K84" s="20" t="str">
        <f t="shared" si="14"/>
        <v>4029/4030</v>
      </c>
      <c r="L84" s="6">
        <f t="shared" si="15"/>
        <v>1.471064815268619E-2</v>
      </c>
      <c r="M84" s="7"/>
      <c r="N84" s="7">
        <f>24*60*SUM($L84:$L85)</f>
        <v>45.266666666138917</v>
      </c>
      <c r="O84" s="21"/>
      <c r="P84" s="21" t="s">
        <v>724</v>
      </c>
      <c r="Q84" s="37" t="b">
        <f t="shared" si="16"/>
        <v>1</v>
      </c>
      <c r="R84" s="38" t="s">
        <v>968</v>
      </c>
      <c r="S84" s="39">
        <f t="shared" si="20"/>
        <v>23.299399999999999</v>
      </c>
      <c r="T84" s="39">
        <f t="shared" si="21"/>
        <v>12.786</v>
      </c>
      <c r="U84" s="39">
        <f t="shared" si="17"/>
        <v>10.513399999999999</v>
      </c>
      <c r="V84" s="37">
        <f>COUNTIFS(XINGS!$D$2:$D$19, "&lt;=" &amp; S84, XINGS!$D$2:$D$19, "&gt;=" &amp; T84)</f>
        <v>2</v>
      </c>
      <c r="W84" s="37">
        <f t="shared" si="18"/>
        <v>16</v>
      </c>
      <c r="X84" s="40">
        <f t="shared" si="19"/>
        <v>0.1111111111111111</v>
      </c>
    </row>
    <row r="85" spans="1:24" x14ac:dyDescent="0.25">
      <c r="A85" s="20" t="s">
        <v>723</v>
      </c>
      <c r="B85" s="20">
        <v>4030</v>
      </c>
      <c r="C85" s="20" t="s">
        <v>18</v>
      </c>
      <c r="D85" s="20" t="s">
        <v>725</v>
      </c>
      <c r="E85" s="9">
        <v>42533.737187500003</v>
      </c>
      <c r="F85" s="9">
        <v>42533.738217592596</v>
      </c>
      <c r="G85" s="10">
        <v>1</v>
      </c>
      <c r="H85" s="9" t="s">
        <v>39</v>
      </c>
      <c r="I85" s="9">
        <v>42533.754942129628</v>
      </c>
      <c r="J85" s="20">
        <v>1</v>
      </c>
      <c r="K85" s="20" t="str">
        <f t="shared" si="14"/>
        <v>4029/4030</v>
      </c>
      <c r="L85" s="6">
        <f t="shared" si="15"/>
        <v>1.6724537032132503E-2</v>
      </c>
      <c r="M85" s="7"/>
      <c r="N85" s="7"/>
      <c r="O85" s="21"/>
      <c r="P85" s="21"/>
      <c r="Q85" s="37" t="b">
        <f t="shared" si="16"/>
        <v>1</v>
      </c>
      <c r="R85" s="38" t="s">
        <v>968</v>
      </c>
      <c r="S85" s="39">
        <f t="shared" si="20"/>
        <v>12.786300000000001</v>
      </c>
      <c r="T85" s="39">
        <f t="shared" si="21"/>
        <v>1.4999999999999999E-2</v>
      </c>
      <c r="U85" s="39">
        <f t="shared" si="17"/>
        <v>12.7713</v>
      </c>
      <c r="V85" s="37">
        <f>COUNTIFS(XINGS!$D$2:$D$19, "&lt;=" &amp; S85, XINGS!$D$2:$D$19, "&gt;=" &amp; T85)</f>
        <v>16</v>
      </c>
      <c r="W85" s="37">
        <f t="shared" si="18"/>
        <v>2</v>
      </c>
      <c r="X85" s="40">
        <f t="shared" si="19"/>
        <v>0.88888888888888884</v>
      </c>
    </row>
    <row r="86" spans="1:24" x14ac:dyDescent="0.25">
      <c r="A86" s="20" t="s">
        <v>726</v>
      </c>
      <c r="B86" s="20">
        <v>4019</v>
      </c>
      <c r="C86" s="20"/>
      <c r="D86" s="20"/>
      <c r="E86" s="9"/>
      <c r="F86" s="9">
        <v>42533.736956018518</v>
      </c>
      <c r="G86" s="10"/>
      <c r="H86" s="9"/>
      <c r="I86" s="9">
        <v>42533.738611111112</v>
      </c>
      <c r="J86" s="20"/>
      <c r="K86" s="20" t="str">
        <f t="shared" si="14"/>
        <v>4019/4020</v>
      </c>
      <c r="L86" s="6">
        <f t="shared" si="15"/>
        <v>1.6550925938645378E-3</v>
      </c>
      <c r="M86" s="7"/>
      <c r="N86" s="7">
        <f>24*60*SUM($L86:$L86)</f>
        <v>2.3833333351649344</v>
      </c>
      <c r="O86" s="21"/>
      <c r="P86" s="21" t="s">
        <v>158</v>
      </c>
      <c r="Q86" s="37" t="b">
        <f t="shared" si="16"/>
        <v>1</v>
      </c>
      <c r="R86" s="38" t="s">
        <v>968</v>
      </c>
      <c r="S86" s="39" t="e">
        <f t="shared" si="20"/>
        <v>#VALUE!</v>
      </c>
      <c r="T86" s="39" t="e">
        <f t="shared" si="21"/>
        <v>#VALUE!</v>
      </c>
      <c r="U86" s="39" t="e">
        <f t="shared" si="17"/>
        <v>#VALUE!</v>
      </c>
      <c r="V86" s="37">
        <f>COUNTIFS(XINGS!$D$2:$D$19, "&lt;=" &amp; S86, XINGS!$D$2:$D$19, "&gt;=" &amp; T86)</f>
        <v>0</v>
      </c>
      <c r="W86" s="37">
        <f t="shared" si="18"/>
        <v>18</v>
      </c>
      <c r="X86" s="40">
        <f t="shared" si="19"/>
        <v>0</v>
      </c>
    </row>
    <row r="87" spans="1:24" x14ac:dyDescent="0.25">
      <c r="A87" s="20" t="s">
        <v>729</v>
      </c>
      <c r="B87" s="20">
        <v>4012</v>
      </c>
      <c r="C87" s="20"/>
      <c r="D87" s="20"/>
      <c r="E87" s="9"/>
      <c r="F87" s="9">
        <v>42533.824537037035</v>
      </c>
      <c r="G87" s="10"/>
      <c r="H87" s="9"/>
      <c r="I87" s="9">
        <v>42533.826203703706</v>
      </c>
      <c r="J87" s="20"/>
      <c r="K87" s="20" t="str">
        <f t="shared" si="14"/>
        <v>4011/4012</v>
      </c>
      <c r="L87" s="6">
        <f t="shared" si="15"/>
        <v>1.6666666706441902E-3</v>
      </c>
      <c r="M87" s="7"/>
      <c r="N87" s="7">
        <f>24*60*SUM($L87:$L87)</f>
        <v>2.4000000057276338</v>
      </c>
      <c r="O87" s="21"/>
      <c r="P87" s="21" t="s">
        <v>158</v>
      </c>
      <c r="Q87" s="37" t="b">
        <f t="shared" si="16"/>
        <v>1</v>
      </c>
      <c r="R87" s="38" t="s">
        <v>968</v>
      </c>
      <c r="S87" s="39" t="e">
        <f t="shared" si="20"/>
        <v>#VALUE!</v>
      </c>
      <c r="T87" s="39" t="e">
        <f t="shared" si="21"/>
        <v>#VALUE!</v>
      </c>
      <c r="U87" s="39" t="e">
        <f t="shared" si="17"/>
        <v>#VALUE!</v>
      </c>
      <c r="V87" s="37">
        <f>COUNTIFS(XINGS!$D$2:$D$19, "&lt;=" &amp; S87, XINGS!$D$2:$D$19, "&gt;=" &amp; T87)</f>
        <v>0</v>
      </c>
      <c r="W87" s="37">
        <f t="shared" si="18"/>
        <v>18</v>
      </c>
      <c r="X87" s="40">
        <f t="shared" si="19"/>
        <v>0</v>
      </c>
    </row>
    <row r="88" spans="1:24" x14ac:dyDescent="0.25">
      <c r="A88" s="20" t="s">
        <v>732</v>
      </c>
      <c r="B88" s="20">
        <v>4017</v>
      </c>
      <c r="C88" s="20" t="s">
        <v>18</v>
      </c>
      <c r="D88" s="20" t="s">
        <v>105</v>
      </c>
      <c r="E88" s="9">
        <v>42533.974236111113</v>
      </c>
      <c r="F88" s="9">
        <v>42533.975358796299</v>
      </c>
      <c r="G88" s="10">
        <v>1</v>
      </c>
      <c r="H88" s="9" t="s">
        <v>56</v>
      </c>
      <c r="I88" s="9">
        <v>42533.976446759261</v>
      </c>
      <c r="J88" s="20">
        <v>0</v>
      </c>
      <c r="K88" s="20" t="str">
        <f t="shared" si="14"/>
        <v>4017/4018</v>
      </c>
      <c r="L88" s="6">
        <f t="shared" si="15"/>
        <v>1.0879629626288079E-3</v>
      </c>
      <c r="M88" s="7"/>
      <c r="N88" s="7">
        <f>24*60*SUM($L88:$L88)</f>
        <v>1.5666666661854833</v>
      </c>
      <c r="O88" s="21"/>
      <c r="P88" s="21" t="s">
        <v>158</v>
      </c>
      <c r="Q88" s="37" t="b">
        <f t="shared" si="16"/>
        <v>1</v>
      </c>
      <c r="R88" s="38" t="s">
        <v>968</v>
      </c>
      <c r="S88" s="39">
        <f t="shared" si="20"/>
        <v>23.3</v>
      </c>
      <c r="T88" s="39">
        <f t="shared" si="21"/>
        <v>1.6299999999999999E-2</v>
      </c>
      <c r="U88" s="39">
        <f t="shared" si="17"/>
        <v>23.2837</v>
      </c>
      <c r="V88" s="37">
        <f>COUNTIFS(XINGS!$D$2:$D$19, "&lt;=" &amp; S88, XINGS!$D$2:$D$19, "&gt;=" &amp; T88)</f>
        <v>18</v>
      </c>
      <c r="W88" s="37">
        <f t="shared" si="18"/>
        <v>0</v>
      </c>
      <c r="X88" s="40">
        <f t="shared" si="19"/>
        <v>1</v>
      </c>
    </row>
    <row r="89" spans="1:24" x14ac:dyDescent="0.25">
      <c r="A89" s="20" t="s">
        <v>739</v>
      </c>
      <c r="B89" s="20">
        <v>4043</v>
      </c>
      <c r="C89" s="20" t="s">
        <v>18</v>
      </c>
      <c r="D89" s="20" t="s">
        <v>50</v>
      </c>
      <c r="E89" s="9">
        <v>42534.266423611109</v>
      </c>
      <c r="F89" s="9">
        <v>42534.26734953704</v>
      </c>
      <c r="G89" s="10">
        <v>1</v>
      </c>
      <c r="H89" s="9" t="s">
        <v>740</v>
      </c>
      <c r="I89" s="9">
        <v>42534.282916666663</v>
      </c>
      <c r="J89" s="20">
        <v>1</v>
      </c>
      <c r="K89" s="20" t="str">
        <f t="shared" si="14"/>
        <v>4043/4044</v>
      </c>
      <c r="L89" s="6">
        <f t="shared" si="15"/>
        <v>1.5567129623377696E-2</v>
      </c>
      <c r="M89" s="7"/>
      <c r="N89" s="7">
        <f>24*60*SUM($L89:$L90)</f>
        <v>42.349999988218769</v>
      </c>
      <c r="O89" s="21"/>
      <c r="P89" s="21" t="s">
        <v>667</v>
      </c>
      <c r="Q89" s="37" t="b">
        <f t="shared" si="16"/>
        <v>1</v>
      </c>
      <c r="R89" s="38" t="s">
        <v>969</v>
      </c>
      <c r="S89" s="39">
        <f t="shared" si="20"/>
        <v>23.2973</v>
      </c>
      <c r="T89" s="39">
        <f t="shared" si="21"/>
        <v>9.2638999999999996</v>
      </c>
      <c r="U89" s="39">
        <f t="shared" si="17"/>
        <v>14.0334</v>
      </c>
      <c r="V89" s="37">
        <f>COUNTIFS(XINGS!$D$2:$D$19, "&lt;=" &amp; S89, XINGS!$D$2:$D$19, "&gt;=" &amp; T89)</f>
        <v>4</v>
      </c>
      <c r="W89" s="37">
        <f t="shared" si="18"/>
        <v>14</v>
      </c>
      <c r="X89" s="40">
        <f t="shared" si="19"/>
        <v>0.22222222222222221</v>
      </c>
    </row>
    <row r="90" spans="1:24" x14ac:dyDescent="0.25">
      <c r="A90" s="20" t="s">
        <v>739</v>
      </c>
      <c r="B90" s="20">
        <v>4043</v>
      </c>
      <c r="C90" s="20" t="s">
        <v>18</v>
      </c>
      <c r="D90" s="20" t="s">
        <v>741</v>
      </c>
      <c r="E90" s="9">
        <v>42534.286215277774</v>
      </c>
      <c r="F90" s="9">
        <v>42534.286944444444</v>
      </c>
      <c r="G90" s="10">
        <v>1</v>
      </c>
      <c r="H90" s="9" t="s">
        <v>33</v>
      </c>
      <c r="I90" s="9">
        <v>42534.300787037035</v>
      </c>
      <c r="J90" s="20">
        <v>1</v>
      </c>
      <c r="K90" s="20" t="str">
        <f t="shared" si="14"/>
        <v>4043/4044</v>
      </c>
      <c r="L90" s="6">
        <f t="shared" si="15"/>
        <v>1.3842592590663116E-2</v>
      </c>
      <c r="M90" s="7"/>
      <c r="N90" s="7"/>
      <c r="O90" s="21"/>
      <c r="P90" s="21"/>
      <c r="Q90" s="37" t="b">
        <f t="shared" si="16"/>
        <v>1</v>
      </c>
      <c r="R90" s="38" t="s">
        <v>969</v>
      </c>
      <c r="S90" s="39">
        <f t="shared" si="20"/>
        <v>6.4158999999999997</v>
      </c>
      <c r="T90" s="39">
        <f t="shared" si="21"/>
        <v>1.52E-2</v>
      </c>
      <c r="U90" s="39">
        <f t="shared" si="17"/>
        <v>6.4006999999999996</v>
      </c>
      <c r="V90" s="37">
        <f>COUNTIFS(XINGS!$D$2:$D$19, "&lt;=" &amp; S90, XINGS!$D$2:$D$19, "&gt;=" &amp; T90)</f>
        <v>11</v>
      </c>
      <c r="W90" s="37">
        <f t="shared" si="18"/>
        <v>7</v>
      </c>
      <c r="X90" s="40">
        <f t="shared" si="19"/>
        <v>0.61111111111111116</v>
      </c>
    </row>
    <row r="91" spans="1:24" x14ac:dyDescent="0.25">
      <c r="A91" s="20" t="s">
        <v>742</v>
      </c>
      <c r="B91" s="20">
        <v>4043</v>
      </c>
      <c r="C91" s="20" t="s">
        <v>18</v>
      </c>
      <c r="D91" s="20" t="s">
        <v>68</v>
      </c>
      <c r="E91" s="9">
        <v>42534.338460648149</v>
      </c>
      <c r="F91" s="9">
        <v>42534.33965277778</v>
      </c>
      <c r="G91" s="10">
        <v>1</v>
      </c>
      <c r="H91" s="9" t="s">
        <v>743</v>
      </c>
      <c r="I91" s="9">
        <v>42534.365567129629</v>
      </c>
      <c r="J91" s="20">
        <v>0</v>
      </c>
      <c r="K91" s="20" t="str">
        <f t="shared" si="14"/>
        <v>4043/4044</v>
      </c>
      <c r="L91" s="6">
        <f t="shared" si="15"/>
        <v>2.5914351848769002E-2</v>
      </c>
      <c r="M91" s="7"/>
      <c r="N91" s="7">
        <f t="shared" ref="N91:N100" si="22">24*60*SUM($L91:$L91)</f>
        <v>37.316666662227362</v>
      </c>
      <c r="O91" s="21"/>
      <c r="P91" s="21" t="s">
        <v>744</v>
      </c>
      <c r="Q91" s="37" t="b">
        <f t="shared" si="16"/>
        <v>1</v>
      </c>
      <c r="R91" s="38" t="s">
        <v>969</v>
      </c>
      <c r="S91" s="39">
        <f t="shared" si="20"/>
        <v>23.298100000000002</v>
      </c>
      <c r="T91" s="39">
        <f t="shared" si="21"/>
        <v>2.2444999999999999</v>
      </c>
      <c r="U91" s="39">
        <f t="shared" si="17"/>
        <v>21.053600000000003</v>
      </c>
      <c r="V91" s="37">
        <f>COUNTIFS(XINGS!$D$2:$D$19, "&lt;=" &amp; S91, XINGS!$D$2:$D$19, "&gt;=" &amp; T91)</f>
        <v>17</v>
      </c>
      <c r="W91" s="37">
        <f t="shared" si="18"/>
        <v>1</v>
      </c>
      <c r="X91" s="40">
        <f t="shared" si="19"/>
        <v>0.94444444444444442</v>
      </c>
    </row>
    <row r="92" spans="1:24" x14ac:dyDescent="0.25">
      <c r="A92" s="20" t="s">
        <v>745</v>
      </c>
      <c r="B92" s="20">
        <v>4026</v>
      </c>
      <c r="C92" s="20" t="s">
        <v>18</v>
      </c>
      <c r="D92" s="20" t="s">
        <v>746</v>
      </c>
      <c r="E92" s="9">
        <v>42534.344236111108</v>
      </c>
      <c r="F92" s="9">
        <v>42534.345138888886</v>
      </c>
      <c r="G92" s="10">
        <v>1</v>
      </c>
      <c r="H92" s="9" t="s">
        <v>747</v>
      </c>
      <c r="I92" s="9">
        <v>42534.376157407409</v>
      </c>
      <c r="J92" s="20">
        <v>0</v>
      </c>
      <c r="K92" s="20" t="str">
        <f t="shared" si="14"/>
        <v>4025/4026</v>
      </c>
      <c r="L92" s="6">
        <f t="shared" si="15"/>
        <v>3.1018518522614613E-2</v>
      </c>
      <c r="M92" s="7"/>
      <c r="N92" s="7">
        <f t="shared" si="22"/>
        <v>44.666666672565043</v>
      </c>
      <c r="O92" s="21"/>
      <c r="P92" s="21" t="s">
        <v>744</v>
      </c>
      <c r="Q92" s="37" t="b">
        <f t="shared" si="16"/>
        <v>1</v>
      </c>
      <c r="R92" s="38" t="s">
        <v>969</v>
      </c>
      <c r="S92" s="39">
        <f t="shared" si="20"/>
        <v>23.295300000000001</v>
      </c>
      <c r="T92" s="39">
        <f t="shared" si="21"/>
        <v>2.3881999999999999</v>
      </c>
      <c r="U92" s="39">
        <f t="shared" si="17"/>
        <v>20.9071</v>
      </c>
      <c r="V92" s="37">
        <f>COUNTIFS(XINGS!$D$2:$D$19, "&lt;=" &amp; S92, XINGS!$D$2:$D$19, "&gt;=" &amp; T92)</f>
        <v>17</v>
      </c>
      <c r="W92" s="37">
        <f t="shared" si="18"/>
        <v>1</v>
      </c>
      <c r="X92" s="40">
        <f t="shared" si="19"/>
        <v>0.94444444444444442</v>
      </c>
    </row>
    <row r="93" spans="1:24" x14ac:dyDescent="0.25">
      <c r="A93" s="20" t="s">
        <v>748</v>
      </c>
      <c r="B93" s="20">
        <v>4010</v>
      </c>
      <c r="C93" s="20" t="s">
        <v>18</v>
      </c>
      <c r="D93" s="20" t="s">
        <v>68</v>
      </c>
      <c r="E93" s="9">
        <v>42534.359560185185</v>
      </c>
      <c r="F93" s="9">
        <v>42534.360833333332</v>
      </c>
      <c r="G93" s="10">
        <v>1</v>
      </c>
      <c r="H93" s="9" t="s">
        <v>749</v>
      </c>
      <c r="I93" s="9">
        <v>42534.384618055556</v>
      </c>
      <c r="J93" s="20">
        <v>0</v>
      </c>
      <c r="K93" s="20" t="str">
        <f t="shared" si="14"/>
        <v>4009/4010</v>
      </c>
      <c r="L93" s="6">
        <f t="shared" si="15"/>
        <v>2.3784722223354038E-2</v>
      </c>
      <c r="M93" s="7"/>
      <c r="N93" s="7">
        <f t="shared" si="22"/>
        <v>34.250000001629815</v>
      </c>
      <c r="O93" s="21"/>
      <c r="P93" s="21" t="s">
        <v>744</v>
      </c>
      <c r="Q93" s="37" t="b">
        <f t="shared" si="16"/>
        <v>1</v>
      </c>
      <c r="R93" s="38" t="s">
        <v>969</v>
      </c>
      <c r="S93" s="39">
        <f t="shared" si="20"/>
        <v>23.298100000000002</v>
      </c>
      <c r="T93" s="39">
        <f t="shared" si="21"/>
        <v>2.665</v>
      </c>
      <c r="U93" s="39">
        <f t="shared" si="17"/>
        <v>20.633100000000002</v>
      </c>
      <c r="V93" s="37">
        <f>COUNTIFS(XINGS!$D$2:$D$19, "&lt;=" &amp; S93, XINGS!$D$2:$D$19, "&gt;=" &amp; T93)</f>
        <v>17</v>
      </c>
      <c r="W93" s="37">
        <f t="shared" si="18"/>
        <v>1</v>
      </c>
      <c r="X93" s="40">
        <f t="shared" si="19"/>
        <v>0.94444444444444442</v>
      </c>
    </row>
    <row r="94" spans="1:24" x14ac:dyDescent="0.25">
      <c r="A94" s="20" t="s">
        <v>764</v>
      </c>
      <c r="B94" s="20">
        <v>4032</v>
      </c>
      <c r="C94" s="20" t="s">
        <v>18</v>
      </c>
      <c r="D94" s="20" t="s">
        <v>35</v>
      </c>
      <c r="E94" s="9">
        <v>42534.692650462966</v>
      </c>
      <c r="F94" s="9">
        <v>42534.693680555552</v>
      </c>
      <c r="G94" s="10">
        <v>1</v>
      </c>
      <c r="H94" s="9" t="s">
        <v>765</v>
      </c>
      <c r="I94" s="9">
        <v>42534.728877314818</v>
      </c>
      <c r="J94" s="20">
        <v>0</v>
      </c>
      <c r="K94" s="20" t="str">
        <f t="shared" si="14"/>
        <v>4031/4032</v>
      </c>
      <c r="L94" s="6">
        <f t="shared" si="15"/>
        <v>3.5196759265090805E-2</v>
      </c>
      <c r="M94" s="7"/>
      <c r="N94" s="7">
        <f t="shared" si="22"/>
        <v>50.683333341730759</v>
      </c>
      <c r="O94" s="21"/>
      <c r="P94" s="21" t="s">
        <v>766</v>
      </c>
      <c r="Q94" s="37" t="b">
        <f t="shared" si="16"/>
        <v>1</v>
      </c>
      <c r="R94" s="38" t="s">
        <v>969</v>
      </c>
      <c r="S94" s="39">
        <f t="shared" si="20"/>
        <v>23.299399999999999</v>
      </c>
      <c r="T94" s="39">
        <f t="shared" si="21"/>
        <v>23.224499999999999</v>
      </c>
      <c r="U94" s="39">
        <f t="shared" si="17"/>
        <v>7.4899999999999523E-2</v>
      </c>
      <c r="V94" s="37">
        <f>COUNTIFS(XINGS!$D$2:$D$19, "&lt;=" &amp; S94, XINGS!$D$2:$D$19, "&gt;=" &amp; T94)</f>
        <v>0</v>
      </c>
      <c r="W94" s="37">
        <f t="shared" si="18"/>
        <v>18</v>
      </c>
      <c r="X94" s="40">
        <f t="shared" si="19"/>
        <v>0</v>
      </c>
    </row>
    <row r="95" spans="1:24" x14ac:dyDescent="0.25">
      <c r="A95" s="20" t="s">
        <v>770</v>
      </c>
      <c r="B95" s="20">
        <v>4019</v>
      </c>
      <c r="C95" s="20" t="s">
        <v>18</v>
      </c>
      <c r="D95" s="20" t="s">
        <v>771</v>
      </c>
      <c r="E95" s="9">
        <v>42534.805428240739</v>
      </c>
      <c r="F95" s="9">
        <v>42534.806400462963</v>
      </c>
      <c r="G95" s="10">
        <v>1</v>
      </c>
      <c r="H95" s="9" t="s">
        <v>772</v>
      </c>
      <c r="I95" s="9">
        <v>42534.837581018517</v>
      </c>
      <c r="J95" s="20">
        <v>0</v>
      </c>
      <c r="K95" s="20" t="str">
        <f t="shared" ref="K95:K126" si="23">IF(ISEVEN(B95),(B95-1)&amp;"/"&amp;B95,B95&amp;"/"&amp;(B95+1))</f>
        <v>4019/4020</v>
      </c>
      <c r="L95" s="6">
        <f t="shared" ref="L95:L126" si="24">I95-F95</f>
        <v>3.1180555553874001E-2</v>
      </c>
      <c r="M95" s="7"/>
      <c r="N95" s="7">
        <f t="shared" si="22"/>
        <v>44.899999997578561</v>
      </c>
      <c r="O95" s="21"/>
      <c r="P95" s="21" t="s">
        <v>773</v>
      </c>
      <c r="Q95" s="37" t="b">
        <f t="shared" ref="Q95:Q126" si="25">ISEVEN(LEFT(A95,3))</f>
        <v>1</v>
      </c>
      <c r="R95" s="38" t="s">
        <v>969</v>
      </c>
      <c r="S95" s="39">
        <f t="shared" si="20"/>
        <v>23.267900000000001</v>
      </c>
      <c r="T95" s="39">
        <f t="shared" si="21"/>
        <v>17.009499999999999</v>
      </c>
      <c r="U95" s="39">
        <f t="shared" ref="U95:U126" si="26">ABS(T95-S95)</f>
        <v>6.2584000000000017</v>
      </c>
      <c r="V95" s="37">
        <f>COUNTIFS(XINGS!$D$2:$D$19, "&lt;=" &amp; S95, XINGS!$D$2:$D$19, "&gt;=" &amp; T95)</f>
        <v>0</v>
      </c>
      <c r="W95" s="37">
        <f t="shared" si="18"/>
        <v>18</v>
      </c>
      <c r="X95" s="40">
        <f t="shared" si="19"/>
        <v>0</v>
      </c>
    </row>
    <row r="96" spans="1:24" x14ac:dyDescent="0.25">
      <c r="A96" s="20" t="s">
        <v>776</v>
      </c>
      <c r="B96" s="20">
        <v>4017</v>
      </c>
      <c r="C96" s="20" t="s">
        <v>18</v>
      </c>
      <c r="D96" s="20" t="s">
        <v>653</v>
      </c>
      <c r="E96" s="9">
        <v>42534.846597222226</v>
      </c>
      <c r="F96" s="9">
        <v>42534.847534722219</v>
      </c>
      <c r="G96" s="10">
        <v>1</v>
      </c>
      <c r="H96" s="9" t="s">
        <v>22</v>
      </c>
      <c r="I96" s="9">
        <v>42534.869930555556</v>
      </c>
      <c r="J96" s="20">
        <v>1</v>
      </c>
      <c r="K96" s="20" t="str">
        <f t="shared" si="23"/>
        <v>4017/4018</v>
      </c>
      <c r="L96" s="6">
        <f t="shared" si="24"/>
        <v>2.2395833337213844E-2</v>
      </c>
      <c r="M96" s="7"/>
      <c r="N96" s="7">
        <f t="shared" si="22"/>
        <v>32.250000005587935</v>
      </c>
      <c r="O96" s="21"/>
      <c r="P96" s="21" t="s">
        <v>773</v>
      </c>
      <c r="Q96" s="37" t="b">
        <f t="shared" si="25"/>
        <v>1</v>
      </c>
      <c r="R96" s="38" t="s">
        <v>969</v>
      </c>
      <c r="S96" s="39">
        <f t="shared" si="20"/>
        <v>12.786</v>
      </c>
      <c r="T96" s="39">
        <f t="shared" si="21"/>
        <v>1.49E-2</v>
      </c>
      <c r="U96" s="39">
        <f t="shared" si="26"/>
        <v>12.771099999999999</v>
      </c>
      <c r="V96" s="37">
        <f>COUNTIFS(XINGS!$D$2:$D$19, "&lt;=" &amp; S96, XINGS!$D$2:$D$19, "&gt;=" &amp; T96)</f>
        <v>16</v>
      </c>
      <c r="W96" s="37">
        <f t="shared" si="18"/>
        <v>2</v>
      </c>
      <c r="X96" s="40">
        <f t="shared" si="19"/>
        <v>0.88888888888888884</v>
      </c>
    </row>
    <row r="97" spans="1:24" x14ac:dyDescent="0.25">
      <c r="A97" s="20" t="s">
        <v>780</v>
      </c>
      <c r="B97" s="20">
        <v>4043</v>
      </c>
      <c r="C97" s="20" t="s">
        <v>18</v>
      </c>
      <c r="D97" s="20" t="s">
        <v>781</v>
      </c>
      <c r="E97" s="9">
        <v>42534.856736111113</v>
      </c>
      <c r="F97" s="9">
        <v>42534.857916666668</v>
      </c>
      <c r="G97" s="10">
        <v>1</v>
      </c>
      <c r="H97" s="9" t="s">
        <v>782</v>
      </c>
      <c r="I97" s="9">
        <v>42534.879305555558</v>
      </c>
      <c r="J97" s="20">
        <v>1</v>
      </c>
      <c r="K97" s="20" t="str">
        <f t="shared" si="23"/>
        <v>4043/4044</v>
      </c>
      <c r="L97" s="6">
        <f t="shared" si="24"/>
        <v>2.138888889021473E-2</v>
      </c>
      <c r="M97" s="7"/>
      <c r="N97" s="7">
        <f t="shared" si="22"/>
        <v>30.800000001909211</v>
      </c>
      <c r="O97" s="21"/>
      <c r="P97" s="21" t="s">
        <v>773</v>
      </c>
      <c r="Q97" s="37" t="b">
        <f t="shared" si="25"/>
        <v>1</v>
      </c>
      <c r="R97" s="38" t="s">
        <v>969</v>
      </c>
      <c r="S97" s="39">
        <f t="shared" si="20"/>
        <v>12.801500000000001</v>
      </c>
      <c r="T97" s="39">
        <f t="shared" si="21"/>
        <v>3.5099999999999999E-2</v>
      </c>
      <c r="U97" s="39">
        <f t="shared" si="26"/>
        <v>12.766400000000001</v>
      </c>
      <c r="V97" s="37">
        <f>COUNTIFS(XINGS!$D$2:$D$19, "&lt;=" &amp; S97, XINGS!$D$2:$D$19, "&gt;=" &amp; T97)</f>
        <v>17</v>
      </c>
      <c r="W97" s="37">
        <f t="shared" si="18"/>
        <v>1</v>
      </c>
      <c r="X97" s="40">
        <f t="shared" si="19"/>
        <v>0.94444444444444442</v>
      </c>
    </row>
    <row r="98" spans="1:24" x14ac:dyDescent="0.25">
      <c r="A98" s="20" t="s">
        <v>783</v>
      </c>
      <c r="B98" s="20">
        <v>4010</v>
      </c>
      <c r="C98" s="20" t="s">
        <v>18</v>
      </c>
      <c r="D98" s="20" t="s">
        <v>784</v>
      </c>
      <c r="E98" s="9">
        <v>42534.883877314816</v>
      </c>
      <c r="F98" s="9">
        <v>42534.884895833333</v>
      </c>
      <c r="G98" s="10">
        <v>1</v>
      </c>
      <c r="H98" s="9" t="s">
        <v>785</v>
      </c>
      <c r="I98" s="9">
        <v>42534.908391203702</v>
      </c>
      <c r="J98" s="20">
        <v>3</v>
      </c>
      <c r="K98" s="20" t="str">
        <f t="shared" si="23"/>
        <v>4009/4010</v>
      </c>
      <c r="L98" s="6">
        <f t="shared" si="24"/>
        <v>2.3495370369346347E-2</v>
      </c>
      <c r="M98" s="7"/>
      <c r="N98" s="7">
        <f t="shared" si="22"/>
        <v>33.833333331858739</v>
      </c>
      <c r="O98" s="21"/>
      <c r="P98" s="21" t="s">
        <v>773</v>
      </c>
      <c r="Q98" s="37" t="b">
        <f t="shared" si="25"/>
        <v>1</v>
      </c>
      <c r="R98" s="38" t="s">
        <v>969</v>
      </c>
      <c r="S98" s="39">
        <f t="shared" si="20"/>
        <v>12.8012</v>
      </c>
      <c r="T98" s="39">
        <v>3.6499999999999998E-2</v>
      </c>
      <c r="U98" s="39">
        <f t="shared" si="26"/>
        <v>12.764699999999999</v>
      </c>
      <c r="V98" s="37">
        <f>COUNTIFS(XINGS!$D$2:$D$19, "&lt;=" &amp; S98, XINGS!$D$2:$D$19, "&gt;=" &amp; T98)</f>
        <v>17</v>
      </c>
      <c r="W98" s="37">
        <f t="shared" si="18"/>
        <v>1</v>
      </c>
      <c r="X98" s="40">
        <f t="shared" si="19"/>
        <v>0.94444444444444442</v>
      </c>
    </row>
    <row r="99" spans="1:24" x14ac:dyDescent="0.25">
      <c r="A99" s="20" t="s">
        <v>789</v>
      </c>
      <c r="B99" s="20">
        <v>4019</v>
      </c>
      <c r="C99" s="20" t="s">
        <v>18</v>
      </c>
      <c r="D99" s="20" t="s">
        <v>790</v>
      </c>
      <c r="E99" s="9">
        <v>42534.900381944448</v>
      </c>
      <c r="F99" s="9">
        <v>42534.901226851849</v>
      </c>
      <c r="G99" s="10">
        <v>1</v>
      </c>
      <c r="H99" s="9" t="s">
        <v>21</v>
      </c>
      <c r="I99" s="9">
        <v>42534.922905092593</v>
      </c>
      <c r="J99" s="20">
        <v>1</v>
      </c>
      <c r="K99" s="20" t="str">
        <f t="shared" si="23"/>
        <v>4019/4020</v>
      </c>
      <c r="L99" s="6">
        <f t="shared" si="24"/>
        <v>2.1678240744222421E-2</v>
      </c>
      <c r="M99" s="7"/>
      <c r="N99" s="7">
        <f t="shared" si="22"/>
        <v>31.216666671680287</v>
      </c>
      <c r="O99" s="21"/>
      <c r="P99" s="21" t="s">
        <v>773</v>
      </c>
      <c r="Q99" s="37" t="b">
        <f t="shared" si="25"/>
        <v>1</v>
      </c>
      <c r="R99" s="38" t="s">
        <v>969</v>
      </c>
      <c r="S99" s="39">
        <f t="shared" si="20"/>
        <v>15.401300000000001</v>
      </c>
      <c r="T99" s="39">
        <f t="shared" ref="T99:T104" si="27">RIGHT(H99,LEN(H99)-4)/10000</f>
        <v>1.5599999999999999E-2</v>
      </c>
      <c r="U99" s="39">
        <f t="shared" si="26"/>
        <v>15.385700000000002</v>
      </c>
      <c r="V99" s="37">
        <f>COUNTIFS(XINGS!$D$2:$D$19, "&lt;=" &amp; S99, XINGS!$D$2:$D$19, "&gt;=" &amp; T99)</f>
        <v>17</v>
      </c>
      <c r="W99" s="37">
        <f t="shared" si="18"/>
        <v>1</v>
      </c>
      <c r="X99" s="40">
        <f t="shared" si="19"/>
        <v>0.94444444444444442</v>
      </c>
    </row>
    <row r="100" spans="1:24" x14ac:dyDescent="0.25">
      <c r="A100" s="20" t="s">
        <v>792</v>
      </c>
      <c r="B100" s="20">
        <v>4043</v>
      </c>
      <c r="C100" s="20" t="s">
        <v>18</v>
      </c>
      <c r="D100" s="20" t="s">
        <v>793</v>
      </c>
      <c r="E100" s="9">
        <v>42534.919305555559</v>
      </c>
      <c r="F100" s="9">
        <v>42534.920451388891</v>
      </c>
      <c r="G100" s="10">
        <v>1</v>
      </c>
      <c r="H100" s="9" t="s">
        <v>794</v>
      </c>
      <c r="I100" s="9">
        <v>42534.940682870372</v>
      </c>
      <c r="J100" s="20">
        <v>1</v>
      </c>
      <c r="K100" s="20" t="str">
        <f t="shared" si="23"/>
        <v>4043/4044</v>
      </c>
      <c r="L100" s="6">
        <f t="shared" si="24"/>
        <v>2.0231481481459923E-2</v>
      </c>
      <c r="M100" s="7"/>
      <c r="N100" s="7">
        <f t="shared" si="22"/>
        <v>29.133333333302289</v>
      </c>
      <c r="O100" s="21"/>
      <c r="P100" s="21" t="s">
        <v>773</v>
      </c>
      <c r="Q100" s="37" t="b">
        <f t="shared" si="25"/>
        <v>1</v>
      </c>
      <c r="R100" s="38" t="s">
        <v>969</v>
      </c>
      <c r="S100" s="39">
        <f t="shared" si="20"/>
        <v>12.8032</v>
      </c>
      <c r="T100" s="39">
        <f t="shared" si="27"/>
        <v>3.6499999999999998E-2</v>
      </c>
      <c r="U100" s="39">
        <f t="shared" si="26"/>
        <v>12.7667</v>
      </c>
      <c r="V100" s="37">
        <f>COUNTIFS(XINGS!$D$2:$D$19, "&lt;=" &amp; S100, XINGS!$D$2:$D$19, "&gt;=" &amp; T100)</f>
        <v>17</v>
      </c>
      <c r="W100" s="37">
        <f t="shared" si="18"/>
        <v>1</v>
      </c>
      <c r="X100" s="40">
        <f t="shared" si="19"/>
        <v>0.94444444444444442</v>
      </c>
    </row>
    <row r="101" spans="1:24" x14ac:dyDescent="0.25">
      <c r="A101" s="20" t="s">
        <v>798</v>
      </c>
      <c r="B101" s="20">
        <v>4010</v>
      </c>
      <c r="C101" s="20" t="s">
        <v>18</v>
      </c>
      <c r="D101" s="20" t="s">
        <v>326</v>
      </c>
      <c r="E101" s="9">
        <v>42534.950567129628</v>
      </c>
      <c r="F101" s="9">
        <v>42534.951655092591</v>
      </c>
      <c r="G101" s="10">
        <v>1</v>
      </c>
      <c r="H101" s="9" t="s">
        <v>785</v>
      </c>
      <c r="I101" s="9">
        <v>42534.967222222222</v>
      </c>
      <c r="J101" s="20">
        <v>0</v>
      </c>
      <c r="K101" s="20" t="str">
        <f t="shared" si="23"/>
        <v>4009/4010</v>
      </c>
      <c r="L101" s="6">
        <f t="shared" si="24"/>
        <v>1.5567129630653653E-2</v>
      </c>
      <c r="M101" s="7"/>
      <c r="N101" s="7">
        <f>24*60*SUM($L101:$L102)</f>
        <v>55.166666664881632</v>
      </c>
      <c r="O101" s="21"/>
      <c r="P101" s="21" t="s">
        <v>773</v>
      </c>
      <c r="Q101" s="37" t="b">
        <f t="shared" si="25"/>
        <v>1</v>
      </c>
      <c r="R101" s="38" t="s">
        <v>969</v>
      </c>
      <c r="S101" s="39">
        <f t="shared" si="20"/>
        <v>23.299099999999999</v>
      </c>
      <c r="T101" s="39">
        <f t="shared" si="27"/>
        <v>15.402100000000001</v>
      </c>
      <c r="U101" s="39">
        <f t="shared" si="26"/>
        <v>7.8969999999999985</v>
      </c>
      <c r="V101" s="37">
        <f>COUNTIFS(XINGS!$D$2:$D$19, "&lt;=" &amp; S101, XINGS!$D$2:$D$19, "&gt;=" &amp; T101)</f>
        <v>1</v>
      </c>
      <c r="W101" s="37">
        <f t="shared" si="18"/>
        <v>17</v>
      </c>
      <c r="X101" s="40">
        <f t="shared" si="19"/>
        <v>5.5555555555555552E-2</v>
      </c>
    </row>
    <row r="102" spans="1:24" x14ac:dyDescent="0.25">
      <c r="A102" s="20" t="s">
        <v>798</v>
      </c>
      <c r="B102" s="20">
        <v>4010</v>
      </c>
      <c r="C102" s="20" t="s">
        <v>18</v>
      </c>
      <c r="D102" s="20" t="s">
        <v>222</v>
      </c>
      <c r="E102" s="9">
        <v>42534.967314814814</v>
      </c>
      <c r="F102" s="9">
        <v>42534.968124999999</v>
      </c>
      <c r="G102" s="10">
        <v>1</v>
      </c>
      <c r="H102" s="9" t="s">
        <v>33</v>
      </c>
      <c r="I102" s="9">
        <v>42534.990868055553</v>
      </c>
      <c r="J102" s="20">
        <v>0</v>
      </c>
      <c r="K102" s="20" t="str">
        <f t="shared" si="23"/>
        <v>4009/4010</v>
      </c>
      <c r="L102" s="6">
        <f t="shared" si="24"/>
        <v>2.2743055553291924E-2</v>
      </c>
      <c r="M102" s="7"/>
      <c r="N102" s="7"/>
      <c r="O102" s="21"/>
      <c r="P102" s="21"/>
      <c r="Q102" s="37" t="b">
        <f t="shared" si="25"/>
        <v>1</v>
      </c>
      <c r="R102" s="38" t="s">
        <v>969</v>
      </c>
      <c r="S102" s="39">
        <f t="shared" si="20"/>
        <v>15.401</v>
      </c>
      <c r="T102" s="39">
        <f t="shared" si="27"/>
        <v>1.52E-2</v>
      </c>
      <c r="U102" s="39">
        <f t="shared" si="26"/>
        <v>15.3858</v>
      </c>
      <c r="V102" s="37">
        <f>COUNTIFS(XINGS!$D$2:$D$19, "&lt;=" &amp; S102, XINGS!$D$2:$D$19, "&gt;=" &amp; T102)</f>
        <v>17</v>
      </c>
      <c r="W102" s="37">
        <f t="shared" si="18"/>
        <v>1</v>
      </c>
      <c r="X102" s="40">
        <f t="shared" si="19"/>
        <v>0.94444444444444442</v>
      </c>
    </row>
    <row r="103" spans="1:24" x14ac:dyDescent="0.25">
      <c r="A103" s="20" t="s">
        <v>808</v>
      </c>
      <c r="B103" s="20">
        <v>4015</v>
      </c>
      <c r="C103" s="20" t="s">
        <v>18</v>
      </c>
      <c r="D103" s="20" t="s">
        <v>809</v>
      </c>
      <c r="E103" s="9">
        <v>42535.360335648147</v>
      </c>
      <c r="F103" s="9">
        <v>42535.361296296294</v>
      </c>
      <c r="G103" s="10">
        <v>1</v>
      </c>
      <c r="H103" s="9" t="s">
        <v>39</v>
      </c>
      <c r="I103" s="9">
        <v>42535.366354166668</v>
      </c>
      <c r="J103" s="20">
        <v>1</v>
      </c>
      <c r="K103" s="20" t="str">
        <f t="shared" si="23"/>
        <v>4015/4016</v>
      </c>
      <c r="L103" s="6">
        <f t="shared" si="24"/>
        <v>5.0578703740029596E-3</v>
      </c>
      <c r="M103" s="7"/>
      <c r="N103" s="7">
        <f t="shared" ref="N103:N113" si="28">24*60*SUM($L103:$L103)</f>
        <v>7.2833333385642618</v>
      </c>
      <c r="O103" s="21"/>
      <c r="P103" s="21" t="s">
        <v>769</v>
      </c>
      <c r="Q103" s="37" t="b">
        <f t="shared" si="25"/>
        <v>1</v>
      </c>
      <c r="R103" s="38" t="s">
        <v>970</v>
      </c>
      <c r="S103" s="39">
        <f t="shared" si="20"/>
        <v>23.296099999999999</v>
      </c>
      <c r="T103" s="39">
        <f t="shared" si="27"/>
        <v>1.4999999999999999E-2</v>
      </c>
      <c r="U103" s="39">
        <f t="shared" si="26"/>
        <v>23.281099999999999</v>
      </c>
      <c r="V103" s="37">
        <f>COUNTIFS(XINGS!$D$2:$D$19, "&lt;=" &amp; S103, XINGS!$D$2:$D$19, "&gt;=" &amp; T103)</f>
        <v>18</v>
      </c>
      <c r="W103" s="37">
        <f t="shared" si="18"/>
        <v>0</v>
      </c>
      <c r="X103" s="40">
        <f t="shared" si="19"/>
        <v>1</v>
      </c>
    </row>
    <row r="104" spans="1:24" x14ac:dyDescent="0.25">
      <c r="A104" s="20" t="s">
        <v>810</v>
      </c>
      <c r="B104" s="20">
        <v>4023</v>
      </c>
      <c r="C104" s="20" t="s">
        <v>18</v>
      </c>
      <c r="D104" s="20" t="s">
        <v>61</v>
      </c>
      <c r="E104" s="9">
        <v>42535.47179398148</v>
      </c>
      <c r="F104" s="9">
        <v>42535.473252314812</v>
      </c>
      <c r="G104" s="10">
        <v>2</v>
      </c>
      <c r="H104" s="9" t="s">
        <v>811</v>
      </c>
      <c r="I104" s="9">
        <v>42535.477407407408</v>
      </c>
      <c r="J104" s="20">
        <v>0</v>
      </c>
      <c r="K104" s="20" t="str">
        <f t="shared" si="23"/>
        <v>4023/4024</v>
      </c>
      <c r="L104" s="6">
        <f t="shared" si="24"/>
        <v>4.1550925961928442E-3</v>
      </c>
      <c r="M104" s="7"/>
      <c r="N104" s="7">
        <f t="shared" si="28"/>
        <v>5.9833333385176957</v>
      </c>
      <c r="O104" s="21"/>
      <c r="P104" s="21" t="s">
        <v>769</v>
      </c>
      <c r="Q104" s="37" t="b">
        <f t="shared" si="25"/>
        <v>1</v>
      </c>
      <c r="R104" s="38" t="s">
        <v>970</v>
      </c>
      <c r="S104" s="39">
        <f t="shared" si="20"/>
        <v>23.3002</v>
      </c>
      <c r="T104" s="39">
        <f t="shared" si="27"/>
        <v>22.831199999999999</v>
      </c>
      <c r="U104" s="39">
        <f t="shared" si="26"/>
        <v>0.46900000000000119</v>
      </c>
      <c r="V104" s="37">
        <f>COUNTIFS(XINGS!$D$2:$D$19, "&lt;=" &amp; S104, XINGS!$D$2:$D$19, "&gt;=" &amp; T104)</f>
        <v>0</v>
      </c>
      <c r="W104" s="37">
        <f t="shared" si="18"/>
        <v>18</v>
      </c>
      <c r="X104" s="40">
        <f t="shared" si="19"/>
        <v>0</v>
      </c>
    </row>
    <row r="105" spans="1:24" x14ac:dyDescent="0.25">
      <c r="A105" s="20" t="s">
        <v>802</v>
      </c>
      <c r="B105" s="20">
        <v>4019</v>
      </c>
      <c r="C105" s="20" t="s">
        <v>18</v>
      </c>
      <c r="D105" s="20" t="s">
        <v>36</v>
      </c>
      <c r="E105" s="9">
        <v>42535.011562500003</v>
      </c>
      <c r="F105" s="9">
        <v>42535.055983796294</v>
      </c>
      <c r="G105" s="10"/>
      <c r="H105" s="9"/>
      <c r="I105" s="9">
        <v>42535.057615740741</v>
      </c>
      <c r="J105" s="20"/>
      <c r="K105" s="20" t="str">
        <f t="shared" si="23"/>
        <v>4019/4020</v>
      </c>
      <c r="L105" s="6">
        <f t="shared" si="24"/>
        <v>1.6319444475811906E-3</v>
      </c>
      <c r="M105" s="7"/>
      <c r="N105" s="7">
        <f t="shared" si="28"/>
        <v>2.3500000045169145</v>
      </c>
      <c r="O105" s="21"/>
      <c r="P105" s="21" t="s">
        <v>158</v>
      </c>
      <c r="Q105" s="37" t="b">
        <f t="shared" si="25"/>
        <v>1</v>
      </c>
      <c r="R105" s="38" t="s">
        <v>970</v>
      </c>
      <c r="S105" s="39"/>
      <c r="T105" s="39"/>
      <c r="U105" s="39">
        <f t="shared" si="26"/>
        <v>0</v>
      </c>
      <c r="V105" s="37">
        <f>COUNTIFS(XINGS!$D$2:$D$19, "&lt;=" &amp; S105, XINGS!$D$2:$D$19, "&gt;=" &amp; T105)</f>
        <v>0</v>
      </c>
      <c r="W105" s="37">
        <f t="shared" si="18"/>
        <v>18</v>
      </c>
      <c r="X105" s="40">
        <f t="shared" si="19"/>
        <v>0</v>
      </c>
    </row>
    <row r="106" spans="1:24" x14ac:dyDescent="0.25">
      <c r="A106" s="20" t="s">
        <v>825</v>
      </c>
      <c r="B106" s="20">
        <v>4032</v>
      </c>
      <c r="C106" s="20"/>
      <c r="D106" s="20"/>
      <c r="E106" s="9"/>
      <c r="F106" s="9">
        <v>42536.170659722222</v>
      </c>
      <c r="G106" s="10"/>
      <c r="H106" s="9"/>
      <c r="I106" s="9">
        <v>42536.171111111114</v>
      </c>
      <c r="J106" s="20"/>
      <c r="K106" s="20" t="str">
        <f t="shared" si="23"/>
        <v>4031/4032</v>
      </c>
      <c r="L106" s="6">
        <f t="shared" si="24"/>
        <v>4.5138889254303649E-4</v>
      </c>
      <c r="M106" s="7"/>
      <c r="N106" s="7">
        <f t="shared" si="28"/>
        <v>0.65000000526197255</v>
      </c>
      <c r="O106" s="21"/>
      <c r="P106" s="21" t="s">
        <v>826</v>
      </c>
      <c r="Q106" s="37" t="b">
        <f t="shared" si="25"/>
        <v>1</v>
      </c>
      <c r="R106" s="38" t="s">
        <v>971</v>
      </c>
      <c r="S106" s="39" t="e">
        <f t="shared" ref="S106:S137" si="29">RIGHT(D106,LEN(D106)-4)/10000</f>
        <v>#VALUE!</v>
      </c>
      <c r="T106" s="39" t="e">
        <f t="shared" ref="T106:T152" si="30">RIGHT(H106,LEN(H106)-4)/10000</f>
        <v>#VALUE!</v>
      </c>
      <c r="U106" s="39" t="e">
        <f t="shared" si="26"/>
        <v>#VALUE!</v>
      </c>
      <c r="V106" s="37">
        <f>COUNTIFS(XINGS!$D$2:$D$19, "&lt;=" &amp; S106, XINGS!$D$2:$D$19, "&gt;=" &amp; T106)</f>
        <v>0</v>
      </c>
      <c r="W106" s="37">
        <f t="shared" si="18"/>
        <v>18</v>
      </c>
      <c r="X106" s="40">
        <f t="shared" si="19"/>
        <v>0</v>
      </c>
    </row>
    <row r="107" spans="1:24" x14ac:dyDescent="0.25">
      <c r="A107" s="20" t="s">
        <v>827</v>
      </c>
      <c r="B107" s="20">
        <v>4032</v>
      </c>
      <c r="C107" s="20" t="s">
        <v>18</v>
      </c>
      <c r="D107" s="20" t="s">
        <v>40</v>
      </c>
      <c r="E107" s="9">
        <v>42536.324791666666</v>
      </c>
      <c r="F107" s="9">
        <v>42536.325752314813</v>
      </c>
      <c r="G107" s="10">
        <v>1</v>
      </c>
      <c r="H107" s="9" t="s">
        <v>741</v>
      </c>
      <c r="I107" s="9">
        <v>42536.34715277778</v>
      </c>
      <c r="J107" s="20">
        <v>0</v>
      </c>
      <c r="K107" s="20" t="str">
        <f t="shared" si="23"/>
        <v>4031/4032</v>
      </c>
      <c r="L107" s="6">
        <f t="shared" si="24"/>
        <v>2.1400462966994382E-2</v>
      </c>
      <c r="M107" s="7"/>
      <c r="N107" s="7">
        <f t="shared" si="28"/>
        <v>30.816666672471911</v>
      </c>
      <c r="O107" s="21"/>
      <c r="P107" s="21" t="s">
        <v>828</v>
      </c>
      <c r="Q107" s="37" t="b">
        <f t="shared" si="25"/>
        <v>1</v>
      </c>
      <c r="R107" s="38" t="s">
        <v>971</v>
      </c>
      <c r="S107" s="39">
        <f t="shared" si="29"/>
        <v>23.297499999999999</v>
      </c>
      <c r="T107" s="39">
        <f t="shared" si="30"/>
        <v>6.4158999999999997</v>
      </c>
      <c r="U107" s="39">
        <f t="shared" si="26"/>
        <v>16.881599999999999</v>
      </c>
      <c r="V107" s="37">
        <f>COUNTIFS(XINGS!$D$2:$D$19, "&lt;=" &amp; S107, XINGS!$D$2:$D$19, "&gt;=" &amp; T107)</f>
        <v>7</v>
      </c>
      <c r="W107" s="37">
        <f t="shared" si="18"/>
        <v>11</v>
      </c>
      <c r="X107" s="40">
        <f t="shared" si="19"/>
        <v>0.3888888888888889</v>
      </c>
    </row>
    <row r="108" spans="1:24" x14ac:dyDescent="0.25">
      <c r="A108" s="20" t="s">
        <v>831</v>
      </c>
      <c r="B108" s="20">
        <v>4030</v>
      </c>
      <c r="C108" s="20"/>
      <c r="D108" s="20"/>
      <c r="E108" s="9"/>
      <c r="F108" s="9">
        <v>42536.578553240739</v>
      </c>
      <c r="G108" s="10"/>
      <c r="H108" s="9"/>
      <c r="I108" s="9">
        <v>42536.640347222223</v>
      </c>
      <c r="J108" s="20"/>
      <c r="K108" s="20" t="str">
        <f t="shared" si="23"/>
        <v>4029/4030</v>
      </c>
      <c r="L108" s="6">
        <f t="shared" si="24"/>
        <v>6.179398148378823E-2</v>
      </c>
      <c r="M108" s="7"/>
      <c r="N108" s="7">
        <f t="shared" si="28"/>
        <v>88.983333336655051</v>
      </c>
      <c r="O108" s="21"/>
      <c r="P108" s="21" t="s">
        <v>769</v>
      </c>
      <c r="Q108" s="37" t="b">
        <f t="shared" si="25"/>
        <v>1</v>
      </c>
      <c r="R108" s="38" t="s">
        <v>971</v>
      </c>
      <c r="S108" s="39" t="e">
        <f t="shared" si="29"/>
        <v>#VALUE!</v>
      </c>
      <c r="T108" s="39" t="e">
        <f t="shared" si="30"/>
        <v>#VALUE!</v>
      </c>
      <c r="U108" s="39" t="e">
        <f t="shared" si="26"/>
        <v>#VALUE!</v>
      </c>
      <c r="V108" s="37">
        <f>COUNTIFS(XINGS!$D$2:$D$19, "&lt;=" &amp; S108, XINGS!$D$2:$D$19, "&gt;=" &amp; T108)</f>
        <v>0</v>
      </c>
      <c r="W108" s="37">
        <f t="shared" si="18"/>
        <v>18</v>
      </c>
      <c r="X108" s="40">
        <f t="shared" si="19"/>
        <v>0</v>
      </c>
    </row>
    <row r="109" spans="1:24" x14ac:dyDescent="0.25">
      <c r="A109" s="20" t="s">
        <v>832</v>
      </c>
      <c r="B109" s="20">
        <v>4015</v>
      </c>
      <c r="C109" s="20"/>
      <c r="D109" s="20"/>
      <c r="E109" s="9"/>
      <c r="F109" s="9">
        <v>42536.624108796299</v>
      </c>
      <c r="G109" s="10"/>
      <c r="H109" s="9"/>
      <c r="I109" s="9">
        <v>42536.663819444446</v>
      </c>
      <c r="J109" s="20"/>
      <c r="K109" s="20" t="str">
        <f t="shared" si="23"/>
        <v>4015/4016</v>
      </c>
      <c r="L109" s="6">
        <f t="shared" si="24"/>
        <v>3.9710648146865424E-2</v>
      </c>
      <c r="M109" s="7"/>
      <c r="N109" s="7">
        <f t="shared" si="28"/>
        <v>57.18333333148621</v>
      </c>
      <c r="O109" s="21"/>
      <c r="P109" s="21" t="s">
        <v>769</v>
      </c>
      <c r="Q109" s="37" t="b">
        <f t="shared" si="25"/>
        <v>1</v>
      </c>
      <c r="R109" s="38" t="s">
        <v>971</v>
      </c>
      <c r="S109" s="39" t="e">
        <f t="shared" si="29"/>
        <v>#VALUE!</v>
      </c>
      <c r="T109" s="39" t="e">
        <f t="shared" si="30"/>
        <v>#VALUE!</v>
      </c>
      <c r="U109" s="39" t="e">
        <f t="shared" si="26"/>
        <v>#VALUE!</v>
      </c>
      <c r="V109" s="37">
        <f>COUNTIFS(XINGS!$D$2:$D$19, "&lt;=" &amp; S109, XINGS!$D$2:$D$19, "&gt;=" &amp; T109)</f>
        <v>0</v>
      </c>
      <c r="W109" s="37">
        <f t="shared" si="18"/>
        <v>18</v>
      </c>
      <c r="X109" s="40">
        <f t="shared" si="19"/>
        <v>0</v>
      </c>
    </row>
    <row r="110" spans="1:24" x14ac:dyDescent="0.25">
      <c r="A110" s="20" t="s">
        <v>841</v>
      </c>
      <c r="B110" s="20">
        <v>4030</v>
      </c>
      <c r="C110" s="20" t="s">
        <v>18</v>
      </c>
      <c r="D110" s="20" t="s">
        <v>842</v>
      </c>
      <c r="E110" s="9">
        <v>42536.694849537038</v>
      </c>
      <c r="F110" s="9">
        <v>42536.695763888885</v>
      </c>
      <c r="G110" s="10">
        <v>1</v>
      </c>
      <c r="H110" s="9" t="s">
        <v>843</v>
      </c>
      <c r="I110" s="9">
        <v>42536.715092592596</v>
      </c>
      <c r="J110" s="20">
        <v>0</v>
      </c>
      <c r="K110" s="20" t="str">
        <f t="shared" si="23"/>
        <v>4029/4030</v>
      </c>
      <c r="L110" s="6">
        <f t="shared" si="24"/>
        <v>1.9328703710925765E-2</v>
      </c>
      <c r="M110" s="7"/>
      <c r="N110" s="7">
        <f t="shared" si="28"/>
        <v>27.833333343733102</v>
      </c>
      <c r="O110" s="21"/>
      <c r="P110" s="21" t="s">
        <v>844</v>
      </c>
      <c r="Q110" s="37" t="b">
        <f t="shared" si="25"/>
        <v>1</v>
      </c>
      <c r="R110" s="38" t="s">
        <v>971</v>
      </c>
      <c r="S110" s="39">
        <f t="shared" si="29"/>
        <v>23.295999999999999</v>
      </c>
      <c r="T110" s="39">
        <f t="shared" si="30"/>
        <v>6.3926999999999996</v>
      </c>
      <c r="U110" s="39">
        <f t="shared" si="26"/>
        <v>16.903300000000002</v>
      </c>
      <c r="V110" s="37">
        <f>COUNTIFS(XINGS!$D$2:$D$19, "&lt;=" &amp; S110, XINGS!$D$2:$D$19, "&gt;=" &amp; T110)</f>
        <v>7</v>
      </c>
      <c r="W110" s="37">
        <f t="shared" si="18"/>
        <v>11</v>
      </c>
      <c r="X110" s="40">
        <f t="shared" si="19"/>
        <v>0.3888888888888889</v>
      </c>
    </row>
    <row r="111" spans="1:24" x14ac:dyDescent="0.25">
      <c r="A111" s="20" t="s">
        <v>849</v>
      </c>
      <c r="B111" s="20">
        <v>4019</v>
      </c>
      <c r="C111" s="20" t="s">
        <v>18</v>
      </c>
      <c r="D111" s="20" t="s">
        <v>137</v>
      </c>
      <c r="E111" s="9">
        <v>42536.768148148149</v>
      </c>
      <c r="F111" s="9">
        <v>42536.769537037035</v>
      </c>
      <c r="G111" s="10">
        <v>1</v>
      </c>
      <c r="H111" s="9" t="s">
        <v>109</v>
      </c>
      <c r="I111" s="9">
        <v>42536.774421296293</v>
      </c>
      <c r="J111" s="20">
        <v>0</v>
      </c>
      <c r="K111" s="20" t="str">
        <f t="shared" si="23"/>
        <v>4019/4020</v>
      </c>
      <c r="L111" s="6">
        <f t="shared" si="24"/>
        <v>4.8842592586879618E-3</v>
      </c>
      <c r="M111" s="7"/>
      <c r="N111" s="7">
        <f t="shared" si="28"/>
        <v>7.0333333325106651</v>
      </c>
      <c r="O111" s="21"/>
      <c r="P111" s="21" t="s">
        <v>848</v>
      </c>
      <c r="Q111" s="37" t="b">
        <f t="shared" si="25"/>
        <v>1</v>
      </c>
      <c r="R111" s="38" t="s">
        <v>971</v>
      </c>
      <c r="S111" s="39">
        <f t="shared" si="29"/>
        <v>23.2987</v>
      </c>
      <c r="T111" s="39">
        <f t="shared" si="30"/>
        <v>23.297599999999999</v>
      </c>
      <c r="U111" s="39">
        <f t="shared" si="26"/>
        <v>1.1000000000009891E-3</v>
      </c>
      <c r="V111" s="37">
        <f>COUNTIFS(XINGS!$D$2:$D$19, "&lt;=" &amp; S111, XINGS!$D$2:$D$19, "&gt;=" &amp; T111)</f>
        <v>0</v>
      </c>
      <c r="W111" s="37">
        <f t="shared" si="18"/>
        <v>18</v>
      </c>
      <c r="X111" s="40">
        <f t="shared" si="19"/>
        <v>0</v>
      </c>
    </row>
    <row r="112" spans="1:24" x14ac:dyDescent="0.25">
      <c r="A112" s="20" t="s">
        <v>856</v>
      </c>
      <c r="B112" s="20">
        <v>4019</v>
      </c>
      <c r="C112" s="20" t="s">
        <v>18</v>
      </c>
      <c r="D112" s="20" t="s">
        <v>62</v>
      </c>
      <c r="E112" s="9">
        <v>42536.777245370373</v>
      </c>
      <c r="F112" s="9">
        <v>42536.778298611112</v>
      </c>
      <c r="G112" s="10">
        <v>1</v>
      </c>
      <c r="H112" s="9" t="s">
        <v>857</v>
      </c>
      <c r="I112" s="9">
        <v>42536.830057870371</v>
      </c>
      <c r="J112" s="20">
        <v>2</v>
      </c>
      <c r="K112" s="20" t="str">
        <f t="shared" si="23"/>
        <v>4019/4020</v>
      </c>
      <c r="L112" s="6">
        <f t="shared" si="24"/>
        <v>5.1759259258687962E-2</v>
      </c>
      <c r="M112" s="7"/>
      <c r="N112" s="7">
        <f t="shared" si="28"/>
        <v>74.533333332510665</v>
      </c>
      <c r="O112" s="21"/>
      <c r="P112" s="21" t="s">
        <v>848</v>
      </c>
      <c r="Q112" s="37" t="b">
        <f t="shared" si="25"/>
        <v>1</v>
      </c>
      <c r="R112" s="38" t="s">
        <v>971</v>
      </c>
      <c r="S112" s="39">
        <f t="shared" si="29"/>
        <v>23.297699999999999</v>
      </c>
      <c r="T112" s="39">
        <f t="shared" si="30"/>
        <v>9.5600000000000004E-2</v>
      </c>
      <c r="U112" s="39">
        <f t="shared" si="26"/>
        <v>23.202099999999998</v>
      </c>
      <c r="V112" s="37">
        <f>COUNTIFS(XINGS!$D$2:$D$19, "&lt;=" &amp; S112, XINGS!$D$2:$D$19, "&gt;=" &amp; T112)</f>
        <v>18</v>
      </c>
      <c r="W112" s="37">
        <f t="shared" si="18"/>
        <v>0</v>
      </c>
      <c r="X112" s="40">
        <f t="shared" si="19"/>
        <v>1</v>
      </c>
    </row>
    <row r="113" spans="1:24" x14ac:dyDescent="0.25">
      <c r="A113" s="20" t="s">
        <v>858</v>
      </c>
      <c r="B113" s="20">
        <v>4012</v>
      </c>
      <c r="C113" s="20" t="s">
        <v>18</v>
      </c>
      <c r="D113" s="20" t="s">
        <v>859</v>
      </c>
      <c r="E113" s="9">
        <v>42536.805254629631</v>
      </c>
      <c r="F113" s="9">
        <v>42536.806493055556</v>
      </c>
      <c r="G113" s="10">
        <v>1</v>
      </c>
      <c r="H113" s="9" t="s">
        <v>21</v>
      </c>
      <c r="I113" s="9">
        <v>42536.853750000002</v>
      </c>
      <c r="J113" s="20">
        <v>0</v>
      </c>
      <c r="K113" s="20" t="str">
        <f t="shared" si="23"/>
        <v>4011/4012</v>
      </c>
      <c r="L113" s="6">
        <f t="shared" si="24"/>
        <v>4.7256944446417037E-2</v>
      </c>
      <c r="M113" s="7"/>
      <c r="N113" s="7">
        <f t="shared" si="28"/>
        <v>68.050000002840534</v>
      </c>
      <c r="O113" s="21"/>
      <c r="P113" s="21" t="s">
        <v>848</v>
      </c>
      <c r="Q113" s="37" t="b">
        <f t="shared" si="25"/>
        <v>1</v>
      </c>
      <c r="R113" s="38" t="s">
        <v>971</v>
      </c>
      <c r="S113" s="39">
        <f t="shared" si="29"/>
        <v>23.296199999999999</v>
      </c>
      <c r="T113" s="39">
        <f t="shared" si="30"/>
        <v>1.5599999999999999E-2</v>
      </c>
      <c r="U113" s="39">
        <f t="shared" si="26"/>
        <v>23.2806</v>
      </c>
      <c r="V113" s="37">
        <f>COUNTIFS(XINGS!$D$2:$D$19, "&lt;=" &amp; S113, XINGS!$D$2:$D$19, "&gt;=" &amp; T113)</f>
        <v>18</v>
      </c>
      <c r="W113" s="37">
        <f t="shared" si="18"/>
        <v>0</v>
      </c>
      <c r="X113" s="40">
        <f t="shared" si="19"/>
        <v>1</v>
      </c>
    </row>
    <row r="114" spans="1:24" x14ac:dyDescent="0.25">
      <c r="A114" s="20" t="s">
        <v>863</v>
      </c>
      <c r="B114" s="20">
        <v>4043</v>
      </c>
      <c r="C114" s="20" t="s">
        <v>18</v>
      </c>
      <c r="D114" s="20" t="s">
        <v>326</v>
      </c>
      <c r="E114" s="9">
        <v>42537.48101851852</v>
      </c>
      <c r="F114" s="9">
        <v>42537.483587962961</v>
      </c>
      <c r="G114" s="10">
        <v>3</v>
      </c>
      <c r="H114" s="9" t="s">
        <v>864</v>
      </c>
      <c r="I114" s="9">
        <v>42537.506898148145</v>
      </c>
      <c r="J114" s="20">
        <v>0</v>
      </c>
      <c r="K114" s="20" t="str">
        <f t="shared" si="23"/>
        <v>4043/4044</v>
      </c>
      <c r="L114" s="6">
        <f t="shared" si="24"/>
        <v>2.3310185184527654E-2</v>
      </c>
      <c r="M114" s="7"/>
      <c r="N114" s="7">
        <f>24*60*SUM($L114:$L115)</f>
        <v>44.500000008847564</v>
      </c>
      <c r="O114" s="21"/>
      <c r="P114" s="21" t="s">
        <v>814</v>
      </c>
      <c r="Q114" s="37" t="b">
        <f t="shared" si="25"/>
        <v>1</v>
      </c>
      <c r="R114" s="38" t="s">
        <v>972</v>
      </c>
      <c r="S114" s="39">
        <f t="shared" si="29"/>
        <v>23.299099999999999</v>
      </c>
      <c r="T114" s="39">
        <f t="shared" si="30"/>
        <v>5.827</v>
      </c>
      <c r="U114" s="39">
        <f t="shared" si="26"/>
        <v>17.472099999999998</v>
      </c>
      <c r="V114" s="37">
        <f>COUNTIFS(XINGS!$D$2:$D$19, "&lt;=" &amp; S114, XINGS!$D$2:$D$19, "&gt;=" &amp; T114)</f>
        <v>9</v>
      </c>
      <c r="W114" s="37">
        <f t="shared" si="18"/>
        <v>9</v>
      </c>
      <c r="X114" s="40">
        <f t="shared" si="19"/>
        <v>0.5</v>
      </c>
    </row>
    <row r="115" spans="1:24" x14ac:dyDescent="0.25">
      <c r="A115" s="20" t="s">
        <v>863</v>
      </c>
      <c r="B115" s="20">
        <v>4043</v>
      </c>
      <c r="C115" s="20" t="s">
        <v>18</v>
      </c>
      <c r="D115" s="20" t="s">
        <v>498</v>
      </c>
      <c r="E115" s="9">
        <v>42537.510752314818</v>
      </c>
      <c r="F115" s="9">
        <v>42537.511284722219</v>
      </c>
      <c r="G115" s="10">
        <v>0</v>
      </c>
      <c r="H115" s="9" t="s">
        <v>43</v>
      </c>
      <c r="I115" s="9">
        <v>42537.518877314818</v>
      </c>
      <c r="J115" s="20">
        <v>0</v>
      </c>
      <c r="K115" s="20" t="str">
        <f t="shared" si="23"/>
        <v>4043/4044</v>
      </c>
      <c r="L115" s="6">
        <f t="shared" si="24"/>
        <v>7.5925925993942656E-3</v>
      </c>
      <c r="M115" s="7"/>
      <c r="N115" s="7"/>
      <c r="O115" s="21"/>
      <c r="P115" s="21"/>
      <c r="Q115" s="37" t="b">
        <f t="shared" si="25"/>
        <v>1</v>
      </c>
      <c r="R115" s="38" t="s">
        <v>972</v>
      </c>
      <c r="S115" s="39">
        <f t="shared" si="29"/>
        <v>3.6798999999999999</v>
      </c>
      <c r="T115" s="39">
        <f t="shared" si="30"/>
        <v>1.47E-2</v>
      </c>
      <c r="U115" s="39">
        <f t="shared" si="26"/>
        <v>3.6652</v>
      </c>
      <c r="V115" s="37">
        <f>COUNTIFS(XINGS!$D$2:$D$19, "&lt;=" &amp; S115, XINGS!$D$2:$D$19, "&gt;=" &amp; T115)</f>
        <v>4</v>
      </c>
      <c r="W115" s="37">
        <f t="shared" si="18"/>
        <v>14</v>
      </c>
      <c r="X115" s="40">
        <f t="shared" si="19"/>
        <v>0.22222222222222221</v>
      </c>
    </row>
    <row r="116" spans="1:24" x14ac:dyDescent="0.25">
      <c r="A116" s="20" t="s">
        <v>865</v>
      </c>
      <c r="B116" s="20">
        <v>4013</v>
      </c>
      <c r="C116" s="20" t="s">
        <v>18</v>
      </c>
      <c r="D116" s="20" t="s">
        <v>866</v>
      </c>
      <c r="E116" s="9">
        <v>42537.610717592594</v>
      </c>
      <c r="F116" s="9">
        <v>42537.61241898148</v>
      </c>
      <c r="G116" s="10">
        <v>2</v>
      </c>
      <c r="H116" s="9" t="s">
        <v>45</v>
      </c>
      <c r="I116" s="9">
        <v>42537.616956018515</v>
      </c>
      <c r="J116" s="20">
        <v>1</v>
      </c>
      <c r="K116" s="20" t="str">
        <f t="shared" si="23"/>
        <v>4013/4014</v>
      </c>
      <c r="L116" s="6">
        <f t="shared" si="24"/>
        <v>4.537037035333924E-3</v>
      </c>
      <c r="M116" s="7"/>
      <c r="N116" s="7">
        <f>24*60*SUM($L116:$L116)</f>
        <v>6.5333333308808506</v>
      </c>
      <c r="O116" s="21"/>
      <c r="P116" s="21" t="s">
        <v>844</v>
      </c>
      <c r="Q116" s="37" t="b">
        <f t="shared" si="25"/>
        <v>1</v>
      </c>
      <c r="R116" s="38" t="s">
        <v>972</v>
      </c>
      <c r="S116" s="39">
        <f t="shared" si="29"/>
        <v>23.275300000000001</v>
      </c>
      <c r="T116" s="39">
        <f t="shared" si="30"/>
        <v>1.5800000000000002E-2</v>
      </c>
      <c r="U116" s="39">
        <f t="shared" si="26"/>
        <v>23.259500000000003</v>
      </c>
      <c r="V116" s="37">
        <f>COUNTIFS(XINGS!$D$2:$D$19, "&lt;=" &amp; S116, XINGS!$D$2:$D$19, "&gt;=" &amp; T116)</f>
        <v>18</v>
      </c>
      <c r="W116" s="37">
        <f t="shared" si="18"/>
        <v>0</v>
      </c>
      <c r="X116" s="40">
        <f t="shared" si="19"/>
        <v>1</v>
      </c>
    </row>
    <row r="117" spans="1:24" x14ac:dyDescent="0.25">
      <c r="A117" s="20" t="s">
        <v>867</v>
      </c>
      <c r="B117" s="20">
        <v>4043</v>
      </c>
      <c r="C117" s="20" t="s">
        <v>18</v>
      </c>
      <c r="D117" s="20" t="s">
        <v>137</v>
      </c>
      <c r="E117" s="9">
        <v>42537.626886574071</v>
      </c>
      <c r="F117" s="9">
        <v>42537.628460648149</v>
      </c>
      <c r="G117" s="10">
        <v>2</v>
      </c>
      <c r="H117" s="9" t="s">
        <v>868</v>
      </c>
      <c r="I117" s="9">
        <v>42537.649467592593</v>
      </c>
      <c r="J117" s="20">
        <v>0</v>
      </c>
      <c r="K117" s="20" t="str">
        <f t="shared" si="23"/>
        <v>4043/4044</v>
      </c>
      <c r="L117" s="6">
        <f t="shared" si="24"/>
        <v>2.1006944443797693E-2</v>
      </c>
      <c r="M117" s="7"/>
      <c r="N117" s="7">
        <f>24*60*SUM($L117:$L118)</f>
        <v>49.599999996135011</v>
      </c>
      <c r="O117" s="21"/>
      <c r="P117" s="21" t="s">
        <v>869</v>
      </c>
      <c r="Q117" s="37" t="b">
        <f t="shared" si="25"/>
        <v>1</v>
      </c>
      <c r="R117" s="38" t="s">
        <v>972</v>
      </c>
      <c r="S117" s="39">
        <f t="shared" si="29"/>
        <v>23.2987</v>
      </c>
      <c r="T117" s="39">
        <f t="shared" si="30"/>
        <v>8.8277999999999999</v>
      </c>
      <c r="U117" s="39">
        <f t="shared" si="26"/>
        <v>14.4709</v>
      </c>
      <c r="V117" s="37">
        <f>COUNTIFS(XINGS!$D$2:$D$19, "&lt;=" &amp; S117, XINGS!$D$2:$D$19, "&gt;=" &amp; T117)</f>
        <v>4</v>
      </c>
      <c r="W117" s="37">
        <f t="shared" si="18"/>
        <v>14</v>
      </c>
      <c r="X117" s="40">
        <f t="shared" si="19"/>
        <v>0.22222222222222221</v>
      </c>
    </row>
    <row r="118" spans="1:24" x14ac:dyDescent="0.25">
      <c r="A118" s="20" t="s">
        <v>867</v>
      </c>
      <c r="B118" s="20">
        <v>4043</v>
      </c>
      <c r="C118" s="20" t="s">
        <v>18</v>
      </c>
      <c r="D118" s="20" t="s">
        <v>870</v>
      </c>
      <c r="E118" s="9">
        <v>42537.653749999998</v>
      </c>
      <c r="F118" s="9">
        <v>42537.654456018521</v>
      </c>
      <c r="G118" s="10">
        <v>1</v>
      </c>
      <c r="H118" s="9" t="s">
        <v>38</v>
      </c>
      <c r="I118" s="9">
        <v>42537.667893518519</v>
      </c>
      <c r="J118" s="20">
        <v>0</v>
      </c>
      <c r="K118" s="20" t="str">
        <f t="shared" si="23"/>
        <v>4043/4044</v>
      </c>
      <c r="L118" s="6">
        <f t="shared" si="24"/>
        <v>1.3437499997962732E-2</v>
      </c>
      <c r="M118" s="7"/>
      <c r="N118" s="7"/>
      <c r="O118" s="21"/>
      <c r="P118" s="21"/>
      <c r="Q118" s="37" t="b">
        <f t="shared" si="25"/>
        <v>1</v>
      </c>
      <c r="R118" s="38" t="s">
        <v>972</v>
      </c>
      <c r="S118" s="39">
        <f t="shared" si="29"/>
        <v>6.4157000000000002</v>
      </c>
      <c r="T118" s="39">
        <f t="shared" si="30"/>
        <v>1.41E-2</v>
      </c>
      <c r="U118" s="39">
        <f t="shared" si="26"/>
        <v>6.4016000000000002</v>
      </c>
      <c r="V118" s="37">
        <f>COUNTIFS(XINGS!$D$2:$D$19, "&lt;=" &amp; S118, XINGS!$D$2:$D$19, "&gt;=" &amp; T118)</f>
        <v>11</v>
      </c>
      <c r="W118" s="37">
        <f t="shared" si="18"/>
        <v>7</v>
      </c>
      <c r="X118" s="40">
        <f t="shared" si="19"/>
        <v>0.61111111111111116</v>
      </c>
    </row>
    <row r="119" spans="1:24" x14ac:dyDescent="0.25">
      <c r="A119" s="20" t="s">
        <v>871</v>
      </c>
      <c r="B119" s="20">
        <v>4010</v>
      </c>
      <c r="C119" s="20" t="s">
        <v>18</v>
      </c>
      <c r="D119" s="20" t="s">
        <v>809</v>
      </c>
      <c r="E119" s="9">
        <v>42537.638969907406</v>
      </c>
      <c r="F119" s="9">
        <v>42537.64025462963</v>
      </c>
      <c r="G119" s="10">
        <v>1</v>
      </c>
      <c r="H119" s="9" t="s">
        <v>872</v>
      </c>
      <c r="I119" s="9">
        <v>42537.660532407404</v>
      </c>
      <c r="J119" s="20">
        <v>0</v>
      </c>
      <c r="K119" s="20" t="str">
        <f t="shared" si="23"/>
        <v>4009/4010</v>
      </c>
      <c r="L119" s="6">
        <f t="shared" si="24"/>
        <v>2.0277777774026617E-2</v>
      </c>
      <c r="M119" s="7"/>
      <c r="N119" s="7">
        <f>24*60*SUM($L119:$L120)</f>
        <v>44.649999991524965</v>
      </c>
      <c r="O119" s="21"/>
      <c r="P119" s="21" t="s">
        <v>869</v>
      </c>
      <c r="Q119" s="37" t="b">
        <f t="shared" si="25"/>
        <v>1</v>
      </c>
      <c r="R119" s="38" t="s">
        <v>972</v>
      </c>
      <c r="S119" s="39">
        <f t="shared" si="29"/>
        <v>23.296099999999999</v>
      </c>
      <c r="T119" s="39">
        <f t="shared" si="30"/>
        <v>9.3294999999999995</v>
      </c>
      <c r="U119" s="39">
        <f t="shared" si="26"/>
        <v>13.9666</v>
      </c>
      <c r="V119" s="37">
        <f>COUNTIFS(XINGS!$D$2:$D$19, "&lt;=" &amp; S119, XINGS!$D$2:$D$19, "&gt;=" &amp; T119)</f>
        <v>4</v>
      </c>
      <c r="W119" s="37">
        <f t="shared" si="18"/>
        <v>14</v>
      </c>
      <c r="X119" s="40">
        <f t="shared" si="19"/>
        <v>0.22222222222222221</v>
      </c>
    </row>
    <row r="120" spans="1:24" x14ac:dyDescent="0.25">
      <c r="A120" s="20" t="s">
        <v>871</v>
      </c>
      <c r="B120" s="20">
        <v>4010</v>
      </c>
      <c r="C120" s="20" t="s">
        <v>18</v>
      </c>
      <c r="D120" s="20" t="s">
        <v>873</v>
      </c>
      <c r="E120" s="9">
        <v>42537.665636574071</v>
      </c>
      <c r="F120" s="9">
        <v>42537.666331018518</v>
      </c>
      <c r="G120" s="10">
        <v>0</v>
      </c>
      <c r="H120" s="9" t="s">
        <v>54</v>
      </c>
      <c r="I120" s="9">
        <v>42537.677060185182</v>
      </c>
      <c r="J120" s="20">
        <v>0</v>
      </c>
      <c r="K120" s="20" t="str">
        <f t="shared" si="23"/>
        <v>4009/4010</v>
      </c>
      <c r="L120" s="6">
        <f t="shared" si="24"/>
        <v>1.0729166664532386E-2</v>
      </c>
      <c r="M120" s="7"/>
      <c r="N120" s="7"/>
      <c r="O120" s="21"/>
      <c r="P120" s="21"/>
      <c r="Q120" s="37" t="b">
        <f t="shared" si="25"/>
        <v>1</v>
      </c>
      <c r="R120" s="38" t="s">
        <v>972</v>
      </c>
      <c r="S120" s="39">
        <f t="shared" si="29"/>
        <v>6.4184000000000001</v>
      </c>
      <c r="T120" s="39">
        <f t="shared" si="30"/>
        <v>1.6E-2</v>
      </c>
      <c r="U120" s="39">
        <f t="shared" si="26"/>
        <v>6.4024000000000001</v>
      </c>
      <c r="V120" s="37">
        <f>COUNTIFS(XINGS!$D$2:$D$19, "&lt;=" &amp; S120, XINGS!$D$2:$D$19, "&gt;=" &amp; T120)</f>
        <v>11</v>
      </c>
      <c r="W120" s="37">
        <f t="shared" si="18"/>
        <v>7</v>
      </c>
      <c r="X120" s="40">
        <f t="shared" si="19"/>
        <v>0.61111111111111116</v>
      </c>
    </row>
    <row r="121" spans="1:24" x14ac:dyDescent="0.25">
      <c r="A121" s="20" t="s">
        <v>874</v>
      </c>
      <c r="B121" s="20">
        <v>4019</v>
      </c>
      <c r="C121" s="20" t="s">
        <v>18</v>
      </c>
      <c r="D121" s="20" t="s">
        <v>105</v>
      </c>
      <c r="E121" s="9">
        <v>42537.653321759259</v>
      </c>
      <c r="F121" s="9">
        <v>42537.654340277775</v>
      </c>
      <c r="G121" s="10">
        <v>1</v>
      </c>
      <c r="H121" s="9" t="s">
        <v>875</v>
      </c>
      <c r="I121" s="9">
        <v>42537.667939814812</v>
      </c>
      <c r="J121" s="20">
        <v>0</v>
      </c>
      <c r="K121" s="20" t="str">
        <f t="shared" si="23"/>
        <v>4019/4020</v>
      </c>
      <c r="L121" s="6">
        <f t="shared" si="24"/>
        <v>1.3599537036498077E-2</v>
      </c>
      <c r="M121" s="7"/>
      <c r="N121" s="7">
        <f>24*60*SUM($L121:$L122)</f>
        <v>35.849999998463318</v>
      </c>
      <c r="O121" s="21"/>
      <c r="P121" s="21" t="s">
        <v>869</v>
      </c>
      <c r="Q121" s="37" t="b">
        <f t="shared" si="25"/>
        <v>1</v>
      </c>
      <c r="R121" s="38" t="s">
        <v>972</v>
      </c>
      <c r="S121" s="39">
        <f t="shared" si="29"/>
        <v>23.3</v>
      </c>
      <c r="T121" s="39">
        <f t="shared" si="30"/>
        <v>9.8764000000000003</v>
      </c>
      <c r="U121" s="39">
        <f t="shared" si="26"/>
        <v>13.4236</v>
      </c>
      <c r="V121" s="37">
        <f>COUNTIFS(XINGS!$D$2:$D$19, "&lt;=" &amp; S121, XINGS!$D$2:$D$19, "&gt;=" &amp; T121)</f>
        <v>4</v>
      </c>
      <c r="W121" s="37">
        <f t="shared" si="18"/>
        <v>14</v>
      </c>
      <c r="X121" s="40">
        <f t="shared" si="19"/>
        <v>0.22222222222222221</v>
      </c>
    </row>
    <row r="122" spans="1:24" x14ac:dyDescent="0.25">
      <c r="A122" s="20" t="s">
        <v>874</v>
      </c>
      <c r="B122" s="20">
        <v>4019</v>
      </c>
      <c r="C122" s="20" t="s">
        <v>18</v>
      </c>
      <c r="D122" s="20" t="s">
        <v>870</v>
      </c>
      <c r="E122" s="9">
        <v>42537.674479166664</v>
      </c>
      <c r="F122" s="9">
        <v>42537.675381944442</v>
      </c>
      <c r="G122" s="10">
        <v>1</v>
      </c>
      <c r="H122" s="9" t="s">
        <v>876</v>
      </c>
      <c r="I122" s="9">
        <v>42537.686678240738</v>
      </c>
      <c r="J122" s="20">
        <v>1</v>
      </c>
      <c r="K122" s="20" t="str">
        <f t="shared" si="23"/>
        <v>4019/4020</v>
      </c>
      <c r="L122" s="6">
        <f t="shared" si="24"/>
        <v>1.1296296295768116E-2</v>
      </c>
      <c r="M122" s="7"/>
      <c r="N122" s="7"/>
      <c r="O122" s="21"/>
      <c r="P122" s="21"/>
      <c r="Q122" s="37" t="b">
        <f t="shared" si="25"/>
        <v>1</v>
      </c>
      <c r="R122" s="38" t="s">
        <v>972</v>
      </c>
      <c r="S122" s="39">
        <f t="shared" si="29"/>
        <v>6.4157000000000002</v>
      </c>
      <c r="T122" s="39">
        <f t="shared" si="30"/>
        <v>2.1600000000000001E-2</v>
      </c>
      <c r="U122" s="39">
        <f t="shared" si="26"/>
        <v>6.3940999999999999</v>
      </c>
      <c r="V122" s="37">
        <f>COUNTIFS(XINGS!$D$2:$D$19, "&lt;=" &amp; S122, XINGS!$D$2:$D$19, "&gt;=" &amp; T122)</f>
        <v>11</v>
      </c>
      <c r="W122" s="37">
        <f t="shared" si="18"/>
        <v>7</v>
      </c>
      <c r="X122" s="40">
        <f t="shared" si="19"/>
        <v>0.61111111111111116</v>
      </c>
    </row>
    <row r="123" spans="1:24" x14ac:dyDescent="0.25">
      <c r="A123" s="20" t="s">
        <v>877</v>
      </c>
      <c r="B123" s="20">
        <v>4023</v>
      </c>
      <c r="C123" s="20" t="s">
        <v>18</v>
      </c>
      <c r="D123" s="20" t="s">
        <v>878</v>
      </c>
      <c r="E123" s="9">
        <v>42537.661446759259</v>
      </c>
      <c r="F123" s="9">
        <v>42537.662754629629</v>
      </c>
      <c r="G123" s="10">
        <v>1</v>
      </c>
      <c r="H123" s="9" t="s">
        <v>879</v>
      </c>
      <c r="I123" s="9">
        <v>42537.677905092591</v>
      </c>
      <c r="J123" s="20">
        <v>0</v>
      </c>
      <c r="K123" s="20" t="str">
        <f t="shared" si="23"/>
        <v>4023/4024</v>
      </c>
      <c r="L123" s="6">
        <f t="shared" si="24"/>
        <v>1.5150462961173616E-2</v>
      </c>
      <c r="M123" s="7"/>
      <c r="N123" s="7">
        <f>24*60*SUM($L123:$L124)</f>
        <v>36.749999999301508</v>
      </c>
      <c r="O123" s="21"/>
      <c r="P123" s="21" t="s">
        <v>869</v>
      </c>
      <c r="Q123" s="37" t="b">
        <f t="shared" si="25"/>
        <v>1</v>
      </c>
      <c r="R123" s="38" t="s">
        <v>972</v>
      </c>
      <c r="S123" s="39">
        <f t="shared" si="29"/>
        <v>23.307400000000001</v>
      </c>
      <c r="T123" s="39">
        <f t="shared" si="30"/>
        <v>8.8749000000000002</v>
      </c>
      <c r="U123" s="39">
        <f t="shared" si="26"/>
        <v>14.432500000000001</v>
      </c>
      <c r="V123" s="37">
        <f>COUNTIFS(XINGS!$D$2:$D$19, "&lt;=" &amp; S123, XINGS!$D$2:$D$19, "&gt;=" &amp; T123)</f>
        <v>4</v>
      </c>
      <c r="W123" s="37">
        <f t="shared" si="18"/>
        <v>14</v>
      </c>
      <c r="X123" s="40">
        <f t="shared" si="19"/>
        <v>0.22222222222222221</v>
      </c>
    </row>
    <row r="124" spans="1:24" x14ac:dyDescent="0.25">
      <c r="A124" s="20" t="s">
        <v>877</v>
      </c>
      <c r="B124" s="20">
        <v>4023</v>
      </c>
      <c r="C124" s="20" t="s">
        <v>18</v>
      </c>
      <c r="D124" s="20" t="s">
        <v>880</v>
      </c>
      <c r="E124" s="9">
        <v>42537.68240740741</v>
      </c>
      <c r="F124" s="9">
        <v>42537.683287037034</v>
      </c>
      <c r="G124" s="10">
        <v>1</v>
      </c>
      <c r="H124" s="9" t="s">
        <v>43</v>
      </c>
      <c r="I124" s="9">
        <v>42537.693657407406</v>
      </c>
      <c r="J124" s="20">
        <v>0</v>
      </c>
      <c r="K124" s="20" t="str">
        <f t="shared" si="23"/>
        <v>4023/4024</v>
      </c>
      <c r="L124" s="6">
        <f t="shared" si="24"/>
        <v>1.0370370371674653E-2</v>
      </c>
      <c r="M124" s="7"/>
      <c r="N124" s="7"/>
      <c r="O124" s="21"/>
      <c r="P124" s="21"/>
      <c r="Q124" s="37" t="b">
        <f t="shared" si="25"/>
        <v>1</v>
      </c>
      <c r="R124" s="38" t="s">
        <v>972</v>
      </c>
      <c r="S124" s="39">
        <f t="shared" si="29"/>
        <v>6.4170999999999996</v>
      </c>
      <c r="T124" s="39">
        <f t="shared" si="30"/>
        <v>1.47E-2</v>
      </c>
      <c r="U124" s="39">
        <f t="shared" si="26"/>
        <v>6.4023999999999992</v>
      </c>
      <c r="V124" s="37">
        <f>COUNTIFS(XINGS!$D$2:$D$19, "&lt;=" &amp; S124, XINGS!$D$2:$D$19, "&gt;=" &amp; T124)</f>
        <v>11</v>
      </c>
      <c r="W124" s="37">
        <f t="shared" si="18"/>
        <v>7</v>
      </c>
      <c r="X124" s="40">
        <f t="shared" si="19"/>
        <v>0.61111111111111116</v>
      </c>
    </row>
    <row r="125" spans="1:24" x14ac:dyDescent="0.25">
      <c r="A125" s="20" t="s">
        <v>885</v>
      </c>
      <c r="B125" s="20">
        <v>4012</v>
      </c>
      <c r="C125" s="20" t="s">
        <v>18</v>
      </c>
      <c r="D125" s="20" t="s">
        <v>58</v>
      </c>
      <c r="E125" s="9">
        <v>42537.674317129633</v>
      </c>
      <c r="F125" s="9">
        <v>42537.675173611111</v>
      </c>
      <c r="G125" s="10">
        <v>1</v>
      </c>
      <c r="H125" s="9" t="s">
        <v>35</v>
      </c>
      <c r="I125" s="9">
        <v>42537.676666666666</v>
      </c>
      <c r="J125" s="20">
        <v>0</v>
      </c>
      <c r="K125" s="20" t="str">
        <f t="shared" si="23"/>
        <v>4011/4012</v>
      </c>
      <c r="L125" s="6">
        <f t="shared" si="24"/>
        <v>1.4930555553291924E-3</v>
      </c>
      <c r="M125" s="7"/>
      <c r="N125" s="7">
        <f>24*60*SUM($L125:$L125)</f>
        <v>2.1499999996740371</v>
      </c>
      <c r="O125" s="21"/>
      <c r="P125" s="21" t="s">
        <v>844</v>
      </c>
      <c r="Q125" s="37" t="b">
        <f t="shared" si="25"/>
        <v>1</v>
      </c>
      <c r="R125" s="38" t="s">
        <v>972</v>
      </c>
      <c r="S125" s="39">
        <f t="shared" si="29"/>
        <v>23.299299999999999</v>
      </c>
      <c r="T125" s="39">
        <f t="shared" si="30"/>
        <v>23.299399999999999</v>
      </c>
      <c r="U125" s="39">
        <f t="shared" si="26"/>
        <v>9.9999999999766942E-5</v>
      </c>
      <c r="V125" s="37">
        <f>COUNTIFS(XINGS!$D$2:$D$19, "&lt;=" &amp; S125, XINGS!$D$2:$D$19, "&gt;=" &amp; T125)</f>
        <v>0</v>
      </c>
      <c r="W125" s="37">
        <f t="shared" si="18"/>
        <v>18</v>
      </c>
      <c r="X125" s="40">
        <f t="shared" si="19"/>
        <v>0</v>
      </c>
    </row>
    <row r="126" spans="1:24" x14ac:dyDescent="0.25">
      <c r="A126" s="20" t="s">
        <v>891</v>
      </c>
      <c r="B126" s="20">
        <v>4019</v>
      </c>
      <c r="C126" s="20"/>
      <c r="D126" s="20"/>
      <c r="E126" s="9"/>
      <c r="F126" s="9">
        <v>42537.723796296297</v>
      </c>
      <c r="G126" s="10"/>
      <c r="H126" s="9"/>
      <c r="I126" s="9">
        <v>42537.724490740744</v>
      </c>
      <c r="J126" s="20"/>
      <c r="K126" s="20" t="str">
        <f t="shared" si="23"/>
        <v>4019/4020</v>
      </c>
      <c r="L126" s="6">
        <f t="shared" si="24"/>
        <v>6.944444467080757E-4</v>
      </c>
      <c r="M126" s="7"/>
      <c r="N126" s="7">
        <f>24*60*SUM($L126:$L126)</f>
        <v>1.000000003259629</v>
      </c>
      <c r="O126" s="21"/>
      <c r="P126" s="21" t="s">
        <v>844</v>
      </c>
      <c r="Q126" s="37" t="b">
        <f t="shared" si="25"/>
        <v>1</v>
      </c>
      <c r="R126" s="38" t="s">
        <v>972</v>
      </c>
      <c r="S126" s="39" t="e">
        <f t="shared" si="29"/>
        <v>#VALUE!</v>
      </c>
      <c r="T126" s="39" t="e">
        <f t="shared" si="30"/>
        <v>#VALUE!</v>
      </c>
      <c r="U126" s="39" t="e">
        <f t="shared" si="26"/>
        <v>#VALUE!</v>
      </c>
      <c r="V126" s="37">
        <f>COUNTIFS(XINGS!$D$2:$D$19, "&lt;=" &amp; S126, XINGS!$D$2:$D$19, "&gt;=" &amp; T126)</f>
        <v>0</v>
      </c>
      <c r="W126" s="37">
        <f t="shared" si="18"/>
        <v>18</v>
      </c>
      <c r="X126" s="40">
        <f t="shared" si="19"/>
        <v>0</v>
      </c>
    </row>
    <row r="127" spans="1:24" x14ac:dyDescent="0.25">
      <c r="A127" s="20" t="s">
        <v>893</v>
      </c>
      <c r="B127" s="20">
        <v>4043</v>
      </c>
      <c r="C127" s="20"/>
      <c r="D127" s="20"/>
      <c r="E127" s="9"/>
      <c r="F127" s="9">
        <v>42537.775023148148</v>
      </c>
      <c r="G127" s="10"/>
      <c r="H127" s="9"/>
      <c r="I127" s="9">
        <v>42537.777106481481</v>
      </c>
      <c r="J127" s="20"/>
      <c r="K127" s="20" t="str">
        <f t="shared" ref="K127:K158" si="31">IF(ISEVEN(B127),(B127-1)&amp;"/"&amp;B127,B127&amp;"/"&amp;(B127+1))</f>
        <v>4043/4044</v>
      </c>
      <c r="L127" s="6">
        <f t="shared" ref="L127:L158" si="32">I127-F127</f>
        <v>2.0833333328482695E-3</v>
      </c>
      <c r="M127" s="7"/>
      <c r="N127" s="7">
        <f>24*60*SUM($L127:$L127)</f>
        <v>2.9999999993015081</v>
      </c>
      <c r="O127" s="21"/>
      <c r="P127" s="21" t="s">
        <v>844</v>
      </c>
      <c r="Q127" s="37" t="b">
        <f t="shared" ref="Q127:Q158" si="33">ISEVEN(LEFT(A127,3))</f>
        <v>1</v>
      </c>
      <c r="R127" s="38" t="s">
        <v>972</v>
      </c>
      <c r="S127" s="39" t="e">
        <f t="shared" si="29"/>
        <v>#VALUE!</v>
      </c>
      <c r="T127" s="39" t="e">
        <f t="shared" si="30"/>
        <v>#VALUE!</v>
      </c>
      <c r="U127" s="39" t="e">
        <f t="shared" ref="U127:U156" si="34">ABS(T127-S127)</f>
        <v>#VALUE!</v>
      </c>
      <c r="V127" s="37">
        <f>COUNTIFS(XINGS!$D$2:$D$19, "&lt;=" &amp; S127, XINGS!$D$2:$D$19, "&gt;=" &amp; T127)</f>
        <v>0</v>
      </c>
      <c r="W127" s="37">
        <f t="shared" si="18"/>
        <v>18</v>
      </c>
      <c r="X127" s="40">
        <f t="shared" si="19"/>
        <v>0</v>
      </c>
    </row>
    <row r="128" spans="1:24" x14ac:dyDescent="0.25">
      <c r="A128" s="20" t="s">
        <v>862</v>
      </c>
      <c r="B128" s="20">
        <v>4012</v>
      </c>
      <c r="C128" s="20" t="s">
        <v>18</v>
      </c>
      <c r="D128" s="20" t="s">
        <v>36</v>
      </c>
      <c r="E128" s="9">
        <v>42537.011458333334</v>
      </c>
      <c r="F128" s="9">
        <v>42537.055451388886</v>
      </c>
      <c r="G128" s="10">
        <v>2</v>
      </c>
      <c r="H128" s="9" t="s">
        <v>97</v>
      </c>
      <c r="I128" s="9">
        <v>42537.086527777778</v>
      </c>
      <c r="J128" s="20">
        <v>0</v>
      </c>
      <c r="K128" s="20" t="str">
        <f t="shared" si="31"/>
        <v>4011/4012</v>
      </c>
      <c r="L128" s="6">
        <f t="shared" si="32"/>
        <v>3.107638889196096E-2</v>
      </c>
      <c r="M128" s="7"/>
      <c r="N128" s="7">
        <f>24*60*SUM($L128:$L128)</f>
        <v>44.750000004423782</v>
      </c>
      <c r="O128" s="21"/>
      <c r="P128" s="21" t="s">
        <v>844</v>
      </c>
      <c r="Q128" s="37" t="b">
        <f t="shared" si="33"/>
        <v>1</v>
      </c>
      <c r="R128" s="38" t="s">
        <v>972</v>
      </c>
      <c r="S128" s="39">
        <f t="shared" si="29"/>
        <v>4.6399999999999997E-2</v>
      </c>
      <c r="T128" s="39">
        <f t="shared" si="30"/>
        <v>23.329699999999999</v>
      </c>
      <c r="U128" s="39">
        <f t="shared" si="34"/>
        <v>23.283300000000001</v>
      </c>
      <c r="V128" s="37">
        <f>COUNTIFS(XINGS!$D$2:$D$19, "&lt;=" &amp; S128, XINGS!$D$2:$D$19, "&gt;=" &amp; T128)</f>
        <v>0</v>
      </c>
      <c r="W128" s="37">
        <f t="shared" ref="W128:W190" si="35">18-V128</f>
        <v>18</v>
      </c>
      <c r="X128" s="40">
        <f t="shared" ref="X128:X190" si="36">V128/18</f>
        <v>0</v>
      </c>
    </row>
    <row r="129" spans="1:24" x14ac:dyDescent="0.25">
      <c r="A129" s="20" t="s">
        <v>896</v>
      </c>
      <c r="B129" s="20">
        <v>4030</v>
      </c>
      <c r="C129" s="20"/>
      <c r="D129" s="20"/>
      <c r="E129" s="9"/>
      <c r="F129" s="9">
        <v>42539.184178240743</v>
      </c>
      <c r="G129" s="10"/>
      <c r="H129" s="9"/>
      <c r="I129" s="9">
        <v>42539.184178240743</v>
      </c>
      <c r="J129" s="20"/>
      <c r="K129" s="20" t="str">
        <f t="shared" si="31"/>
        <v>4029/4030</v>
      </c>
      <c r="L129" s="6">
        <f t="shared" si="32"/>
        <v>0</v>
      </c>
      <c r="M129" s="7"/>
      <c r="N129" s="7">
        <v>1</v>
      </c>
      <c r="O129" s="21"/>
      <c r="P129" s="21" t="s">
        <v>600</v>
      </c>
      <c r="Q129" s="37" t="b">
        <f t="shared" si="33"/>
        <v>1</v>
      </c>
      <c r="R129" s="38" t="s">
        <v>973</v>
      </c>
      <c r="S129" s="39" t="e">
        <f t="shared" si="29"/>
        <v>#VALUE!</v>
      </c>
      <c r="T129" s="39" t="e">
        <f t="shared" si="30"/>
        <v>#VALUE!</v>
      </c>
      <c r="U129" s="39" t="e">
        <f t="shared" si="34"/>
        <v>#VALUE!</v>
      </c>
      <c r="V129" s="37">
        <f>COUNTIFS(XINGS!$D$2:$D$19, "&lt;=" &amp; S129, XINGS!$D$2:$D$19, "&gt;=" &amp; T129)</f>
        <v>0</v>
      </c>
      <c r="W129" s="37">
        <f t="shared" si="35"/>
        <v>18</v>
      </c>
      <c r="X129" s="40">
        <f t="shared" si="36"/>
        <v>0</v>
      </c>
    </row>
    <row r="130" spans="1:24" x14ac:dyDescent="0.25">
      <c r="A130" s="20" t="s">
        <v>897</v>
      </c>
      <c r="B130" s="20">
        <v>4012</v>
      </c>
      <c r="C130" s="20"/>
      <c r="D130" s="20"/>
      <c r="E130" s="9"/>
      <c r="F130" s="9">
        <v>42539.265706018516</v>
      </c>
      <c r="G130" s="10"/>
      <c r="H130" s="9"/>
      <c r="I130" s="9">
        <v>42539.265706018516</v>
      </c>
      <c r="J130" s="20"/>
      <c r="K130" s="20" t="str">
        <f t="shared" si="31"/>
        <v>4011/4012</v>
      </c>
      <c r="L130" s="6">
        <f t="shared" si="32"/>
        <v>0</v>
      </c>
      <c r="M130" s="7"/>
      <c r="N130" s="7">
        <v>1</v>
      </c>
      <c r="O130" s="21"/>
      <c r="P130" s="21" t="s">
        <v>600</v>
      </c>
      <c r="Q130" s="37" t="b">
        <f t="shared" si="33"/>
        <v>1</v>
      </c>
      <c r="R130" s="38" t="s">
        <v>973</v>
      </c>
      <c r="S130" s="39" t="e">
        <f t="shared" si="29"/>
        <v>#VALUE!</v>
      </c>
      <c r="T130" s="39" t="e">
        <f t="shared" si="30"/>
        <v>#VALUE!</v>
      </c>
      <c r="U130" s="39" t="e">
        <f t="shared" si="34"/>
        <v>#VALUE!</v>
      </c>
      <c r="V130" s="37">
        <f>COUNTIFS(XINGS!$D$2:$D$19, "&lt;=" &amp; S130, XINGS!$D$2:$D$19, "&gt;=" &amp; T130)</f>
        <v>0</v>
      </c>
      <c r="W130" s="37">
        <f t="shared" si="35"/>
        <v>18</v>
      </c>
      <c r="X130" s="40">
        <f t="shared" si="36"/>
        <v>0</v>
      </c>
    </row>
    <row r="131" spans="1:24" x14ac:dyDescent="0.25">
      <c r="A131" s="20" t="s">
        <v>899</v>
      </c>
      <c r="B131" s="20">
        <v>4019</v>
      </c>
      <c r="C131" s="20" t="s">
        <v>18</v>
      </c>
      <c r="D131" s="20" t="s">
        <v>900</v>
      </c>
      <c r="E131" s="9">
        <v>42539.421643518515</v>
      </c>
      <c r="F131" s="9">
        <v>42539.422592592593</v>
      </c>
      <c r="G131" s="10">
        <v>1</v>
      </c>
      <c r="H131" s="9" t="s">
        <v>230</v>
      </c>
      <c r="I131" s="9">
        <v>42539.423634259256</v>
      </c>
      <c r="J131" s="20">
        <v>0</v>
      </c>
      <c r="K131" s="20" t="str">
        <f t="shared" si="31"/>
        <v>4019/4020</v>
      </c>
      <c r="L131" s="6">
        <f t="shared" si="32"/>
        <v>1.0416666627861559E-3</v>
      </c>
      <c r="M131" s="7"/>
      <c r="N131" s="7">
        <f t="shared" ref="N131:N139" si="37">24*60*SUM($L131:$L131)</f>
        <v>1.4999999944120646</v>
      </c>
      <c r="O131" s="21"/>
      <c r="P131" s="21" t="s">
        <v>844</v>
      </c>
      <c r="Q131" s="37" t="b">
        <f t="shared" si="33"/>
        <v>1</v>
      </c>
      <c r="R131" s="38" t="s">
        <v>973</v>
      </c>
      <c r="S131" s="39">
        <f t="shared" si="29"/>
        <v>23.305299999999999</v>
      </c>
      <c r="T131" s="39">
        <f t="shared" si="30"/>
        <v>23.306100000000001</v>
      </c>
      <c r="U131" s="39">
        <f t="shared" si="34"/>
        <v>8.0000000000168825E-4</v>
      </c>
      <c r="V131" s="37">
        <f>COUNTIFS(XINGS!$D$2:$D$19, "&lt;=" &amp; S131, XINGS!$D$2:$D$19, "&gt;=" &amp; T131)</f>
        <v>0</v>
      </c>
      <c r="W131" s="37">
        <f t="shared" si="35"/>
        <v>18</v>
      </c>
      <c r="X131" s="40">
        <f t="shared" si="36"/>
        <v>0</v>
      </c>
    </row>
    <row r="132" spans="1:24" x14ac:dyDescent="0.25">
      <c r="A132" s="20" t="s">
        <v>906</v>
      </c>
      <c r="B132" s="20">
        <v>4039</v>
      </c>
      <c r="C132" s="20" t="s">
        <v>18</v>
      </c>
      <c r="D132" s="20" t="s">
        <v>68</v>
      </c>
      <c r="E132" s="9">
        <v>42539.531805555554</v>
      </c>
      <c r="F132" s="9">
        <v>42539.532766203702</v>
      </c>
      <c r="G132" s="10">
        <v>1</v>
      </c>
      <c r="H132" s="9" t="s">
        <v>66</v>
      </c>
      <c r="I132" s="9">
        <v>42539.533993055556</v>
      </c>
      <c r="J132" s="20">
        <v>2</v>
      </c>
      <c r="K132" s="20" t="str">
        <f t="shared" si="31"/>
        <v>4039/4040</v>
      </c>
      <c r="L132" s="6">
        <f t="shared" si="32"/>
        <v>1.2268518548808061E-3</v>
      </c>
      <c r="M132" s="7"/>
      <c r="N132" s="7">
        <f t="shared" si="37"/>
        <v>1.7666666710283607</v>
      </c>
      <c r="O132" s="21"/>
      <c r="P132" s="21" t="s">
        <v>844</v>
      </c>
      <c r="Q132" s="37" t="b">
        <f t="shared" si="33"/>
        <v>1</v>
      </c>
      <c r="R132" s="38" t="s">
        <v>973</v>
      </c>
      <c r="S132" s="39">
        <f t="shared" si="29"/>
        <v>23.298100000000002</v>
      </c>
      <c r="T132" s="39">
        <f t="shared" si="30"/>
        <v>1.43E-2</v>
      </c>
      <c r="U132" s="39">
        <f t="shared" si="34"/>
        <v>23.283800000000003</v>
      </c>
      <c r="V132" s="37">
        <f>COUNTIFS(XINGS!$D$2:$D$19, "&lt;=" &amp; S132, XINGS!$D$2:$D$19, "&gt;=" &amp; T132)</f>
        <v>18</v>
      </c>
      <c r="W132" s="37">
        <f t="shared" si="35"/>
        <v>0</v>
      </c>
      <c r="X132" s="40">
        <f t="shared" si="36"/>
        <v>1</v>
      </c>
    </row>
    <row r="133" spans="1:24" x14ac:dyDescent="0.25">
      <c r="A133" s="20" t="s">
        <v>907</v>
      </c>
      <c r="B133" s="20">
        <v>4017</v>
      </c>
      <c r="C133" s="20" t="s">
        <v>18</v>
      </c>
      <c r="D133" s="20" t="s">
        <v>137</v>
      </c>
      <c r="E133" s="9">
        <v>42539.547986111109</v>
      </c>
      <c r="F133" s="9">
        <v>42539.548657407409</v>
      </c>
      <c r="G133" s="10">
        <v>0</v>
      </c>
      <c r="H133" s="9" t="s">
        <v>908</v>
      </c>
      <c r="I133" s="9">
        <v>42539.560694444444</v>
      </c>
      <c r="J133" s="20">
        <v>0</v>
      </c>
      <c r="K133" s="20" t="str">
        <f t="shared" si="31"/>
        <v>4017/4018</v>
      </c>
      <c r="L133" s="6">
        <f t="shared" si="32"/>
        <v>1.2037037035042886E-2</v>
      </c>
      <c r="M133" s="7"/>
      <c r="N133" s="7">
        <f t="shared" si="37"/>
        <v>17.333333330461755</v>
      </c>
      <c r="O133" s="21"/>
      <c r="P133" s="21" t="s">
        <v>844</v>
      </c>
      <c r="Q133" s="37" t="b">
        <f t="shared" si="33"/>
        <v>1</v>
      </c>
      <c r="R133" s="38" t="s">
        <v>973</v>
      </c>
      <c r="S133" s="39">
        <f t="shared" si="29"/>
        <v>23.2987</v>
      </c>
      <c r="T133" s="39">
        <f t="shared" si="30"/>
        <v>22.863700000000001</v>
      </c>
      <c r="U133" s="39">
        <f t="shared" si="34"/>
        <v>0.43499999999999872</v>
      </c>
      <c r="V133" s="37">
        <f>COUNTIFS(XINGS!$D$2:$D$19, "&lt;=" &amp; S133, XINGS!$D$2:$D$19, "&gt;=" &amp; T133)</f>
        <v>0</v>
      </c>
      <c r="W133" s="37">
        <f t="shared" si="35"/>
        <v>18</v>
      </c>
      <c r="X133" s="40">
        <f t="shared" si="36"/>
        <v>0</v>
      </c>
    </row>
    <row r="134" spans="1:24" x14ac:dyDescent="0.25">
      <c r="A134" s="20" t="s">
        <v>911</v>
      </c>
      <c r="B134" s="20">
        <v>4030</v>
      </c>
      <c r="C134" s="20" t="s">
        <v>18</v>
      </c>
      <c r="D134" s="20" t="s">
        <v>61</v>
      </c>
      <c r="E134" s="9">
        <v>42539.620335648149</v>
      </c>
      <c r="F134" s="9">
        <v>42539.62122685185</v>
      </c>
      <c r="G134" s="10">
        <v>1</v>
      </c>
      <c r="H134" s="9" t="s">
        <v>61</v>
      </c>
      <c r="I134" s="9">
        <v>42539.622615740744</v>
      </c>
      <c r="J134" s="20">
        <v>0</v>
      </c>
      <c r="K134" s="20" t="str">
        <f t="shared" si="31"/>
        <v>4029/4030</v>
      </c>
      <c r="L134" s="6">
        <f t="shared" si="32"/>
        <v>1.3888888934161514E-3</v>
      </c>
      <c r="M134" s="7"/>
      <c r="N134" s="7">
        <f t="shared" si="37"/>
        <v>2.000000006519258</v>
      </c>
      <c r="O134" s="21"/>
      <c r="P134" s="21" t="s">
        <v>912</v>
      </c>
      <c r="Q134" s="37" t="b">
        <f t="shared" si="33"/>
        <v>1</v>
      </c>
      <c r="R134" s="38" t="s">
        <v>973</v>
      </c>
      <c r="S134" s="39">
        <f t="shared" si="29"/>
        <v>23.3002</v>
      </c>
      <c r="T134" s="39">
        <f t="shared" si="30"/>
        <v>23.3002</v>
      </c>
      <c r="U134" s="39">
        <f t="shared" si="34"/>
        <v>0</v>
      </c>
      <c r="V134" s="37">
        <f>COUNTIFS(XINGS!$D$2:$D$19, "&lt;=" &amp; S134, XINGS!$D$2:$D$19, "&gt;=" &amp; T134)</f>
        <v>0</v>
      </c>
      <c r="W134" s="37">
        <f t="shared" si="35"/>
        <v>18</v>
      </c>
      <c r="X134" s="40">
        <f t="shared" si="36"/>
        <v>0</v>
      </c>
    </row>
    <row r="135" spans="1:24" x14ac:dyDescent="0.25">
      <c r="A135" s="20" t="s">
        <v>75</v>
      </c>
      <c r="B135" s="20">
        <v>4023</v>
      </c>
      <c r="C135" s="20" t="s">
        <v>18</v>
      </c>
      <c r="D135" s="20" t="s">
        <v>40</v>
      </c>
      <c r="E135" s="9">
        <v>42539.794212962966</v>
      </c>
      <c r="F135" s="9">
        <v>42539.795474537037</v>
      </c>
      <c r="G135" s="10">
        <v>1</v>
      </c>
      <c r="H135" s="9" t="s">
        <v>916</v>
      </c>
      <c r="I135" s="9">
        <v>42539.819548611114</v>
      </c>
      <c r="J135" s="20">
        <v>0</v>
      </c>
      <c r="K135" s="20" t="str">
        <f t="shared" si="31"/>
        <v>4023/4024</v>
      </c>
      <c r="L135" s="6">
        <f t="shared" si="32"/>
        <v>2.4074074077361729E-2</v>
      </c>
      <c r="M135" s="7"/>
      <c r="N135" s="7">
        <f t="shared" si="37"/>
        <v>34.66666667140089</v>
      </c>
      <c r="O135" s="21"/>
      <c r="P135" s="21" t="s">
        <v>667</v>
      </c>
      <c r="Q135" s="37" t="b">
        <f t="shared" si="33"/>
        <v>1</v>
      </c>
      <c r="R135" s="38" t="s">
        <v>973</v>
      </c>
      <c r="S135" s="39">
        <f t="shared" si="29"/>
        <v>23.297499999999999</v>
      </c>
      <c r="T135" s="39">
        <f t="shared" si="30"/>
        <v>4.4458000000000002</v>
      </c>
      <c r="U135" s="39">
        <f t="shared" si="34"/>
        <v>18.851700000000001</v>
      </c>
      <c r="V135" s="37">
        <f>COUNTIFS(XINGS!$D$2:$D$19, "&lt;=" &amp; S135, XINGS!$D$2:$D$19, "&gt;=" &amp; T135)</f>
        <v>12</v>
      </c>
      <c r="W135" s="37">
        <f t="shared" si="35"/>
        <v>6</v>
      </c>
      <c r="X135" s="40">
        <f t="shared" si="36"/>
        <v>0.66666666666666663</v>
      </c>
    </row>
    <row r="136" spans="1:24" x14ac:dyDescent="0.25">
      <c r="A136" s="20" t="s">
        <v>917</v>
      </c>
      <c r="B136" s="20">
        <v>4023</v>
      </c>
      <c r="C136" s="20" t="s">
        <v>18</v>
      </c>
      <c r="D136" s="20" t="s">
        <v>35</v>
      </c>
      <c r="E136" s="9">
        <v>42539.865694444445</v>
      </c>
      <c r="F136" s="9">
        <v>42539.866689814815</v>
      </c>
      <c r="G136" s="10">
        <v>1</v>
      </c>
      <c r="H136" s="9" t="s">
        <v>918</v>
      </c>
      <c r="I136" s="9">
        <v>42539.867604166669</v>
      </c>
      <c r="J136" s="20">
        <v>0</v>
      </c>
      <c r="K136" s="20" t="str">
        <f t="shared" si="31"/>
        <v>4023/4024</v>
      </c>
      <c r="L136" s="6">
        <f t="shared" si="32"/>
        <v>9.1435185458976775E-4</v>
      </c>
      <c r="M136" s="7"/>
      <c r="N136" s="7">
        <f t="shared" si="37"/>
        <v>1.3166666706092656</v>
      </c>
      <c r="O136" s="21"/>
      <c r="P136" s="21" t="s">
        <v>844</v>
      </c>
      <c r="Q136" s="37" t="b">
        <f t="shared" si="33"/>
        <v>1</v>
      </c>
      <c r="R136" s="38" t="s">
        <v>973</v>
      </c>
      <c r="S136" s="39">
        <f t="shared" si="29"/>
        <v>23.299399999999999</v>
      </c>
      <c r="T136" s="39">
        <f t="shared" si="30"/>
        <v>23.2988</v>
      </c>
      <c r="U136" s="39">
        <f t="shared" si="34"/>
        <v>5.9999999999860165E-4</v>
      </c>
      <c r="V136" s="37">
        <f>COUNTIFS(XINGS!$D$2:$D$19, "&lt;=" &amp; S136, XINGS!$D$2:$D$19, "&gt;=" &amp; T136)</f>
        <v>0</v>
      </c>
      <c r="W136" s="37">
        <f t="shared" si="35"/>
        <v>18</v>
      </c>
      <c r="X136" s="40">
        <f t="shared" si="36"/>
        <v>0</v>
      </c>
    </row>
    <row r="137" spans="1:24" x14ac:dyDescent="0.25">
      <c r="A137" s="20" t="s">
        <v>920</v>
      </c>
      <c r="B137" s="20">
        <v>4017</v>
      </c>
      <c r="C137" s="20" t="s">
        <v>18</v>
      </c>
      <c r="D137" s="20" t="s">
        <v>35</v>
      </c>
      <c r="E137" s="9">
        <v>42540.483842592592</v>
      </c>
      <c r="F137" s="9">
        <v>42540.484756944446</v>
      </c>
      <c r="G137" s="10">
        <v>1</v>
      </c>
      <c r="H137" s="9" t="s">
        <v>921</v>
      </c>
      <c r="I137" s="9">
        <v>42540.495937500003</v>
      </c>
      <c r="J137" s="20">
        <v>0</v>
      </c>
      <c r="K137" s="20" t="str">
        <f t="shared" si="31"/>
        <v>4017/4018</v>
      </c>
      <c r="L137" s="6">
        <f t="shared" si="32"/>
        <v>1.1180555557075422E-2</v>
      </c>
      <c r="M137" s="7"/>
      <c r="N137" s="7">
        <f t="shared" si="37"/>
        <v>16.100000002188608</v>
      </c>
      <c r="O137" s="21"/>
      <c r="P137" s="21" t="s">
        <v>814</v>
      </c>
      <c r="Q137" s="37" t="b">
        <f t="shared" si="33"/>
        <v>1</v>
      </c>
      <c r="R137" s="38" t="s">
        <v>974</v>
      </c>
      <c r="S137" s="39">
        <f t="shared" si="29"/>
        <v>23.299399999999999</v>
      </c>
      <c r="T137" s="39">
        <f t="shared" si="30"/>
        <v>12.811400000000001</v>
      </c>
      <c r="U137" s="39">
        <f t="shared" si="34"/>
        <v>10.487999999999998</v>
      </c>
      <c r="V137" s="37">
        <f>COUNTIFS(XINGS!$D$2:$D$19, "&lt;=" &amp; S137, XINGS!$D$2:$D$19, "&gt;=" &amp; T137)</f>
        <v>1</v>
      </c>
      <c r="W137" s="37">
        <f t="shared" si="35"/>
        <v>17</v>
      </c>
      <c r="X137" s="40">
        <f t="shared" si="36"/>
        <v>5.5555555555555552E-2</v>
      </c>
    </row>
    <row r="138" spans="1:24" x14ac:dyDescent="0.25">
      <c r="A138" s="20" t="s">
        <v>77</v>
      </c>
      <c r="B138" s="20">
        <v>4013</v>
      </c>
      <c r="C138" s="20" t="s">
        <v>18</v>
      </c>
      <c r="D138" s="20" t="s">
        <v>926</v>
      </c>
      <c r="E138" s="9">
        <v>42540.543749999997</v>
      </c>
      <c r="F138" s="9">
        <v>42540.544768518521</v>
      </c>
      <c r="G138" s="10">
        <v>1</v>
      </c>
      <c r="H138" s="9" t="s">
        <v>927</v>
      </c>
      <c r="I138" s="9">
        <v>42540.546631944446</v>
      </c>
      <c r="J138" s="20">
        <v>1</v>
      </c>
      <c r="K138" s="20" t="str">
        <f t="shared" si="31"/>
        <v>4013/4014</v>
      </c>
      <c r="L138" s="6">
        <f t="shared" si="32"/>
        <v>1.8634259249665774E-3</v>
      </c>
      <c r="M138" s="7"/>
      <c r="N138" s="7">
        <f t="shared" si="37"/>
        <v>2.6833333319518715</v>
      </c>
      <c r="O138" s="21"/>
      <c r="P138" s="21" t="s">
        <v>928</v>
      </c>
      <c r="Q138" s="37" t="b">
        <f t="shared" si="33"/>
        <v>1</v>
      </c>
      <c r="R138" s="38" t="s">
        <v>974</v>
      </c>
      <c r="S138" s="39">
        <f t="shared" ref="S138:S156" si="38">RIGHT(D138,LEN(D138)-4)/10000</f>
        <v>3.6806999999999999</v>
      </c>
      <c r="T138" s="39">
        <f t="shared" si="30"/>
        <v>3.6469999999999998</v>
      </c>
      <c r="U138" s="39">
        <f t="shared" si="34"/>
        <v>3.3700000000000063E-2</v>
      </c>
      <c r="V138" s="37">
        <f>COUNTIFS(XINGS!$D$2:$D$19, "&lt;=" &amp; S138, XINGS!$D$2:$D$19, "&gt;=" &amp; T138)</f>
        <v>0</v>
      </c>
      <c r="W138" s="37">
        <f t="shared" si="35"/>
        <v>18</v>
      </c>
      <c r="X138" s="40">
        <f t="shared" si="36"/>
        <v>0</v>
      </c>
    </row>
    <row r="139" spans="1:24" x14ac:dyDescent="0.25">
      <c r="A139" s="20" t="s">
        <v>76</v>
      </c>
      <c r="B139" s="20">
        <v>4026</v>
      </c>
      <c r="C139" s="20" t="s">
        <v>18</v>
      </c>
      <c r="D139" s="20" t="s">
        <v>929</v>
      </c>
      <c r="E139" s="9">
        <v>42540.599398148152</v>
      </c>
      <c r="F139" s="9">
        <v>42540.60015046296</v>
      </c>
      <c r="G139" s="10">
        <v>1</v>
      </c>
      <c r="H139" s="9" t="s">
        <v>39</v>
      </c>
      <c r="I139" s="9">
        <v>42540.601851851854</v>
      </c>
      <c r="J139" s="20">
        <v>0</v>
      </c>
      <c r="K139" s="20" t="str">
        <f t="shared" si="31"/>
        <v>4025/4026</v>
      </c>
      <c r="L139" s="6">
        <f t="shared" si="32"/>
        <v>1.7013888937071897E-3</v>
      </c>
      <c r="M139" s="7"/>
      <c r="N139" s="7">
        <f t="shared" si="37"/>
        <v>2.4500000069383532</v>
      </c>
      <c r="O139" s="21"/>
      <c r="P139" s="21" t="s">
        <v>844</v>
      </c>
      <c r="Q139" s="37" t="b">
        <f t="shared" si="33"/>
        <v>1</v>
      </c>
      <c r="R139" s="38" t="s">
        <v>974</v>
      </c>
      <c r="S139" s="39">
        <f t="shared" si="38"/>
        <v>23.31</v>
      </c>
      <c r="T139" s="39">
        <f t="shared" si="30"/>
        <v>1.4999999999999999E-2</v>
      </c>
      <c r="U139" s="39">
        <f t="shared" si="34"/>
        <v>23.294999999999998</v>
      </c>
      <c r="V139" s="37">
        <f>COUNTIFS(XINGS!$D$2:$D$19, "&lt;=" &amp; S139, XINGS!$D$2:$D$19, "&gt;=" &amp; T139)</f>
        <v>18</v>
      </c>
      <c r="W139" s="37">
        <f t="shared" si="35"/>
        <v>0</v>
      </c>
      <c r="X139" s="40">
        <f t="shared" si="36"/>
        <v>1</v>
      </c>
    </row>
    <row r="140" spans="1:24" x14ac:dyDescent="0.25">
      <c r="A140" s="20" t="s">
        <v>81</v>
      </c>
      <c r="B140" s="20">
        <v>4030</v>
      </c>
      <c r="C140" s="20" t="s">
        <v>18</v>
      </c>
      <c r="D140" s="20" t="s">
        <v>934</v>
      </c>
      <c r="E140" s="9">
        <v>42540.619895833333</v>
      </c>
      <c r="F140" s="9">
        <v>42540.620810185188</v>
      </c>
      <c r="G140" s="10">
        <v>1</v>
      </c>
      <c r="H140" s="9" t="s">
        <v>935</v>
      </c>
      <c r="I140" s="9">
        <v>42540.626342592594</v>
      </c>
      <c r="J140" s="20">
        <v>0</v>
      </c>
      <c r="K140" s="20" t="str">
        <f t="shared" si="31"/>
        <v>4029/4030</v>
      </c>
      <c r="L140" s="6">
        <f t="shared" si="32"/>
        <v>5.5324074055533856E-3</v>
      </c>
      <c r="M140" s="7"/>
      <c r="N140" s="7">
        <f>24*60*SUM($L140:$L141)</f>
        <v>64.766666666837409</v>
      </c>
      <c r="O140" s="21"/>
      <c r="P140" s="21" t="s">
        <v>936</v>
      </c>
      <c r="Q140" s="37" t="b">
        <f t="shared" si="33"/>
        <v>1</v>
      </c>
      <c r="R140" s="38" t="s">
        <v>974</v>
      </c>
      <c r="S140" s="39">
        <f t="shared" si="38"/>
        <v>23.2974</v>
      </c>
      <c r="T140" s="39">
        <f t="shared" si="30"/>
        <v>19.350200000000001</v>
      </c>
      <c r="U140" s="39">
        <f t="shared" si="34"/>
        <v>3.9471999999999987</v>
      </c>
      <c r="V140" s="37">
        <f>COUNTIFS(XINGS!$D$2:$D$19, "&lt;=" &amp; S140, XINGS!$D$2:$D$19, "&gt;=" &amp; T140)</f>
        <v>0</v>
      </c>
      <c r="W140" s="37">
        <f t="shared" si="35"/>
        <v>18</v>
      </c>
      <c r="X140" s="40">
        <f t="shared" si="36"/>
        <v>0</v>
      </c>
    </row>
    <row r="141" spans="1:24" x14ac:dyDescent="0.25">
      <c r="A141" s="20" t="s">
        <v>81</v>
      </c>
      <c r="B141" s="20">
        <v>4030</v>
      </c>
      <c r="C141" s="20" t="s">
        <v>18</v>
      </c>
      <c r="D141" s="20" t="s">
        <v>937</v>
      </c>
      <c r="E141" s="9">
        <v>42540.6327662037</v>
      </c>
      <c r="F141" s="9">
        <v>42540.633680555555</v>
      </c>
      <c r="G141" s="10">
        <v>1</v>
      </c>
      <c r="H141" s="9" t="s">
        <v>33</v>
      </c>
      <c r="I141" s="9">
        <v>42540.673125000001</v>
      </c>
      <c r="J141" s="20">
        <v>1</v>
      </c>
      <c r="K141" s="20" t="str">
        <f t="shared" si="31"/>
        <v>4029/4030</v>
      </c>
      <c r="L141" s="6">
        <f t="shared" si="32"/>
        <v>3.9444444446417037E-2</v>
      </c>
      <c r="M141" s="7"/>
      <c r="N141" s="7"/>
      <c r="O141" s="21"/>
      <c r="P141" s="21"/>
      <c r="Q141" s="37" t="b">
        <f t="shared" si="33"/>
        <v>1</v>
      </c>
      <c r="R141" s="38" t="s">
        <v>974</v>
      </c>
      <c r="S141" s="39">
        <f t="shared" si="38"/>
        <v>15.3986</v>
      </c>
      <c r="T141" s="39">
        <f t="shared" si="30"/>
        <v>1.52E-2</v>
      </c>
      <c r="U141" s="39">
        <f t="shared" si="34"/>
        <v>15.3834</v>
      </c>
      <c r="V141" s="37">
        <f>COUNTIFS(XINGS!$D$2:$D$19, "&lt;=" &amp; S141, XINGS!$D$2:$D$19, "&gt;=" &amp; T141)</f>
        <v>17</v>
      </c>
      <c r="W141" s="37">
        <f t="shared" si="35"/>
        <v>1</v>
      </c>
      <c r="X141" s="40">
        <f t="shared" si="36"/>
        <v>0.94444444444444442</v>
      </c>
    </row>
    <row r="142" spans="1:24" x14ac:dyDescent="0.25">
      <c r="A142" s="20" t="s">
        <v>938</v>
      </c>
      <c r="B142" s="20">
        <v>4019</v>
      </c>
      <c r="C142" s="20" t="s">
        <v>18</v>
      </c>
      <c r="D142" s="20" t="s">
        <v>35</v>
      </c>
      <c r="E142" s="9">
        <v>42540.651458333334</v>
      </c>
      <c r="F142" s="9">
        <v>42540.652557870373</v>
      </c>
      <c r="G142" s="10">
        <v>1</v>
      </c>
      <c r="H142" s="9" t="s">
        <v>939</v>
      </c>
      <c r="I142" s="9">
        <v>42540.65898148148</v>
      </c>
      <c r="J142" s="20">
        <v>0</v>
      </c>
      <c r="K142" s="20" t="str">
        <f t="shared" si="31"/>
        <v>4019/4020</v>
      </c>
      <c r="L142" s="6">
        <f t="shared" si="32"/>
        <v>6.4236111065838486E-3</v>
      </c>
      <c r="M142" s="7"/>
      <c r="N142" s="7">
        <f>24*60*SUM($L142:$L144)</f>
        <v>48.733333325944841</v>
      </c>
      <c r="O142" s="21"/>
      <c r="P142" s="21" t="s">
        <v>844</v>
      </c>
      <c r="Q142" s="37" t="b">
        <f t="shared" si="33"/>
        <v>1</v>
      </c>
      <c r="R142" s="38" t="s">
        <v>974</v>
      </c>
      <c r="S142" s="39">
        <f t="shared" si="38"/>
        <v>23.299399999999999</v>
      </c>
      <c r="T142" s="39">
        <f t="shared" si="30"/>
        <v>19.3245</v>
      </c>
      <c r="U142" s="39">
        <f t="shared" si="34"/>
        <v>3.9748999999999981</v>
      </c>
      <c r="V142" s="37">
        <f>COUNTIFS(XINGS!$D$2:$D$19, "&lt;=" &amp; S142, XINGS!$D$2:$D$19, "&gt;=" &amp; T142)</f>
        <v>0</v>
      </c>
      <c r="W142" s="37">
        <f t="shared" si="35"/>
        <v>18</v>
      </c>
      <c r="X142" s="40">
        <f t="shared" si="36"/>
        <v>0</v>
      </c>
    </row>
    <row r="143" spans="1:24" x14ac:dyDescent="0.25">
      <c r="A143" s="20" t="s">
        <v>938</v>
      </c>
      <c r="B143" s="20">
        <v>4019</v>
      </c>
      <c r="C143" s="20" t="s">
        <v>18</v>
      </c>
      <c r="D143" s="20" t="s">
        <v>939</v>
      </c>
      <c r="E143" s="9">
        <v>42540.651458333334</v>
      </c>
      <c r="F143" s="9">
        <v>42540.65898148148</v>
      </c>
      <c r="G143" s="10">
        <v>10</v>
      </c>
      <c r="H143" s="9" t="s">
        <v>939</v>
      </c>
      <c r="I143" s="9">
        <v>42540.65898148148</v>
      </c>
      <c r="J143" s="20">
        <v>0</v>
      </c>
      <c r="K143" s="20" t="str">
        <f t="shared" si="31"/>
        <v>4019/4020</v>
      </c>
      <c r="L143" s="6">
        <f t="shared" si="32"/>
        <v>0</v>
      </c>
      <c r="M143" s="7"/>
      <c r="N143" s="7"/>
      <c r="O143" s="21"/>
      <c r="P143" s="21"/>
      <c r="Q143" s="37" t="b">
        <f t="shared" si="33"/>
        <v>1</v>
      </c>
      <c r="R143" s="38" t="s">
        <v>974</v>
      </c>
      <c r="S143" s="39">
        <f t="shared" si="38"/>
        <v>19.3245</v>
      </c>
      <c r="T143" s="39">
        <f t="shared" si="30"/>
        <v>19.3245</v>
      </c>
      <c r="U143" s="39">
        <f t="shared" si="34"/>
        <v>0</v>
      </c>
      <c r="V143" s="37">
        <f>COUNTIFS(XINGS!$D$2:$D$19, "&lt;=" &amp; S143, XINGS!$D$2:$D$19, "&gt;=" &amp; T143)</f>
        <v>0</v>
      </c>
      <c r="W143" s="37">
        <f t="shared" si="35"/>
        <v>18</v>
      </c>
      <c r="X143" s="40">
        <f t="shared" si="36"/>
        <v>0</v>
      </c>
    </row>
    <row r="144" spans="1:24" x14ac:dyDescent="0.25">
      <c r="A144" s="20" t="s">
        <v>938</v>
      </c>
      <c r="B144" s="20">
        <v>4019</v>
      </c>
      <c r="C144" s="20" t="s">
        <v>18</v>
      </c>
      <c r="D144" s="20" t="s">
        <v>286</v>
      </c>
      <c r="E144" s="9">
        <v>42540.664282407408</v>
      </c>
      <c r="F144" s="9">
        <v>42540.66479166667</v>
      </c>
      <c r="G144" s="10">
        <v>0</v>
      </c>
      <c r="H144" s="9" t="s">
        <v>25</v>
      </c>
      <c r="I144" s="9">
        <v>42540.692210648151</v>
      </c>
      <c r="J144" s="20">
        <v>2</v>
      </c>
      <c r="K144" s="20" t="str">
        <f t="shared" si="31"/>
        <v>4019/4020</v>
      </c>
      <c r="L144" s="6">
        <f t="shared" si="32"/>
        <v>2.7418981480877846E-2</v>
      </c>
      <c r="M144" s="7"/>
      <c r="N144" s="7"/>
      <c r="O144" s="21"/>
      <c r="P144" s="21"/>
      <c r="Q144" s="37" t="b">
        <f t="shared" si="33"/>
        <v>1</v>
      </c>
      <c r="R144" s="38" t="s">
        <v>974</v>
      </c>
      <c r="S144" s="39">
        <f t="shared" si="38"/>
        <v>15.4016</v>
      </c>
      <c r="T144" s="39">
        <f t="shared" si="30"/>
        <v>1.4500000000000001E-2</v>
      </c>
      <c r="U144" s="39">
        <f t="shared" si="34"/>
        <v>15.3871</v>
      </c>
      <c r="V144" s="37">
        <f>COUNTIFS(XINGS!$D$2:$D$19, "&lt;=" &amp; S144, XINGS!$D$2:$D$19, "&gt;=" &amp; T144)</f>
        <v>17</v>
      </c>
      <c r="W144" s="37">
        <f t="shared" si="35"/>
        <v>1</v>
      </c>
      <c r="X144" s="40">
        <f t="shared" si="36"/>
        <v>0.94444444444444442</v>
      </c>
    </row>
    <row r="145" spans="1:24" x14ac:dyDescent="0.25">
      <c r="A145" s="20" t="s">
        <v>80</v>
      </c>
      <c r="B145" s="20">
        <v>4012</v>
      </c>
      <c r="C145" s="20"/>
      <c r="D145" s="20"/>
      <c r="E145" s="9"/>
      <c r="F145" s="9">
        <v>42540.743043981478</v>
      </c>
      <c r="G145" s="10"/>
      <c r="H145" s="9"/>
      <c r="I145" s="9">
        <v>42540.744768518518</v>
      </c>
      <c r="J145" s="20"/>
      <c r="K145" s="20" t="str">
        <f t="shared" si="31"/>
        <v>4011/4012</v>
      </c>
      <c r="L145" s="6">
        <f t="shared" si="32"/>
        <v>1.7245370399905369E-3</v>
      </c>
      <c r="M145" s="7"/>
      <c r="N145" s="7">
        <f>24*60*SUM($L145:$L145)</f>
        <v>2.4833333375863731</v>
      </c>
      <c r="O145" s="21"/>
      <c r="P145" s="21" t="s">
        <v>844</v>
      </c>
      <c r="Q145" s="37" t="b">
        <f t="shared" si="33"/>
        <v>1</v>
      </c>
      <c r="R145" s="38" t="s">
        <v>974</v>
      </c>
      <c r="S145" s="39" t="e">
        <f t="shared" si="38"/>
        <v>#VALUE!</v>
      </c>
      <c r="T145" s="39" t="e">
        <f t="shared" si="30"/>
        <v>#VALUE!</v>
      </c>
      <c r="U145" s="39" t="e">
        <f t="shared" si="34"/>
        <v>#VALUE!</v>
      </c>
      <c r="V145" s="37">
        <f>COUNTIFS(XINGS!$D$2:$D$19, "&lt;=" &amp; S145, XINGS!$D$2:$D$19, "&gt;=" &amp; T145)</f>
        <v>0</v>
      </c>
      <c r="W145" s="37">
        <f t="shared" si="35"/>
        <v>18</v>
      </c>
      <c r="X145" s="40">
        <f t="shared" si="36"/>
        <v>0</v>
      </c>
    </row>
    <row r="146" spans="1:24" x14ac:dyDescent="0.25">
      <c r="A146" s="20" t="s">
        <v>504</v>
      </c>
      <c r="B146" s="20">
        <v>4013</v>
      </c>
      <c r="C146" s="20"/>
      <c r="D146" s="20"/>
      <c r="E146" s="9"/>
      <c r="F146" s="9">
        <v>42523.195798611108</v>
      </c>
      <c r="G146" s="10"/>
      <c r="H146" s="9"/>
      <c r="I146" s="9">
        <v>42523.20412037037</v>
      </c>
      <c r="J146" s="20">
        <v>0</v>
      </c>
      <c r="K146" s="20" t="str">
        <f t="shared" si="31"/>
        <v>4013/4014</v>
      </c>
      <c r="L146" s="6">
        <f t="shared" si="32"/>
        <v>8.3217592618893832E-3</v>
      </c>
      <c r="M146" s="7"/>
      <c r="N146" s="7">
        <f>24*60*SUM($L146:$L146)</f>
        <v>11.983333337120712</v>
      </c>
      <c r="O146" s="21"/>
      <c r="P146" s="21" t="s">
        <v>393</v>
      </c>
      <c r="Q146" s="37" t="b">
        <f t="shared" si="33"/>
        <v>1</v>
      </c>
      <c r="R146" s="38" t="s">
        <v>958</v>
      </c>
      <c r="S146" s="39" t="e">
        <f t="shared" si="38"/>
        <v>#VALUE!</v>
      </c>
      <c r="T146" s="39" t="e">
        <f t="shared" si="30"/>
        <v>#VALUE!</v>
      </c>
      <c r="U146" s="39" t="e">
        <f t="shared" si="34"/>
        <v>#VALUE!</v>
      </c>
      <c r="V146" s="37">
        <f>COUNTIFS(XINGS!$D$2:$D$19, "&lt;=" &amp; S146, XINGS!$D$2:$D$19, "&gt;=" &amp; T146)</f>
        <v>0</v>
      </c>
      <c r="W146" s="37">
        <f t="shared" si="35"/>
        <v>18</v>
      </c>
      <c r="X146" s="40">
        <f t="shared" si="36"/>
        <v>0</v>
      </c>
    </row>
    <row r="147" spans="1:24" x14ac:dyDescent="0.25">
      <c r="A147" s="20" t="s">
        <v>505</v>
      </c>
      <c r="B147" s="20">
        <v>4030</v>
      </c>
      <c r="C147" s="20" t="s">
        <v>18</v>
      </c>
      <c r="D147" s="20" t="s">
        <v>506</v>
      </c>
      <c r="E147" s="9">
        <v>42523.254444444443</v>
      </c>
      <c r="F147" s="9">
        <v>42523.25540509259</v>
      </c>
      <c r="G147" s="10">
        <v>1</v>
      </c>
      <c r="H147" s="9" t="s">
        <v>507</v>
      </c>
      <c r="I147" s="9">
        <v>42523.262986111113</v>
      </c>
      <c r="J147" s="20">
        <v>0</v>
      </c>
      <c r="K147" s="20" t="str">
        <f t="shared" si="31"/>
        <v>4029/4030</v>
      </c>
      <c r="L147" s="6">
        <f t="shared" si="32"/>
        <v>7.5810185226146132E-3</v>
      </c>
      <c r="M147" s="7"/>
      <c r="N147" s="7">
        <f>24*60*SUM($L147:$L147)</f>
        <v>10.916666672565043</v>
      </c>
      <c r="O147" s="21"/>
      <c r="P147" s="21" t="s">
        <v>508</v>
      </c>
      <c r="Q147" s="37" t="b">
        <f t="shared" si="33"/>
        <v>1</v>
      </c>
      <c r="R147" s="38" t="s">
        <v>958</v>
      </c>
      <c r="S147" s="39">
        <f t="shared" si="38"/>
        <v>23.2943</v>
      </c>
      <c r="T147" s="39">
        <f t="shared" si="30"/>
        <v>18.537400000000002</v>
      </c>
      <c r="U147" s="39">
        <f t="shared" si="34"/>
        <v>4.7568999999999981</v>
      </c>
      <c r="V147" s="37">
        <f>COUNTIFS(XINGS!$D$2:$D$19, "&lt;=" &amp; S147, XINGS!$D$2:$D$19, "&gt;=" &amp; T147)</f>
        <v>0</v>
      </c>
      <c r="W147" s="37">
        <f t="shared" si="35"/>
        <v>18</v>
      </c>
      <c r="X147" s="40">
        <f t="shared" si="36"/>
        <v>0</v>
      </c>
    </row>
    <row r="148" spans="1:24" x14ac:dyDescent="0.25">
      <c r="A148" s="20" t="s">
        <v>521</v>
      </c>
      <c r="B148" s="20">
        <v>4041</v>
      </c>
      <c r="C148" s="20" t="s">
        <v>18</v>
      </c>
      <c r="D148" s="20" t="s">
        <v>522</v>
      </c>
      <c r="E148" s="9">
        <v>42523.55709490741</v>
      </c>
      <c r="F148" s="9">
        <v>42523.558125000003</v>
      </c>
      <c r="G148" s="10">
        <v>1</v>
      </c>
      <c r="H148" s="9" t="s">
        <v>92</v>
      </c>
      <c r="I148" s="9">
        <v>42523.559513888889</v>
      </c>
      <c r="J148" s="20">
        <v>1</v>
      </c>
      <c r="K148" s="20" t="str">
        <f t="shared" si="31"/>
        <v>4041/4042</v>
      </c>
      <c r="L148" s="6">
        <f t="shared" si="32"/>
        <v>1.3888888861401938E-3</v>
      </c>
      <c r="M148" s="7"/>
      <c r="N148" s="7">
        <f>24*60*SUM($L148:$L148)</f>
        <v>1.9999999960418791</v>
      </c>
      <c r="O148" s="21"/>
      <c r="P148" s="21" t="s">
        <v>393</v>
      </c>
      <c r="Q148" s="37" t="b">
        <f t="shared" si="33"/>
        <v>1</v>
      </c>
      <c r="R148" s="38" t="s">
        <v>958</v>
      </c>
      <c r="S148" s="39">
        <f t="shared" si="38"/>
        <v>23.296900000000001</v>
      </c>
      <c r="T148" s="39">
        <f t="shared" si="30"/>
        <v>1.6500000000000001E-2</v>
      </c>
      <c r="U148" s="39">
        <f t="shared" si="34"/>
        <v>23.2804</v>
      </c>
      <c r="V148" s="37">
        <f>COUNTIFS(XINGS!$D$2:$D$19, "&lt;=" &amp; S148, XINGS!$D$2:$D$19, "&gt;=" &amp; T148)</f>
        <v>18</v>
      </c>
      <c r="W148" s="37">
        <f t="shared" si="35"/>
        <v>0</v>
      </c>
      <c r="X148" s="40">
        <f t="shared" si="36"/>
        <v>1</v>
      </c>
    </row>
    <row r="149" spans="1:24" x14ac:dyDescent="0.25">
      <c r="A149" s="20" t="s">
        <v>523</v>
      </c>
      <c r="B149" s="20">
        <v>4012</v>
      </c>
      <c r="C149" s="20" t="s">
        <v>18</v>
      </c>
      <c r="D149" s="20" t="s">
        <v>62</v>
      </c>
      <c r="E149" s="9">
        <v>42523.702349537038</v>
      </c>
      <c r="F149" s="9">
        <v>42523.703460648147</v>
      </c>
      <c r="G149" s="10">
        <v>1</v>
      </c>
      <c r="H149" s="9" t="s">
        <v>524</v>
      </c>
      <c r="I149" s="9">
        <v>42523.720601851855</v>
      </c>
      <c r="J149" s="20">
        <v>0</v>
      </c>
      <c r="K149" s="20" t="str">
        <f t="shared" si="31"/>
        <v>4011/4012</v>
      </c>
      <c r="L149" s="6">
        <f t="shared" si="32"/>
        <v>1.7141203708888497E-2</v>
      </c>
      <c r="M149" s="7"/>
      <c r="N149" s="7"/>
      <c r="O149" s="21"/>
      <c r="P149" s="21"/>
      <c r="Q149" s="37" t="b">
        <f t="shared" si="33"/>
        <v>1</v>
      </c>
      <c r="R149" s="38" t="s">
        <v>958</v>
      </c>
      <c r="S149" s="39">
        <f t="shared" si="38"/>
        <v>23.297699999999999</v>
      </c>
      <c r="T149" s="39">
        <f t="shared" si="30"/>
        <v>11.120900000000001</v>
      </c>
      <c r="U149" s="39">
        <f t="shared" si="34"/>
        <v>12.176799999999998</v>
      </c>
      <c r="V149" s="37">
        <f>COUNTIFS(XINGS!$D$2:$D$19, "&lt;=" &amp; S149, XINGS!$D$2:$D$19, "&gt;=" &amp; T149)</f>
        <v>2</v>
      </c>
      <c r="W149" s="37">
        <f t="shared" si="35"/>
        <v>16</v>
      </c>
      <c r="X149" s="40">
        <f t="shared" si="36"/>
        <v>0.1111111111111111</v>
      </c>
    </row>
    <row r="150" spans="1:24" x14ac:dyDescent="0.25">
      <c r="A150" s="20" t="s">
        <v>523</v>
      </c>
      <c r="B150" s="20">
        <v>4012</v>
      </c>
      <c r="C150" s="20" t="s">
        <v>18</v>
      </c>
      <c r="D150" s="20" t="s">
        <v>525</v>
      </c>
      <c r="E150" s="9">
        <v>42523.724768518521</v>
      </c>
      <c r="F150" s="9">
        <v>42523.725601851853</v>
      </c>
      <c r="G150" s="10">
        <v>1</v>
      </c>
      <c r="H150" s="9" t="s">
        <v>526</v>
      </c>
      <c r="I150" s="9">
        <v>42523.731365740743</v>
      </c>
      <c r="J150" s="20">
        <v>0</v>
      </c>
      <c r="K150" s="20" t="str">
        <f t="shared" si="31"/>
        <v>4011/4012</v>
      </c>
      <c r="L150" s="6">
        <f t="shared" si="32"/>
        <v>5.7638888902147301E-3</v>
      </c>
      <c r="M150" s="7"/>
      <c r="N150" s="7">
        <f>24*60*SUM($L149:$L150)</f>
        <v>32.983333342708647</v>
      </c>
      <c r="O150" s="21"/>
      <c r="P150" s="21" t="s">
        <v>365</v>
      </c>
      <c r="Q150" s="37" t="b">
        <f t="shared" si="33"/>
        <v>1</v>
      </c>
      <c r="R150" s="38" t="s">
        <v>958</v>
      </c>
      <c r="S150" s="39">
        <f t="shared" si="38"/>
        <v>8.6353000000000009</v>
      </c>
      <c r="T150" s="39">
        <f t="shared" si="30"/>
        <v>5.4298000000000002</v>
      </c>
      <c r="U150" s="39">
        <f t="shared" si="34"/>
        <v>3.2055000000000007</v>
      </c>
      <c r="V150" s="37">
        <f>COUNTIFS(XINGS!$D$2:$D$19, "&lt;=" &amp; S150, XINGS!$D$2:$D$19, "&gt;=" &amp; T150)</f>
        <v>6</v>
      </c>
      <c r="W150" s="37">
        <f t="shared" si="35"/>
        <v>12</v>
      </c>
      <c r="X150" s="40">
        <f t="shared" si="36"/>
        <v>0.33333333333333331</v>
      </c>
    </row>
    <row r="151" spans="1:24" x14ac:dyDescent="0.25">
      <c r="A151" s="20" t="s">
        <v>529</v>
      </c>
      <c r="B151" s="20">
        <v>4028</v>
      </c>
      <c r="C151" s="20"/>
      <c r="D151" s="20"/>
      <c r="E151" s="9"/>
      <c r="F151" s="9">
        <v>42523.874826388892</v>
      </c>
      <c r="G151" s="10"/>
      <c r="H151" s="9"/>
      <c r="I151" s="9">
        <v>42523.876527777778</v>
      </c>
      <c r="J151" s="20">
        <v>0</v>
      </c>
      <c r="K151" s="20" t="str">
        <f t="shared" si="31"/>
        <v>4027/4028</v>
      </c>
      <c r="L151" s="6">
        <f t="shared" si="32"/>
        <v>1.7013888864312321E-3</v>
      </c>
      <c r="M151" s="7"/>
      <c r="N151" s="7">
        <f t="shared" ref="N151:N160" si="39">24*60*SUM($L151:$L151)</f>
        <v>2.4499999964609742</v>
      </c>
      <c r="O151" s="21"/>
      <c r="P151" s="21" t="s">
        <v>393</v>
      </c>
      <c r="Q151" s="37" t="b">
        <f t="shared" si="33"/>
        <v>1</v>
      </c>
      <c r="R151" s="38" t="s">
        <v>958</v>
      </c>
      <c r="S151" s="39" t="e">
        <f t="shared" si="38"/>
        <v>#VALUE!</v>
      </c>
      <c r="T151" s="39" t="e">
        <f t="shared" si="30"/>
        <v>#VALUE!</v>
      </c>
      <c r="U151" s="39" t="e">
        <f t="shared" si="34"/>
        <v>#VALUE!</v>
      </c>
      <c r="V151" s="37">
        <f>COUNTIFS(XINGS!$D$2:$D$19, "&lt;=" &amp; S151, XINGS!$D$2:$D$19, "&gt;=" &amp; T151)</f>
        <v>0</v>
      </c>
      <c r="W151" s="37">
        <f t="shared" si="35"/>
        <v>18</v>
      </c>
      <c r="X151" s="40">
        <f t="shared" si="36"/>
        <v>0</v>
      </c>
    </row>
    <row r="152" spans="1:24" x14ac:dyDescent="0.25">
      <c r="A152" s="20" t="s">
        <v>530</v>
      </c>
      <c r="B152" s="20">
        <v>4012</v>
      </c>
      <c r="C152" s="20" t="s">
        <v>18</v>
      </c>
      <c r="D152" s="20" t="s">
        <v>62</v>
      </c>
      <c r="E152" s="9">
        <v>42524.236793981479</v>
      </c>
      <c r="F152" s="9">
        <v>42524.238877314812</v>
      </c>
      <c r="G152" s="10">
        <v>2</v>
      </c>
      <c r="H152" s="9" t="s">
        <v>531</v>
      </c>
      <c r="I152" s="9">
        <v>42524.256620370368</v>
      </c>
      <c r="J152" s="20">
        <v>1</v>
      </c>
      <c r="K152" s="20" t="str">
        <f t="shared" si="31"/>
        <v>4011/4012</v>
      </c>
      <c r="L152" s="6">
        <f t="shared" si="32"/>
        <v>1.7743055555911269E-2</v>
      </c>
      <c r="M152" s="7"/>
      <c r="N152" s="7">
        <f t="shared" si="39"/>
        <v>25.550000000512227</v>
      </c>
      <c r="O152" s="21"/>
      <c r="P152" s="21" t="s">
        <v>532</v>
      </c>
      <c r="Q152" s="37" t="b">
        <f t="shared" si="33"/>
        <v>1</v>
      </c>
      <c r="R152" s="38" t="s">
        <v>959</v>
      </c>
      <c r="S152" s="39">
        <f t="shared" si="38"/>
        <v>23.297699999999999</v>
      </c>
      <c r="T152" s="39">
        <f t="shared" si="30"/>
        <v>7.8757999999999999</v>
      </c>
      <c r="U152" s="39">
        <f t="shared" si="34"/>
        <v>15.421899999999999</v>
      </c>
      <c r="V152" s="37">
        <f>COUNTIFS(XINGS!$D$2:$D$19, "&lt;=" &amp; S152, XINGS!$D$2:$D$19, "&gt;=" &amp; T152)</f>
        <v>5</v>
      </c>
      <c r="W152" s="37">
        <f t="shared" si="35"/>
        <v>13</v>
      </c>
      <c r="X152" s="40">
        <f t="shared" si="36"/>
        <v>0.27777777777777779</v>
      </c>
    </row>
    <row r="153" spans="1:24" x14ac:dyDescent="0.25">
      <c r="A153" s="20" t="s">
        <v>533</v>
      </c>
      <c r="B153" s="20">
        <v>4030</v>
      </c>
      <c r="C153" s="20" t="s">
        <v>18</v>
      </c>
      <c r="D153" s="20" t="s">
        <v>534</v>
      </c>
      <c r="E153" s="9">
        <v>42524.275393518517</v>
      </c>
      <c r="F153" s="9">
        <v>42524.276365740741</v>
      </c>
      <c r="G153" s="10">
        <v>1</v>
      </c>
      <c r="H153" s="9" t="s">
        <v>535</v>
      </c>
      <c r="I153" s="9">
        <v>42524.277824074074</v>
      </c>
      <c r="J153" s="20">
        <v>0</v>
      </c>
      <c r="K153" s="20" t="str">
        <f t="shared" si="31"/>
        <v>4029/4030</v>
      </c>
      <c r="L153" s="6">
        <f t="shared" si="32"/>
        <v>1.4583333322661929E-3</v>
      </c>
      <c r="M153" s="7"/>
      <c r="N153" s="7">
        <f t="shared" si="39"/>
        <v>2.0999999984633178</v>
      </c>
      <c r="O153" s="21"/>
      <c r="P153" s="21" t="s">
        <v>393</v>
      </c>
      <c r="Q153" s="37" t="b">
        <f t="shared" si="33"/>
        <v>1</v>
      </c>
      <c r="R153" s="38" t="s">
        <v>959</v>
      </c>
      <c r="S153" s="39">
        <f t="shared" si="38"/>
        <v>23.2942</v>
      </c>
      <c r="T153" s="39">
        <v>23.2943</v>
      </c>
      <c r="U153" s="39">
        <f t="shared" si="34"/>
        <v>9.9999999999766942E-5</v>
      </c>
      <c r="V153" s="37">
        <f>COUNTIFS(XINGS!$D$2:$D$19, "&lt;=" &amp; S153, XINGS!$D$2:$D$19, "&gt;=" &amp; T153)</f>
        <v>0</v>
      </c>
      <c r="W153" s="37">
        <f t="shared" si="35"/>
        <v>18</v>
      </c>
      <c r="X153" s="40">
        <f t="shared" si="36"/>
        <v>0</v>
      </c>
    </row>
    <row r="154" spans="1:24" x14ac:dyDescent="0.25">
      <c r="A154" s="20" t="s">
        <v>536</v>
      </c>
      <c r="B154" s="20">
        <v>4012</v>
      </c>
      <c r="C154" s="20" t="s">
        <v>18</v>
      </c>
      <c r="D154" s="20" t="s">
        <v>20</v>
      </c>
      <c r="E154" s="9">
        <v>42524.306990740741</v>
      </c>
      <c r="F154" s="9">
        <v>42524.309884259259</v>
      </c>
      <c r="G154" s="10">
        <v>4</v>
      </c>
      <c r="H154" s="9" t="s">
        <v>537</v>
      </c>
      <c r="I154" s="9">
        <v>42524.325578703705</v>
      </c>
      <c r="J154" s="20">
        <v>0</v>
      </c>
      <c r="K154" s="20" t="str">
        <f t="shared" si="31"/>
        <v>4011/4012</v>
      </c>
      <c r="L154" s="6">
        <f t="shared" si="32"/>
        <v>1.5694444446125999E-2</v>
      </c>
      <c r="M154" s="7"/>
      <c r="N154" s="7">
        <f t="shared" si="39"/>
        <v>22.600000002421439</v>
      </c>
      <c r="O154" s="21"/>
      <c r="P154" s="21" t="s">
        <v>393</v>
      </c>
      <c r="Q154" s="37" t="b">
        <f t="shared" si="33"/>
        <v>1</v>
      </c>
      <c r="R154" s="38" t="s">
        <v>959</v>
      </c>
      <c r="S154" s="39">
        <f t="shared" si="38"/>
        <v>23.297799999999999</v>
      </c>
      <c r="T154" s="39">
        <f>RIGHT(H154,LEN(H154)-4)/10000</f>
        <v>8.6323000000000008</v>
      </c>
      <c r="U154" s="39">
        <f t="shared" si="34"/>
        <v>14.665499999999998</v>
      </c>
      <c r="V154" s="37">
        <f>COUNTIFS(XINGS!$D$2:$D$19, "&lt;=" &amp; S154, XINGS!$D$2:$D$19, "&gt;=" &amp; T154)</f>
        <v>4</v>
      </c>
      <c r="W154" s="37">
        <f t="shared" si="35"/>
        <v>14</v>
      </c>
      <c r="X154" s="40">
        <f t="shared" si="36"/>
        <v>0.22222222222222221</v>
      </c>
    </row>
    <row r="155" spans="1:24" x14ac:dyDescent="0.25">
      <c r="A155" s="20" t="s">
        <v>540</v>
      </c>
      <c r="B155" s="20">
        <v>4019</v>
      </c>
      <c r="C155" s="20" t="s">
        <v>18</v>
      </c>
      <c r="D155" s="20" t="s">
        <v>541</v>
      </c>
      <c r="E155" s="9">
        <v>42524.334293981483</v>
      </c>
      <c r="F155" s="9">
        <v>42524.335046296299</v>
      </c>
      <c r="G155" s="10">
        <v>1</v>
      </c>
      <c r="H155" s="9" t="s">
        <v>542</v>
      </c>
      <c r="I155" s="9">
        <v>42524.367407407408</v>
      </c>
      <c r="J155" s="20">
        <v>1</v>
      </c>
      <c r="K155" s="20" t="str">
        <f t="shared" si="31"/>
        <v>4019/4020</v>
      </c>
      <c r="L155" s="6">
        <f t="shared" si="32"/>
        <v>3.2361111108912155E-2</v>
      </c>
      <c r="M155" s="7"/>
      <c r="N155" s="7">
        <f t="shared" si="39"/>
        <v>46.599999996833503</v>
      </c>
      <c r="O155" s="21"/>
      <c r="P155" s="21" t="s">
        <v>543</v>
      </c>
      <c r="Q155" s="37" t="b">
        <f t="shared" si="33"/>
        <v>1</v>
      </c>
      <c r="R155" s="38" t="s">
        <v>959</v>
      </c>
      <c r="S155" s="39">
        <f t="shared" si="38"/>
        <v>23.302499999999998</v>
      </c>
      <c r="T155" s="39">
        <f>RIGHT(H155,LEN(H155)-4)/10000</f>
        <v>1.1678999999999999</v>
      </c>
      <c r="U155" s="39">
        <f t="shared" si="34"/>
        <v>22.134599999999999</v>
      </c>
      <c r="V155" s="37">
        <f>COUNTIFS(XINGS!$D$2:$D$19, "&lt;=" &amp; S155, XINGS!$D$2:$D$19, "&gt;=" &amp; T155)</f>
        <v>18</v>
      </c>
      <c r="W155" s="37">
        <f t="shared" si="35"/>
        <v>0</v>
      </c>
      <c r="X155" s="40">
        <f t="shared" si="36"/>
        <v>1</v>
      </c>
    </row>
    <row r="156" spans="1:24" x14ac:dyDescent="0.25">
      <c r="A156" s="20" t="s">
        <v>548</v>
      </c>
      <c r="B156" s="20">
        <v>4019</v>
      </c>
      <c r="C156" s="20" t="s">
        <v>18</v>
      </c>
      <c r="D156" s="20" t="s">
        <v>375</v>
      </c>
      <c r="E156" s="9">
        <v>42524.638240740744</v>
      </c>
      <c r="F156" s="9">
        <v>42524.639467592591</v>
      </c>
      <c r="G156" s="10">
        <v>1</v>
      </c>
      <c r="H156" s="9" t="s">
        <v>54</v>
      </c>
      <c r="I156" s="9">
        <v>42524.643946759257</v>
      </c>
      <c r="J156" s="20">
        <v>0</v>
      </c>
      <c r="K156" s="20" t="str">
        <f t="shared" si="31"/>
        <v>4019/4020</v>
      </c>
      <c r="L156" s="6">
        <f t="shared" si="32"/>
        <v>4.4791666659875773E-3</v>
      </c>
      <c r="M156" s="7"/>
      <c r="N156" s="7">
        <f t="shared" si="39"/>
        <v>6.4499999990221113</v>
      </c>
      <c r="O156" s="21"/>
      <c r="P156" s="21" t="s">
        <v>393</v>
      </c>
      <c r="Q156" s="37" t="b">
        <f t="shared" si="33"/>
        <v>1</v>
      </c>
      <c r="R156" s="38" t="s">
        <v>959</v>
      </c>
      <c r="S156" s="39">
        <f t="shared" si="38"/>
        <v>23.298400000000001</v>
      </c>
      <c r="T156" s="39">
        <f>RIGHT(H156,LEN(H156)-4)/10000</f>
        <v>1.6E-2</v>
      </c>
      <c r="U156" s="39">
        <f t="shared" si="34"/>
        <v>23.282400000000003</v>
      </c>
      <c r="V156" s="37">
        <f>COUNTIFS(XINGS!$D$2:$D$19, "&lt;=" &amp; S156, XINGS!$D$2:$D$19, "&gt;=" &amp; T156)</f>
        <v>18</v>
      </c>
      <c r="W156" s="37">
        <f t="shared" si="35"/>
        <v>0</v>
      </c>
      <c r="X156" s="40">
        <f t="shared" si="36"/>
        <v>1</v>
      </c>
    </row>
    <row r="157" spans="1:24" x14ac:dyDescent="0.25">
      <c r="A157" s="20" t="s">
        <v>549</v>
      </c>
      <c r="B157" s="20">
        <v>4039</v>
      </c>
      <c r="C157" s="20"/>
      <c r="D157" s="20"/>
      <c r="E157" s="9"/>
      <c r="F157" s="9">
        <v>42525.191666666666</v>
      </c>
      <c r="G157" s="10"/>
      <c r="H157" s="9"/>
      <c r="I157" s="9">
        <v>42525.195694444446</v>
      </c>
      <c r="J157" s="20">
        <v>0</v>
      </c>
      <c r="K157" s="20" t="str">
        <f t="shared" si="31"/>
        <v>4039/4040</v>
      </c>
      <c r="L157" s="6">
        <f t="shared" si="32"/>
        <v>4.0277777807204984E-3</v>
      </c>
      <c r="M157" s="7"/>
      <c r="N157" s="7">
        <f t="shared" si="39"/>
        <v>5.8000000042375177</v>
      </c>
      <c r="O157" s="21"/>
      <c r="P157" s="21" t="s">
        <v>393</v>
      </c>
      <c r="Q157" s="37" t="b">
        <f t="shared" si="33"/>
        <v>1</v>
      </c>
      <c r="R157" s="38" t="s">
        <v>960</v>
      </c>
      <c r="S157" s="39"/>
      <c r="T157" s="39"/>
      <c r="U157" s="39"/>
      <c r="V157" s="37">
        <f>COUNTIFS(XINGS!$D$2:$D$19, "&lt;=" &amp; S157, XINGS!$D$2:$D$19, "&gt;=" &amp; T157)</f>
        <v>0</v>
      </c>
      <c r="W157" s="37">
        <f t="shared" si="35"/>
        <v>18</v>
      </c>
      <c r="X157" s="40">
        <f t="shared" si="36"/>
        <v>0</v>
      </c>
    </row>
    <row r="158" spans="1:24" x14ac:dyDescent="0.25">
      <c r="A158" s="20" t="s">
        <v>558</v>
      </c>
      <c r="B158" s="20">
        <v>4010</v>
      </c>
      <c r="C158" s="20" t="s">
        <v>18</v>
      </c>
      <c r="D158" s="20" t="s">
        <v>202</v>
      </c>
      <c r="E158" s="9">
        <v>42525.485520833332</v>
      </c>
      <c r="F158" s="9">
        <v>42525.486435185187</v>
      </c>
      <c r="G158" s="10">
        <v>1</v>
      </c>
      <c r="H158" s="9" t="s">
        <v>559</v>
      </c>
      <c r="I158" s="9">
        <v>42525.503495370373</v>
      </c>
      <c r="J158" s="20">
        <v>0</v>
      </c>
      <c r="K158" s="20" t="str">
        <f t="shared" si="31"/>
        <v>4009/4010</v>
      </c>
      <c r="L158" s="6">
        <f t="shared" si="32"/>
        <v>1.7060185185982846E-2</v>
      </c>
      <c r="M158" s="7"/>
      <c r="N158" s="7">
        <f t="shared" si="39"/>
        <v>24.566666667815298</v>
      </c>
      <c r="O158" s="21"/>
      <c r="P158" s="21" t="s">
        <v>393</v>
      </c>
      <c r="Q158" s="37" t="b">
        <f t="shared" si="33"/>
        <v>1</v>
      </c>
      <c r="R158" s="38" t="s">
        <v>960</v>
      </c>
      <c r="S158" s="39">
        <f t="shared" ref="S158:S169" si="40">RIGHT(D158,LEN(D158)-4)/10000</f>
        <v>23.298300000000001</v>
      </c>
      <c r="T158" s="39">
        <f t="shared" ref="T158:T169" si="41">RIGHT(H158,LEN(H158)-4)/10000</f>
        <v>9.5838999999999999</v>
      </c>
      <c r="U158" s="39">
        <f t="shared" ref="U158:U169" si="42">ABS(T158-S158)</f>
        <v>13.714400000000001</v>
      </c>
      <c r="V158" s="37">
        <f>COUNTIFS(XINGS!$D$2:$D$19, "&lt;=" &amp; S158, XINGS!$D$2:$D$19, "&gt;=" &amp; T158)</f>
        <v>4</v>
      </c>
      <c r="W158" s="37">
        <f t="shared" si="35"/>
        <v>14</v>
      </c>
      <c r="X158" s="40">
        <f t="shared" si="36"/>
        <v>0.22222222222222221</v>
      </c>
    </row>
    <row r="159" spans="1:24" x14ac:dyDescent="0.25">
      <c r="A159" s="20" t="s">
        <v>560</v>
      </c>
      <c r="B159" s="20">
        <v>4043</v>
      </c>
      <c r="C159" s="20" t="s">
        <v>18</v>
      </c>
      <c r="D159" s="20" t="s">
        <v>561</v>
      </c>
      <c r="E159" s="9">
        <v>42525.512743055559</v>
      </c>
      <c r="F159" s="9">
        <v>42525.513981481483</v>
      </c>
      <c r="G159" s="10">
        <v>1</v>
      </c>
      <c r="H159" s="9" t="s">
        <v>54</v>
      </c>
      <c r="I159" s="9">
        <v>42525.5158912037</v>
      </c>
      <c r="J159" s="20">
        <v>0</v>
      </c>
      <c r="K159" s="20" t="str">
        <f t="shared" ref="K159:K190" si="43">IF(ISEVEN(B159),(B159-1)&amp;"/"&amp;B159,B159&amp;"/"&amp;(B159+1))</f>
        <v>4043/4044</v>
      </c>
      <c r="L159" s="6">
        <f t="shared" ref="L159:L190" si="44">I159-F159</f>
        <v>1.9097222175332718E-3</v>
      </c>
      <c r="M159" s="7"/>
      <c r="N159" s="7">
        <f t="shared" si="39"/>
        <v>2.7499999932479113</v>
      </c>
      <c r="O159" s="21"/>
      <c r="P159" s="21" t="s">
        <v>393</v>
      </c>
      <c r="Q159" s="37" t="b">
        <f t="shared" ref="Q159:Q190" si="45">ISEVEN(LEFT(A159,3))</f>
        <v>1</v>
      </c>
      <c r="R159" s="38" t="s">
        <v>960</v>
      </c>
      <c r="S159" s="39">
        <f t="shared" si="40"/>
        <v>23.3017</v>
      </c>
      <c r="T159" s="39">
        <f t="shared" si="41"/>
        <v>1.6E-2</v>
      </c>
      <c r="U159" s="39">
        <f t="shared" si="42"/>
        <v>23.285700000000002</v>
      </c>
      <c r="V159" s="37">
        <f>COUNTIFS(XINGS!$D$2:$D$19, "&lt;=" &amp; S159, XINGS!$D$2:$D$19, "&gt;=" &amp; T159)</f>
        <v>18</v>
      </c>
      <c r="W159" s="37">
        <f t="shared" si="35"/>
        <v>0</v>
      </c>
      <c r="X159" s="40">
        <f t="shared" si="36"/>
        <v>1</v>
      </c>
    </row>
    <row r="160" spans="1:24" x14ac:dyDescent="0.25">
      <c r="A160" s="20" t="s">
        <v>563</v>
      </c>
      <c r="B160" s="20">
        <v>4008</v>
      </c>
      <c r="C160" s="20" t="s">
        <v>18</v>
      </c>
      <c r="D160" s="20" t="s">
        <v>20</v>
      </c>
      <c r="E160" s="9">
        <v>42525.620011574072</v>
      </c>
      <c r="F160" s="9">
        <v>42525.621215277781</v>
      </c>
      <c r="G160" s="10">
        <v>1</v>
      </c>
      <c r="H160" s="9" t="s">
        <v>87</v>
      </c>
      <c r="I160" s="9">
        <v>42525.622488425928</v>
      </c>
      <c r="J160" s="20">
        <v>0</v>
      </c>
      <c r="K160" s="20" t="str">
        <f t="shared" si="43"/>
        <v>4007/4008</v>
      </c>
      <c r="L160" s="6">
        <f t="shared" si="44"/>
        <v>1.2731481474475004E-3</v>
      </c>
      <c r="M160" s="7"/>
      <c r="N160" s="7">
        <f t="shared" si="39"/>
        <v>1.8333333323244005</v>
      </c>
      <c r="O160" s="21"/>
      <c r="P160" s="21" t="s">
        <v>393</v>
      </c>
      <c r="Q160" s="37" t="b">
        <f t="shared" si="45"/>
        <v>1</v>
      </c>
      <c r="R160" s="38" t="s">
        <v>960</v>
      </c>
      <c r="S160" s="39">
        <f t="shared" si="40"/>
        <v>23.297799999999999</v>
      </c>
      <c r="T160" s="39">
        <f t="shared" si="41"/>
        <v>1.67E-2</v>
      </c>
      <c r="U160" s="39">
        <f t="shared" si="42"/>
        <v>23.281099999999999</v>
      </c>
      <c r="V160" s="37">
        <f>COUNTIFS(XINGS!$D$2:$D$19, "&lt;=" &amp; S160, XINGS!$D$2:$D$19, "&gt;=" &amp; T160)</f>
        <v>18</v>
      </c>
      <c r="W160" s="37">
        <f t="shared" si="35"/>
        <v>0</v>
      </c>
      <c r="X160" s="40">
        <f t="shared" si="36"/>
        <v>1</v>
      </c>
    </row>
    <row r="161" spans="1:24" x14ac:dyDescent="0.25">
      <c r="A161" s="20" t="s">
        <v>564</v>
      </c>
      <c r="B161" s="20">
        <v>4015</v>
      </c>
      <c r="C161" s="20" t="s">
        <v>18</v>
      </c>
      <c r="D161" s="20" t="s">
        <v>522</v>
      </c>
      <c r="E161" s="9">
        <v>42525.699074074073</v>
      </c>
      <c r="F161" s="9">
        <v>42525.69939814815</v>
      </c>
      <c r="G161" s="10">
        <v>2</v>
      </c>
      <c r="H161" s="9" t="s">
        <v>98</v>
      </c>
      <c r="I161" s="9">
        <v>42525.701099537036</v>
      </c>
      <c r="J161" s="20">
        <v>0</v>
      </c>
      <c r="K161" s="20" t="str">
        <f t="shared" si="43"/>
        <v>4015/4016</v>
      </c>
      <c r="L161" s="6">
        <f t="shared" si="44"/>
        <v>1.7013888864312321E-3</v>
      </c>
      <c r="M161" s="7"/>
      <c r="N161" s="7">
        <v>1</v>
      </c>
      <c r="O161" s="21"/>
      <c r="P161" s="21" t="s">
        <v>393</v>
      </c>
      <c r="Q161" s="37" t="b">
        <f t="shared" si="45"/>
        <v>1</v>
      </c>
      <c r="R161" s="38" t="s">
        <v>960</v>
      </c>
      <c r="S161" s="39">
        <f t="shared" si="40"/>
        <v>23.296900000000001</v>
      </c>
      <c r="T161" s="39">
        <f t="shared" si="41"/>
        <v>23.296500000000002</v>
      </c>
      <c r="U161" s="39">
        <f t="shared" si="42"/>
        <v>3.9999999999906777E-4</v>
      </c>
      <c r="V161" s="37">
        <f>COUNTIFS(XINGS!$D$2:$D$19, "&lt;=" &amp; S161, XINGS!$D$2:$D$19, "&gt;=" &amp; T161)</f>
        <v>0</v>
      </c>
      <c r="W161" s="37">
        <f t="shared" si="35"/>
        <v>18</v>
      </c>
      <c r="X161" s="40">
        <f t="shared" si="36"/>
        <v>0</v>
      </c>
    </row>
    <row r="162" spans="1:24" x14ac:dyDescent="0.25">
      <c r="A162" s="20" t="s">
        <v>565</v>
      </c>
      <c r="B162" s="20">
        <v>4043</v>
      </c>
      <c r="C162" s="20" t="s">
        <v>18</v>
      </c>
      <c r="D162" s="20" t="s">
        <v>50</v>
      </c>
      <c r="E162" s="9">
        <v>42525.889374999999</v>
      </c>
      <c r="F162" s="9">
        <v>42525.890208333331</v>
      </c>
      <c r="G162" s="10">
        <v>1</v>
      </c>
      <c r="H162" s="9" t="s">
        <v>229</v>
      </c>
      <c r="I162" s="9">
        <v>42525.891516203701</v>
      </c>
      <c r="J162" s="20">
        <v>1</v>
      </c>
      <c r="K162" s="20" t="str">
        <f t="shared" si="43"/>
        <v>4043/4044</v>
      </c>
      <c r="L162" s="6">
        <f t="shared" si="44"/>
        <v>1.3078703705104999E-3</v>
      </c>
      <c r="M162" s="7"/>
      <c r="N162" s="7">
        <f>24*60*SUM($L162:$L162)</f>
        <v>1.8833333335351199</v>
      </c>
      <c r="O162" s="21"/>
      <c r="P162" s="21" t="s">
        <v>393</v>
      </c>
      <c r="Q162" s="37" t="b">
        <f t="shared" si="45"/>
        <v>1</v>
      </c>
      <c r="R162" s="38" t="s">
        <v>960</v>
      </c>
      <c r="S162" s="39">
        <f t="shared" si="40"/>
        <v>23.2973</v>
      </c>
      <c r="T162" s="39">
        <f t="shared" si="41"/>
        <v>1.61E-2</v>
      </c>
      <c r="U162" s="39">
        <f t="shared" si="42"/>
        <v>23.281199999999998</v>
      </c>
      <c r="V162" s="37">
        <f>COUNTIFS(XINGS!$D$2:$D$19, "&lt;=" &amp; S162, XINGS!$D$2:$D$19, "&gt;=" &amp; T162)</f>
        <v>18</v>
      </c>
      <c r="W162" s="37">
        <f t="shared" si="35"/>
        <v>0</v>
      </c>
      <c r="X162" s="40">
        <f t="shared" si="36"/>
        <v>1</v>
      </c>
    </row>
    <row r="163" spans="1:24" x14ac:dyDescent="0.25">
      <c r="A163" s="20" t="s">
        <v>569</v>
      </c>
      <c r="B163" s="20">
        <v>4032</v>
      </c>
      <c r="C163" s="20" t="s">
        <v>18</v>
      </c>
      <c r="D163" s="20" t="s">
        <v>122</v>
      </c>
      <c r="E163" s="9">
        <v>42526.400775462964</v>
      </c>
      <c r="F163" s="9">
        <v>42526.401828703703</v>
      </c>
      <c r="G163" s="10">
        <v>1</v>
      </c>
      <c r="H163" s="9" t="s">
        <v>570</v>
      </c>
      <c r="I163" s="9">
        <v>42526.424699074072</v>
      </c>
      <c r="J163" s="20">
        <v>3</v>
      </c>
      <c r="K163" s="20" t="str">
        <f t="shared" si="43"/>
        <v>4031/4032</v>
      </c>
      <c r="L163" s="6">
        <f t="shared" si="44"/>
        <v>2.287037036876427E-2</v>
      </c>
      <c r="M163" s="7"/>
      <c r="N163" s="7">
        <f>24*60*SUM($L163:$L163)</f>
        <v>32.933333331020549</v>
      </c>
      <c r="O163" s="21"/>
      <c r="P163" s="21" t="s">
        <v>393</v>
      </c>
      <c r="Q163" s="37" t="b">
        <f t="shared" si="45"/>
        <v>1</v>
      </c>
      <c r="R163" s="38" t="s">
        <v>961</v>
      </c>
      <c r="S163" s="39">
        <f t="shared" si="40"/>
        <v>23.2959</v>
      </c>
      <c r="T163" s="39">
        <f t="shared" si="41"/>
        <v>1.3899999999999999E-2</v>
      </c>
      <c r="U163" s="39">
        <f t="shared" si="42"/>
        <v>23.282</v>
      </c>
      <c r="V163" s="37">
        <f>COUNTIFS(XINGS!$D$2:$D$19, "&lt;=" &amp; S163, XINGS!$D$2:$D$19, "&gt;=" &amp; T163)</f>
        <v>18</v>
      </c>
      <c r="W163" s="37">
        <f t="shared" si="35"/>
        <v>0</v>
      </c>
      <c r="X163" s="40">
        <f t="shared" si="36"/>
        <v>1</v>
      </c>
    </row>
    <row r="164" spans="1:24" x14ac:dyDescent="0.25">
      <c r="A164" s="20" t="s">
        <v>571</v>
      </c>
      <c r="B164" s="20">
        <v>4028</v>
      </c>
      <c r="C164" s="20" t="s">
        <v>18</v>
      </c>
      <c r="D164" s="20" t="s">
        <v>326</v>
      </c>
      <c r="E164" s="9">
        <v>42526.478530092594</v>
      </c>
      <c r="F164" s="9">
        <v>42526.479791666665</v>
      </c>
      <c r="G164" s="10">
        <v>1</v>
      </c>
      <c r="H164" s="9" t="s">
        <v>572</v>
      </c>
      <c r="I164" s="9">
        <v>42526.490069444444</v>
      </c>
      <c r="J164" s="20">
        <v>0</v>
      </c>
      <c r="K164" s="20" t="str">
        <f t="shared" si="43"/>
        <v>4027/4028</v>
      </c>
      <c r="L164" s="6">
        <f t="shared" si="44"/>
        <v>1.0277777779265307E-2</v>
      </c>
      <c r="M164" s="7"/>
      <c r="N164" s="7">
        <f>24*60*SUM($L164:$L164)</f>
        <v>14.800000002142042</v>
      </c>
      <c r="O164" s="21"/>
      <c r="P164" s="21" t="s">
        <v>573</v>
      </c>
      <c r="Q164" s="37" t="b">
        <f t="shared" si="45"/>
        <v>1</v>
      </c>
      <c r="R164" s="38" t="s">
        <v>961</v>
      </c>
      <c r="S164" s="39">
        <f t="shared" si="40"/>
        <v>23.299099999999999</v>
      </c>
      <c r="T164" s="39">
        <f t="shared" si="41"/>
        <v>22.160299999999999</v>
      </c>
      <c r="U164" s="39">
        <f t="shared" si="42"/>
        <v>1.1387999999999998</v>
      </c>
      <c r="V164" s="37">
        <f>COUNTIFS(XINGS!$D$2:$D$19, "&lt;=" &amp; S164, XINGS!$D$2:$D$19, "&gt;=" &amp; T164)</f>
        <v>0</v>
      </c>
      <c r="W164" s="37">
        <f t="shared" si="35"/>
        <v>18</v>
      </c>
      <c r="X164" s="40">
        <f t="shared" si="36"/>
        <v>0</v>
      </c>
    </row>
    <row r="165" spans="1:24" x14ac:dyDescent="0.25">
      <c r="A165" s="20" t="s">
        <v>574</v>
      </c>
      <c r="B165" s="20">
        <v>4032</v>
      </c>
      <c r="C165" s="20" t="s">
        <v>18</v>
      </c>
      <c r="D165" s="20" t="s">
        <v>105</v>
      </c>
      <c r="E165" s="9">
        <v>42526.545520833337</v>
      </c>
      <c r="F165" s="9">
        <v>42526.547060185185</v>
      </c>
      <c r="G165" s="10">
        <v>2</v>
      </c>
      <c r="H165" s="9" t="s">
        <v>578</v>
      </c>
      <c r="I165" s="9">
        <v>42526.564814814818</v>
      </c>
      <c r="J165" s="20">
        <v>1</v>
      </c>
      <c r="K165" s="20" t="str">
        <f t="shared" si="43"/>
        <v>4031/4032</v>
      </c>
      <c r="L165" s="6">
        <f t="shared" si="44"/>
        <v>1.7754629632690921E-2</v>
      </c>
      <c r="M165" s="7"/>
      <c r="N165" s="7"/>
      <c r="O165" s="21"/>
      <c r="P165" s="21"/>
      <c r="Q165" s="37" t="b">
        <f t="shared" si="45"/>
        <v>1</v>
      </c>
      <c r="R165" s="38" t="s">
        <v>961</v>
      </c>
      <c r="S165" s="39">
        <f t="shared" si="40"/>
        <v>23.3</v>
      </c>
      <c r="T165" s="39">
        <f t="shared" si="41"/>
        <v>8.8941999999999997</v>
      </c>
      <c r="U165" s="39">
        <f t="shared" si="42"/>
        <v>14.405800000000001</v>
      </c>
      <c r="V165" s="37">
        <f>COUNTIFS(XINGS!$D$2:$D$19, "&lt;=" &amp; S165, XINGS!$D$2:$D$19, "&gt;=" &amp; T165)</f>
        <v>4</v>
      </c>
      <c r="W165" s="37">
        <f t="shared" si="35"/>
        <v>14</v>
      </c>
      <c r="X165" s="40">
        <f t="shared" si="36"/>
        <v>0.22222222222222221</v>
      </c>
    </row>
    <row r="166" spans="1:24" x14ac:dyDescent="0.25">
      <c r="A166" s="20" t="s">
        <v>574</v>
      </c>
      <c r="B166" s="20">
        <v>4032</v>
      </c>
      <c r="C166" s="20" t="s">
        <v>18</v>
      </c>
      <c r="D166" s="20" t="s">
        <v>575</v>
      </c>
      <c r="E166" s="9">
        <v>42526.564814814818</v>
      </c>
      <c r="F166" s="9">
        <v>42526.565694444442</v>
      </c>
      <c r="G166" s="10">
        <v>1</v>
      </c>
      <c r="H166" s="9" t="s">
        <v>576</v>
      </c>
      <c r="I166" s="9">
        <v>42526.572083333333</v>
      </c>
      <c r="J166" s="20">
        <v>0</v>
      </c>
      <c r="K166" s="20" t="str">
        <f t="shared" si="43"/>
        <v>4031/4032</v>
      </c>
      <c r="L166" s="6">
        <f t="shared" si="44"/>
        <v>6.3888888907968067E-3</v>
      </c>
      <c r="M166" s="7"/>
      <c r="N166" s="7">
        <f>24*60*SUM($L166:$L166)</f>
        <v>9.2000000027474016</v>
      </c>
      <c r="O166" s="21"/>
      <c r="P166" s="21" t="s">
        <v>577</v>
      </c>
      <c r="Q166" s="37" t="b">
        <f t="shared" si="45"/>
        <v>1</v>
      </c>
      <c r="R166" s="38" t="s">
        <v>961</v>
      </c>
      <c r="S166" s="39">
        <f t="shared" si="40"/>
        <v>8.6351999999999993</v>
      </c>
      <c r="T166" s="39">
        <f t="shared" si="41"/>
        <v>3.6787999999999998</v>
      </c>
      <c r="U166" s="39">
        <f t="shared" si="42"/>
        <v>4.9563999999999995</v>
      </c>
      <c r="V166" s="37">
        <f>COUNTIFS(XINGS!$D$2:$D$19, "&lt;=" &amp; S166, XINGS!$D$2:$D$19, "&gt;=" &amp; T166)</f>
        <v>10</v>
      </c>
      <c r="W166" s="37">
        <f t="shared" si="35"/>
        <v>8</v>
      </c>
      <c r="X166" s="40">
        <f t="shared" si="36"/>
        <v>0.55555555555555558</v>
      </c>
    </row>
    <row r="167" spans="1:24" x14ac:dyDescent="0.25">
      <c r="A167" s="20" t="s">
        <v>582</v>
      </c>
      <c r="B167" s="20">
        <v>4032</v>
      </c>
      <c r="C167" s="20" t="s">
        <v>18</v>
      </c>
      <c r="D167" s="20" t="s">
        <v>58</v>
      </c>
      <c r="E167" s="9">
        <v>42526.994490740741</v>
      </c>
      <c r="F167" s="9">
        <v>42526.995555555557</v>
      </c>
      <c r="G167" s="10">
        <v>1</v>
      </c>
      <c r="H167" s="9" t="s">
        <v>25</v>
      </c>
      <c r="I167" s="9">
        <v>42526.996527777781</v>
      </c>
      <c r="J167" s="20">
        <v>0</v>
      </c>
      <c r="K167" s="20" t="str">
        <f t="shared" si="43"/>
        <v>4031/4032</v>
      </c>
      <c r="L167" s="6">
        <f t="shared" si="44"/>
        <v>9.7222222393611446E-4</v>
      </c>
      <c r="M167" s="7"/>
      <c r="N167" s="7">
        <f>24*60*SUM($L167:$L167)</f>
        <v>1.4000000024680048</v>
      </c>
      <c r="O167" s="21"/>
      <c r="P167" s="21" t="s">
        <v>393</v>
      </c>
      <c r="Q167" s="37" t="b">
        <f t="shared" si="45"/>
        <v>1</v>
      </c>
      <c r="R167" s="38" t="s">
        <v>961</v>
      </c>
      <c r="S167" s="39">
        <f t="shared" si="40"/>
        <v>23.299299999999999</v>
      </c>
      <c r="T167" s="39">
        <f t="shared" si="41"/>
        <v>1.4500000000000001E-2</v>
      </c>
      <c r="U167" s="39">
        <f t="shared" si="42"/>
        <v>23.284799999999997</v>
      </c>
      <c r="V167" s="37">
        <f>COUNTIFS(XINGS!$D$2:$D$19, "&lt;=" &amp; S167, XINGS!$D$2:$D$19, "&gt;=" &amp; T167)</f>
        <v>18</v>
      </c>
      <c r="W167" s="37">
        <f t="shared" si="35"/>
        <v>0</v>
      </c>
      <c r="X167" s="40">
        <f t="shared" si="36"/>
        <v>1</v>
      </c>
    </row>
    <row r="168" spans="1:24" x14ac:dyDescent="0.25">
      <c r="A168" s="20" t="s">
        <v>589</v>
      </c>
      <c r="B168" s="20">
        <v>4032</v>
      </c>
      <c r="C168" s="20" t="s">
        <v>18</v>
      </c>
      <c r="D168" s="20" t="s">
        <v>156</v>
      </c>
      <c r="E168" s="9">
        <v>42527.442557870374</v>
      </c>
      <c r="F168" s="9">
        <v>42527.44425925926</v>
      </c>
      <c r="G168" s="10">
        <v>2</v>
      </c>
      <c r="H168" s="9" t="s">
        <v>590</v>
      </c>
      <c r="I168" s="9">
        <v>42527.443912037037</v>
      </c>
      <c r="J168" s="20">
        <v>0</v>
      </c>
      <c r="K168" s="20" t="str">
        <f t="shared" si="43"/>
        <v>4031/4032</v>
      </c>
      <c r="L168" s="6">
        <f t="shared" si="44"/>
        <v>-3.4722222335403785E-4</v>
      </c>
      <c r="M168" s="7"/>
      <c r="N168" s="7">
        <v>1</v>
      </c>
      <c r="O168" s="21"/>
      <c r="P168" s="21" t="s">
        <v>584</v>
      </c>
      <c r="Q168" s="37" t="b">
        <f t="shared" si="45"/>
        <v>1</v>
      </c>
      <c r="R168" s="38" t="s">
        <v>962</v>
      </c>
      <c r="S168" s="39">
        <f t="shared" si="40"/>
        <v>23.296600000000002</v>
      </c>
      <c r="T168" s="39">
        <f t="shared" si="41"/>
        <v>23.296800000000001</v>
      </c>
      <c r="U168" s="39">
        <f t="shared" si="42"/>
        <v>1.9999999999953388E-4</v>
      </c>
      <c r="V168" s="37">
        <f>COUNTIFS(XINGS!$D$2:$D$19, "&lt;=" &amp; S168, XINGS!$D$2:$D$19, "&gt;=" &amp; T168)</f>
        <v>0</v>
      </c>
      <c r="W168" s="37">
        <f t="shared" si="35"/>
        <v>18</v>
      </c>
      <c r="X168" s="40">
        <f t="shared" si="36"/>
        <v>0</v>
      </c>
    </row>
    <row r="169" spans="1:24" x14ac:dyDescent="0.25">
      <c r="A169" s="20" t="s">
        <v>593</v>
      </c>
      <c r="B169" s="20">
        <v>4012</v>
      </c>
      <c r="C169" s="20" t="s">
        <v>18</v>
      </c>
      <c r="D169" s="20" t="s">
        <v>90</v>
      </c>
      <c r="E169" s="9">
        <v>42527.577094907407</v>
      </c>
      <c r="F169" s="9">
        <v>42527.577893518515</v>
      </c>
      <c r="G169" s="10">
        <v>1</v>
      </c>
      <c r="H169" s="9" t="s">
        <v>44</v>
      </c>
      <c r="I169" s="9">
        <v>42527.581354166665</v>
      </c>
      <c r="J169" s="20">
        <v>0</v>
      </c>
      <c r="K169" s="20" t="str">
        <f t="shared" si="43"/>
        <v>4011/4012</v>
      </c>
      <c r="L169" s="6">
        <f t="shared" si="44"/>
        <v>3.4606481494847685E-3</v>
      </c>
      <c r="M169" s="7"/>
      <c r="N169" s="7">
        <f>24*60*SUM($L169:$L169)</f>
        <v>4.9833333352580667</v>
      </c>
      <c r="O169" s="21"/>
      <c r="P169" s="21" t="s">
        <v>584</v>
      </c>
      <c r="Q169" s="37" t="b">
        <f t="shared" si="45"/>
        <v>1</v>
      </c>
      <c r="R169" s="38" t="s">
        <v>962</v>
      </c>
      <c r="S169" s="39">
        <f t="shared" si="40"/>
        <v>23.298200000000001</v>
      </c>
      <c r="T169" s="39">
        <f t="shared" si="41"/>
        <v>23.2986</v>
      </c>
      <c r="U169" s="39">
        <f t="shared" si="42"/>
        <v>3.9999999999906777E-4</v>
      </c>
      <c r="V169" s="37">
        <f>COUNTIFS(XINGS!$D$2:$D$19, "&lt;=" &amp; S169, XINGS!$D$2:$D$19, "&gt;=" &amp; T169)</f>
        <v>0</v>
      </c>
      <c r="W169" s="37">
        <f t="shared" si="35"/>
        <v>18</v>
      </c>
      <c r="X169" s="40">
        <f t="shared" si="36"/>
        <v>0</v>
      </c>
    </row>
    <row r="170" spans="1:24" x14ac:dyDescent="0.25">
      <c r="A170" s="23" t="s">
        <v>601</v>
      </c>
      <c r="B170" s="23">
        <v>4016</v>
      </c>
      <c r="C170" s="23"/>
      <c r="D170" s="23"/>
      <c r="E170" s="24"/>
      <c r="F170" s="24">
        <v>42528.444409722222</v>
      </c>
      <c r="G170" s="25"/>
      <c r="H170" s="24"/>
      <c r="I170" s="24">
        <v>42528.445104166669</v>
      </c>
      <c r="J170" s="23"/>
      <c r="K170" s="23" t="str">
        <f t="shared" si="43"/>
        <v>4015/4016</v>
      </c>
      <c r="L170" s="26">
        <f t="shared" si="44"/>
        <v>6.944444467080757E-4</v>
      </c>
      <c r="M170" s="27"/>
      <c r="N170" s="27">
        <f>24*60*SUM($L170:$L170)</f>
        <v>1.000000003259629</v>
      </c>
      <c r="O170" s="28"/>
      <c r="P170" s="28" t="s">
        <v>600</v>
      </c>
      <c r="Q170" s="37" t="b">
        <f t="shared" si="45"/>
        <v>1</v>
      </c>
      <c r="R170" s="38" t="s">
        <v>963</v>
      </c>
      <c r="S170" s="39"/>
      <c r="T170" s="39"/>
      <c r="U170" s="39"/>
      <c r="V170" s="37">
        <f>COUNTIFS(XINGS!$D$2:$D$19, "&lt;=" &amp; S170, XINGS!$D$2:$D$19, "&gt;=" &amp; T170)</f>
        <v>0</v>
      </c>
      <c r="W170" s="37">
        <f t="shared" si="35"/>
        <v>18</v>
      </c>
      <c r="X170" s="40">
        <f t="shared" si="36"/>
        <v>0</v>
      </c>
    </row>
    <row r="171" spans="1:24" x14ac:dyDescent="0.25">
      <c r="A171" s="23" t="s">
        <v>605</v>
      </c>
      <c r="B171" s="23">
        <v>4019</v>
      </c>
      <c r="C171" s="23"/>
      <c r="D171" s="23"/>
      <c r="E171" s="24"/>
      <c r="F171" s="24">
        <v>42528.629548611112</v>
      </c>
      <c r="G171" s="25"/>
      <c r="H171" s="24"/>
      <c r="I171" s="24">
        <v>42528.629699074074</v>
      </c>
      <c r="J171" s="23">
        <v>0</v>
      </c>
      <c r="K171" s="23" t="str">
        <f t="shared" si="43"/>
        <v>4019/4020</v>
      </c>
      <c r="L171" s="26">
        <f t="shared" si="44"/>
        <v>1.5046296175569296E-4</v>
      </c>
      <c r="M171" s="27"/>
      <c r="N171" s="27">
        <f>24*60*SUM($L171:$L171)</f>
        <v>0.21666666492819786</v>
      </c>
      <c r="O171" s="28"/>
      <c r="P171" s="28" t="s">
        <v>568</v>
      </c>
      <c r="Q171" s="37" t="b">
        <f t="shared" si="45"/>
        <v>1</v>
      </c>
      <c r="R171" s="38" t="s">
        <v>963</v>
      </c>
      <c r="S171" s="39" t="e">
        <f t="shared" ref="S171:S190" si="46">RIGHT(D171,LEN(D171)-4)/10000</f>
        <v>#VALUE!</v>
      </c>
      <c r="T171" s="39" t="e">
        <f t="shared" ref="T171:T190" si="47">RIGHT(H171,LEN(H171)-4)/10000</f>
        <v>#VALUE!</v>
      </c>
      <c r="U171" s="39" t="e">
        <f t="shared" ref="U171:U190" si="48">ABS(T171-S171)</f>
        <v>#VALUE!</v>
      </c>
      <c r="V171" s="37">
        <f>COUNTIFS(XINGS!$D$2:$D$19, "&lt;=" &amp; S171, XINGS!$D$2:$D$19, "&gt;=" &amp; T171)</f>
        <v>0</v>
      </c>
      <c r="W171" s="37">
        <f t="shared" si="35"/>
        <v>18</v>
      </c>
      <c r="X171" s="40">
        <f t="shared" si="36"/>
        <v>0</v>
      </c>
    </row>
    <row r="172" spans="1:24" x14ac:dyDescent="0.25">
      <c r="A172" s="23" t="s">
        <v>607</v>
      </c>
      <c r="B172" s="23">
        <v>4032</v>
      </c>
      <c r="C172" s="23"/>
      <c r="D172" s="23"/>
      <c r="E172" s="24"/>
      <c r="F172" s="24">
        <v>42528.7346412037</v>
      </c>
      <c r="G172" s="25"/>
      <c r="H172" s="24"/>
      <c r="I172" s="24">
        <v>42528.762465277781</v>
      </c>
      <c r="J172" s="23"/>
      <c r="K172" s="23" t="str">
        <f t="shared" si="43"/>
        <v>4031/4032</v>
      </c>
      <c r="L172" s="26">
        <f t="shared" si="44"/>
        <v>2.7824074080854189E-2</v>
      </c>
      <c r="M172" s="29"/>
      <c r="N172" s="27">
        <f>24*60*SUM($L172:$L172)</f>
        <v>40.066666676430032</v>
      </c>
      <c r="O172" s="28"/>
      <c r="P172" s="28" t="s">
        <v>158</v>
      </c>
      <c r="Q172" s="37" t="b">
        <f t="shared" si="45"/>
        <v>1</v>
      </c>
      <c r="R172" s="38" t="s">
        <v>963</v>
      </c>
      <c r="S172" s="39" t="e">
        <f t="shared" si="46"/>
        <v>#VALUE!</v>
      </c>
      <c r="T172" s="39" t="e">
        <f t="shared" si="47"/>
        <v>#VALUE!</v>
      </c>
      <c r="U172" s="39" t="e">
        <f t="shared" si="48"/>
        <v>#VALUE!</v>
      </c>
      <c r="V172" s="37">
        <f>COUNTIFS(XINGS!$D$2:$D$19, "&lt;=" &amp; S172, XINGS!$D$2:$D$19, "&gt;=" &amp; T172)</f>
        <v>0</v>
      </c>
      <c r="W172" s="37">
        <f t="shared" si="35"/>
        <v>18</v>
      </c>
      <c r="X172" s="40">
        <f t="shared" si="36"/>
        <v>0</v>
      </c>
    </row>
    <row r="173" spans="1:24" x14ac:dyDescent="0.25">
      <c r="A173" s="20" t="s">
        <v>612</v>
      </c>
      <c r="B173" s="20">
        <v>4015</v>
      </c>
      <c r="C173" s="20" t="s">
        <v>18</v>
      </c>
      <c r="D173" s="20" t="s">
        <v>561</v>
      </c>
      <c r="E173" s="9">
        <v>42529.357083333336</v>
      </c>
      <c r="F173" s="9">
        <v>42529.358182870368</v>
      </c>
      <c r="G173" s="10">
        <v>1</v>
      </c>
      <c r="H173" s="9" t="s">
        <v>613</v>
      </c>
      <c r="I173" s="9">
        <v>42529.378692129627</v>
      </c>
      <c r="J173" s="20">
        <v>1</v>
      </c>
      <c r="K173" s="20" t="str">
        <f t="shared" si="43"/>
        <v>4015/4016</v>
      </c>
      <c r="L173" s="6">
        <f t="shared" si="44"/>
        <v>2.0509259258687962E-2</v>
      </c>
      <c r="M173" s="7"/>
      <c r="N173" s="7"/>
      <c r="O173" s="21"/>
      <c r="P173" s="21"/>
      <c r="Q173" s="37" t="b">
        <f t="shared" si="45"/>
        <v>1</v>
      </c>
      <c r="R173" s="38" t="s">
        <v>964</v>
      </c>
      <c r="S173" s="39">
        <f t="shared" si="46"/>
        <v>23.3017</v>
      </c>
      <c r="T173" s="39">
        <f t="shared" si="47"/>
        <v>6.7211999999999996</v>
      </c>
      <c r="U173" s="39">
        <f t="shared" si="48"/>
        <v>16.580500000000001</v>
      </c>
      <c r="V173" s="37">
        <f>COUNTIFS(XINGS!$D$2:$D$19, "&lt;=" &amp; S173, XINGS!$D$2:$D$19, "&gt;=" &amp; T173)</f>
        <v>6</v>
      </c>
      <c r="W173" s="37">
        <f t="shared" si="35"/>
        <v>12</v>
      </c>
      <c r="X173" s="40">
        <f t="shared" si="36"/>
        <v>0.33333333333333331</v>
      </c>
    </row>
    <row r="174" spans="1:24" x14ac:dyDescent="0.25">
      <c r="A174" s="20" t="s">
        <v>612</v>
      </c>
      <c r="B174" s="20">
        <v>4015</v>
      </c>
      <c r="C174" s="20" t="s">
        <v>18</v>
      </c>
      <c r="D174" s="20" t="s">
        <v>614</v>
      </c>
      <c r="E174" s="9">
        <v>42529.384699074071</v>
      </c>
      <c r="F174" s="9">
        <v>42529.385300925926</v>
      </c>
      <c r="G174" s="10">
        <v>0</v>
      </c>
      <c r="H174" s="9" t="s">
        <v>22</v>
      </c>
      <c r="I174" s="9">
        <v>42529.39230324074</v>
      </c>
      <c r="J174" s="20">
        <v>0</v>
      </c>
      <c r="K174" s="20" t="str">
        <f t="shared" si="43"/>
        <v>4015/4016</v>
      </c>
      <c r="L174" s="6">
        <f t="shared" si="44"/>
        <v>7.0023148145992309E-3</v>
      </c>
      <c r="M174" s="7"/>
      <c r="N174" s="7">
        <f>24*60*SUM($L173:$L174)</f>
        <v>39.616666665533558</v>
      </c>
      <c r="O174" s="21"/>
      <c r="P174" s="21" t="s">
        <v>517</v>
      </c>
      <c r="Q174" s="37" t="b">
        <f t="shared" si="45"/>
        <v>1</v>
      </c>
      <c r="R174" s="38" t="s">
        <v>964</v>
      </c>
      <c r="S174" s="39">
        <f t="shared" si="46"/>
        <v>3.6783999999999999</v>
      </c>
      <c r="T174" s="39">
        <f t="shared" si="47"/>
        <v>1.49E-2</v>
      </c>
      <c r="U174" s="39">
        <f t="shared" si="48"/>
        <v>3.6635</v>
      </c>
      <c r="V174" s="37">
        <f>COUNTIFS(XINGS!$D$2:$D$19, "&lt;=" &amp; S174, XINGS!$D$2:$D$19, "&gt;=" &amp; T174)</f>
        <v>4</v>
      </c>
      <c r="W174" s="37">
        <f t="shared" si="35"/>
        <v>14</v>
      </c>
      <c r="X174" s="40">
        <f t="shared" si="36"/>
        <v>0.22222222222222221</v>
      </c>
    </row>
    <row r="175" spans="1:24" x14ac:dyDescent="0.25">
      <c r="A175" s="20" t="s">
        <v>615</v>
      </c>
      <c r="B175" s="20">
        <v>4028</v>
      </c>
      <c r="C175" s="20" t="s">
        <v>18</v>
      </c>
      <c r="D175" s="20" t="s">
        <v>35</v>
      </c>
      <c r="E175" s="9">
        <v>42529.366712962961</v>
      </c>
      <c r="F175" s="9">
        <v>42529.368020833332</v>
      </c>
      <c r="G175" s="10">
        <v>1</v>
      </c>
      <c r="H175" s="9" t="s">
        <v>616</v>
      </c>
      <c r="I175" s="9">
        <v>42529.393738425926</v>
      </c>
      <c r="J175" s="20">
        <v>0</v>
      </c>
      <c r="K175" s="20" t="str">
        <f t="shared" si="43"/>
        <v>4027/4028</v>
      </c>
      <c r="L175" s="6">
        <f t="shared" si="44"/>
        <v>2.5717592594446614E-2</v>
      </c>
      <c r="M175" s="7"/>
      <c r="N175" s="7">
        <f>24*60*SUM($L175:$L175)</f>
        <v>37.033333336003125</v>
      </c>
      <c r="O175" s="21"/>
      <c r="P175" s="21" t="s">
        <v>158</v>
      </c>
      <c r="Q175" s="37" t="b">
        <f t="shared" si="45"/>
        <v>1</v>
      </c>
      <c r="R175" s="38" t="s">
        <v>964</v>
      </c>
      <c r="S175" s="39">
        <f t="shared" si="46"/>
        <v>23.299399999999999</v>
      </c>
      <c r="T175" s="39">
        <f t="shared" si="47"/>
        <v>4.7195</v>
      </c>
      <c r="U175" s="39">
        <f t="shared" si="48"/>
        <v>18.579899999999999</v>
      </c>
      <c r="V175" s="37">
        <f>COUNTIFS(XINGS!$D$2:$D$19, "&lt;=" &amp; S175, XINGS!$D$2:$D$19, "&gt;=" &amp; T175)</f>
        <v>12</v>
      </c>
      <c r="W175" s="37">
        <f t="shared" si="35"/>
        <v>6</v>
      </c>
      <c r="X175" s="40">
        <f t="shared" si="36"/>
        <v>0.66666666666666663</v>
      </c>
    </row>
    <row r="176" spans="1:24" x14ac:dyDescent="0.25">
      <c r="A176" s="20" t="s">
        <v>618</v>
      </c>
      <c r="B176" s="20">
        <v>4010</v>
      </c>
      <c r="C176" s="20"/>
      <c r="D176" s="20"/>
      <c r="E176" s="9"/>
      <c r="F176" s="9">
        <v>42529.491261574076</v>
      </c>
      <c r="G176" s="10"/>
      <c r="H176" s="9"/>
      <c r="I176" s="9">
        <v>42529.49291666667</v>
      </c>
      <c r="J176" s="20"/>
      <c r="K176" s="20" t="str">
        <f t="shared" si="43"/>
        <v>4009/4010</v>
      </c>
      <c r="L176" s="6">
        <f t="shared" si="44"/>
        <v>1.6550925938645378E-3</v>
      </c>
      <c r="M176" s="7"/>
      <c r="N176" s="7">
        <f>24*60*SUM($L176:$L176)</f>
        <v>2.3833333351649344</v>
      </c>
      <c r="O176" s="21"/>
      <c r="P176" s="21" t="s">
        <v>158</v>
      </c>
      <c r="Q176" s="37" t="b">
        <f t="shared" si="45"/>
        <v>1</v>
      </c>
      <c r="R176" s="38" t="s">
        <v>964</v>
      </c>
      <c r="S176" s="39" t="e">
        <f t="shared" si="46"/>
        <v>#VALUE!</v>
      </c>
      <c r="T176" s="39" t="e">
        <f t="shared" si="47"/>
        <v>#VALUE!</v>
      </c>
      <c r="U176" s="39" t="e">
        <f t="shared" si="48"/>
        <v>#VALUE!</v>
      </c>
      <c r="V176" s="37">
        <f>COUNTIFS(XINGS!$D$2:$D$19, "&lt;=" &amp; S176, XINGS!$D$2:$D$19, "&gt;=" &amp; T176)</f>
        <v>0</v>
      </c>
      <c r="W176" s="37">
        <f t="shared" si="35"/>
        <v>18</v>
      </c>
      <c r="X176" s="40">
        <f t="shared" si="36"/>
        <v>0</v>
      </c>
    </row>
    <row r="177" spans="1:24" x14ac:dyDescent="0.25">
      <c r="A177" s="20" t="s">
        <v>619</v>
      </c>
      <c r="B177" s="20">
        <v>4026</v>
      </c>
      <c r="C177" s="20" t="s">
        <v>18</v>
      </c>
      <c r="D177" s="20" t="s">
        <v>620</v>
      </c>
      <c r="E177" s="9">
        <v>42529.581319444442</v>
      </c>
      <c r="F177" s="9">
        <v>42529.582349537035</v>
      </c>
      <c r="G177" s="10">
        <v>1</v>
      </c>
      <c r="H177" s="9" t="s">
        <v>89</v>
      </c>
      <c r="I177" s="9">
        <v>42529.600532407407</v>
      </c>
      <c r="J177" s="20">
        <v>1</v>
      </c>
      <c r="K177" s="20" t="str">
        <f t="shared" si="43"/>
        <v>4025/4026</v>
      </c>
      <c r="L177" s="6">
        <f t="shared" si="44"/>
        <v>1.8182870371674653E-2</v>
      </c>
      <c r="M177" s="7"/>
      <c r="N177" s="7">
        <f>24*60*SUM($L177:$L177)</f>
        <v>26.183333335211501</v>
      </c>
      <c r="O177" s="21"/>
      <c r="P177" s="21" t="s">
        <v>600</v>
      </c>
      <c r="Q177" s="37" t="b">
        <f t="shared" si="45"/>
        <v>1</v>
      </c>
      <c r="R177" s="38" t="s">
        <v>964</v>
      </c>
      <c r="S177" s="39">
        <f t="shared" si="46"/>
        <v>12.7851</v>
      </c>
      <c r="T177" s="39">
        <f t="shared" si="47"/>
        <v>1.6899999999999998E-2</v>
      </c>
      <c r="U177" s="39">
        <f t="shared" si="48"/>
        <v>12.7682</v>
      </c>
      <c r="V177" s="37">
        <f>COUNTIFS(XINGS!$D$2:$D$19, "&lt;=" &amp; S177, XINGS!$D$2:$D$19, "&gt;=" &amp; T177)</f>
        <v>16</v>
      </c>
      <c r="W177" s="37">
        <f t="shared" si="35"/>
        <v>2</v>
      </c>
      <c r="X177" s="40">
        <f t="shared" si="36"/>
        <v>0.88888888888888884</v>
      </c>
    </row>
    <row r="178" spans="1:24" x14ac:dyDescent="0.25">
      <c r="A178" s="20" t="s">
        <v>621</v>
      </c>
      <c r="B178" s="20">
        <v>4017</v>
      </c>
      <c r="C178" s="20" t="s">
        <v>18</v>
      </c>
      <c r="D178" s="20" t="s">
        <v>53</v>
      </c>
      <c r="E178" s="9">
        <v>42529.609236111108</v>
      </c>
      <c r="F178" s="9">
        <v>42529.610185185185</v>
      </c>
      <c r="G178" s="10">
        <v>1</v>
      </c>
      <c r="H178" s="9" t="s">
        <v>622</v>
      </c>
      <c r="I178" s="9">
        <v>42529.612951388888</v>
      </c>
      <c r="J178" s="20">
        <v>0</v>
      </c>
      <c r="K178" s="20" t="str">
        <f t="shared" si="43"/>
        <v>4017/4018</v>
      </c>
      <c r="L178" s="6">
        <f t="shared" si="44"/>
        <v>2.7662037027766928E-3</v>
      </c>
      <c r="M178" s="7"/>
      <c r="N178" s="7"/>
      <c r="O178" s="21"/>
      <c r="P178" s="21"/>
      <c r="Q178" s="37" t="b">
        <f t="shared" si="45"/>
        <v>1</v>
      </c>
      <c r="R178" s="38" t="s">
        <v>964</v>
      </c>
      <c r="S178" s="39">
        <f t="shared" si="46"/>
        <v>23.299600000000002</v>
      </c>
      <c r="T178" s="39">
        <f t="shared" si="47"/>
        <v>23.168600000000001</v>
      </c>
      <c r="U178" s="39">
        <f t="shared" si="48"/>
        <v>0.13100000000000023</v>
      </c>
      <c r="V178" s="37">
        <f>COUNTIFS(XINGS!$D$2:$D$19, "&lt;=" &amp; S178, XINGS!$D$2:$D$19, "&gt;=" &amp; T178)</f>
        <v>0</v>
      </c>
      <c r="W178" s="37">
        <f t="shared" si="35"/>
        <v>18</v>
      </c>
      <c r="X178" s="40">
        <f t="shared" si="36"/>
        <v>0</v>
      </c>
    </row>
    <row r="179" spans="1:24" x14ac:dyDescent="0.25">
      <c r="A179" s="20" t="s">
        <v>621</v>
      </c>
      <c r="B179" s="20">
        <v>4017</v>
      </c>
      <c r="C179" s="20" t="s">
        <v>18</v>
      </c>
      <c r="D179" s="20" t="s">
        <v>623</v>
      </c>
      <c r="E179" s="9">
        <v>42529.620312500003</v>
      </c>
      <c r="F179" s="9">
        <v>42529.621145833335</v>
      </c>
      <c r="G179" s="10">
        <v>1</v>
      </c>
      <c r="H179" s="9" t="s">
        <v>38</v>
      </c>
      <c r="I179" s="9">
        <v>42529.642407407409</v>
      </c>
      <c r="J179" s="20">
        <v>0</v>
      </c>
      <c r="K179" s="20" t="str">
        <f t="shared" si="43"/>
        <v>4017/4018</v>
      </c>
      <c r="L179" s="6">
        <f t="shared" si="44"/>
        <v>2.1261574074742384E-2</v>
      </c>
      <c r="M179" s="7"/>
      <c r="N179" s="7">
        <f>24*60*SUM($L178:$L179)</f>
        <v>34.599999999627471</v>
      </c>
      <c r="O179" s="21"/>
      <c r="P179" s="21" t="s">
        <v>624</v>
      </c>
      <c r="Q179" s="37" t="b">
        <f t="shared" si="45"/>
        <v>1</v>
      </c>
      <c r="R179" s="38" t="s">
        <v>964</v>
      </c>
      <c r="S179" s="39">
        <f t="shared" si="46"/>
        <v>15.399100000000001</v>
      </c>
      <c r="T179" s="39">
        <f t="shared" si="47"/>
        <v>1.41E-2</v>
      </c>
      <c r="U179" s="39">
        <f t="shared" si="48"/>
        <v>15.385000000000002</v>
      </c>
      <c r="V179" s="37">
        <f>COUNTIFS(XINGS!$D$2:$D$19, "&lt;=" &amp; S179, XINGS!$D$2:$D$19, "&gt;=" &amp; T179)</f>
        <v>17</v>
      </c>
      <c r="W179" s="37">
        <f t="shared" si="35"/>
        <v>1</v>
      </c>
      <c r="X179" s="40">
        <f t="shared" si="36"/>
        <v>0.94444444444444442</v>
      </c>
    </row>
    <row r="180" spans="1:24" x14ac:dyDescent="0.25">
      <c r="A180" s="20" t="s">
        <v>630</v>
      </c>
      <c r="B180" s="20">
        <v>4023</v>
      </c>
      <c r="C180" s="20"/>
      <c r="D180" s="20"/>
      <c r="E180" s="9"/>
      <c r="F180" s="9">
        <v>42529.807789351849</v>
      </c>
      <c r="G180" s="10"/>
      <c r="H180" s="9"/>
      <c r="I180" s="9">
        <v>42529.809421296297</v>
      </c>
      <c r="J180" s="20"/>
      <c r="K180" s="20" t="str">
        <f t="shared" si="43"/>
        <v>4023/4024</v>
      </c>
      <c r="L180" s="6">
        <f t="shared" si="44"/>
        <v>1.6319444475811906E-3</v>
      </c>
      <c r="M180" s="7"/>
      <c r="N180" s="7">
        <f>24*60*SUM($L180:$L180)</f>
        <v>2.3500000045169145</v>
      </c>
      <c r="O180" s="21"/>
      <c r="P180" s="21" t="s">
        <v>158</v>
      </c>
      <c r="Q180" s="37" t="b">
        <f t="shared" si="45"/>
        <v>1</v>
      </c>
      <c r="R180" s="38" t="s">
        <v>964</v>
      </c>
      <c r="S180" s="39" t="e">
        <f t="shared" si="46"/>
        <v>#VALUE!</v>
      </c>
      <c r="T180" s="39" t="e">
        <f t="shared" si="47"/>
        <v>#VALUE!</v>
      </c>
      <c r="U180" s="39" t="e">
        <f t="shared" si="48"/>
        <v>#VALUE!</v>
      </c>
      <c r="V180" s="37">
        <f>COUNTIFS(XINGS!$D$2:$D$19, "&lt;=" &amp; S180, XINGS!$D$2:$D$19, "&gt;=" &amp; T180)</f>
        <v>0</v>
      </c>
      <c r="W180" s="37">
        <f t="shared" si="35"/>
        <v>18</v>
      </c>
      <c r="X180" s="40">
        <f t="shared" si="36"/>
        <v>0</v>
      </c>
    </row>
    <row r="181" spans="1:24" x14ac:dyDescent="0.25">
      <c r="A181" s="20" t="s">
        <v>636</v>
      </c>
      <c r="B181" s="20">
        <v>4030</v>
      </c>
      <c r="C181" s="20" t="s">
        <v>18</v>
      </c>
      <c r="D181" s="20" t="s">
        <v>237</v>
      </c>
      <c r="E181" s="9">
        <v>42530.221307870372</v>
      </c>
      <c r="F181" s="9">
        <v>42530.222303240742</v>
      </c>
      <c r="G181" s="10">
        <v>1</v>
      </c>
      <c r="H181" s="9" t="s">
        <v>637</v>
      </c>
      <c r="I181" s="9">
        <v>42530.240231481483</v>
      </c>
      <c r="J181" s="20">
        <v>0</v>
      </c>
      <c r="K181" s="20" t="str">
        <f t="shared" si="43"/>
        <v>4029/4030</v>
      </c>
      <c r="L181" s="6">
        <f t="shared" si="44"/>
        <v>1.7928240740729962E-2</v>
      </c>
      <c r="M181" s="7"/>
      <c r="N181" s="7">
        <f>24*60*SUM($L181:$L182)</f>
        <v>56.316666671773419</v>
      </c>
      <c r="O181" s="21"/>
      <c r="P181" s="21" t="s">
        <v>638</v>
      </c>
      <c r="Q181" s="37" t="b">
        <f t="shared" si="45"/>
        <v>1</v>
      </c>
      <c r="R181" s="38" t="s">
        <v>965</v>
      </c>
      <c r="S181" s="39">
        <f t="shared" si="46"/>
        <v>23.3019</v>
      </c>
      <c r="T181" s="39">
        <f t="shared" si="47"/>
        <v>19.322099999999999</v>
      </c>
      <c r="U181" s="39">
        <f t="shared" si="48"/>
        <v>3.9798000000000009</v>
      </c>
      <c r="V181" s="37">
        <f>COUNTIFS(XINGS!$D$2:$D$19, "&lt;=" &amp; S181, XINGS!$D$2:$D$19, "&gt;=" &amp; T181)</f>
        <v>0</v>
      </c>
      <c r="W181" s="37">
        <f t="shared" si="35"/>
        <v>18</v>
      </c>
      <c r="X181" s="40">
        <f t="shared" si="36"/>
        <v>0</v>
      </c>
    </row>
    <row r="182" spans="1:24" x14ac:dyDescent="0.25">
      <c r="A182" s="20" t="s">
        <v>636</v>
      </c>
      <c r="B182" s="20">
        <v>4030</v>
      </c>
      <c r="C182" s="20" t="s">
        <v>18</v>
      </c>
      <c r="D182" s="20" t="s">
        <v>639</v>
      </c>
      <c r="E182" s="9">
        <v>42530.251238425924</v>
      </c>
      <c r="F182" s="9">
        <v>42530.252071759256</v>
      </c>
      <c r="G182" s="10">
        <v>1</v>
      </c>
      <c r="H182" s="9" t="s">
        <v>22</v>
      </c>
      <c r="I182" s="9">
        <v>42530.273252314815</v>
      </c>
      <c r="J182" s="20">
        <v>0</v>
      </c>
      <c r="K182" s="20" t="str">
        <f t="shared" si="43"/>
        <v>4029/4030</v>
      </c>
      <c r="L182" s="6">
        <f t="shared" si="44"/>
        <v>2.118055555911269E-2</v>
      </c>
      <c r="M182" s="7"/>
      <c r="N182" s="7"/>
      <c r="O182" s="21"/>
      <c r="P182" s="21"/>
      <c r="Q182" s="37" t="b">
        <f t="shared" si="45"/>
        <v>1</v>
      </c>
      <c r="R182" s="38" t="s">
        <v>965</v>
      </c>
      <c r="S182" s="39">
        <f t="shared" si="46"/>
        <v>15.3574</v>
      </c>
      <c r="T182" s="39">
        <f t="shared" si="47"/>
        <v>1.49E-2</v>
      </c>
      <c r="U182" s="39">
        <f t="shared" si="48"/>
        <v>15.342499999999999</v>
      </c>
      <c r="V182" s="37">
        <f>COUNTIFS(XINGS!$D$2:$D$19, "&lt;=" &amp; S182, XINGS!$D$2:$D$19, "&gt;=" &amp; T182)</f>
        <v>17</v>
      </c>
      <c r="W182" s="37">
        <f t="shared" si="35"/>
        <v>1</v>
      </c>
      <c r="X182" s="40">
        <f t="shared" si="36"/>
        <v>0.94444444444444442</v>
      </c>
    </row>
    <row r="183" spans="1:24" x14ac:dyDescent="0.25">
      <c r="A183" s="20" t="s">
        <v>640</v>
      </c>
      <c r="B183" s="20">
        <v>4017</v>
      </c>
      <c r="C183" s="20" t="s">
        <v>18</v>
      </c>
      <c r="D183" s="20" t="s">
        <v>561</v>
      </c>
      <c r="E183" s="9">
        <v>42530.235312500001</v>
      </c>
      <c r="F183" s="9">
        <v>42530.236157407409</v>
      </c>
      <c r="G183" s="10">
        <v>1</v>
      </c>
      <c r="H183" s="9" t="s">
        <v>641</v>
      </c>
      <c r="I183" s="9">
        <v>42530.262824074074</v>
      </c>
      <c r="J183" s="20">
        <v>1</v>
      </c>
      <c r="K183" s="20" t="str">
        <f t="shared" si="43"/>
        <v>4017/4018</v>
      </c>
      <c r="L183" s="6">
        <f t="shared" si="44"/>
        <v>2.6666666664823424E-2</v>
      </c>
      <c r="M183" s="7"/>
      <c r="N183" s="7">
        <f>24*60*SUM($L183:$L184)</f>
        <v>68.000000001629815</v>
      </c>
      <c r="O183" s="21"/>
      <c r="P183" s="21" t="s">
        <v>638</v>
      </c>
      <c r="Q183" s="37" t="b">
        <f t="shared" si="45"/>
        <v>1</v>
      </c>
      <c r="R183" s="38" t="s">
        <v>965</v>
      </c>
      <c r="S183" s="39">
        <f t="shared" si="46"/>
        <v>23.3017</v>
      </c>
      <c r="T183" s="39">
        <f t="shared" si="47"/>
        <v>19.227</v>
      </c>
      <c r="U183" s="39">
        <f t="shared" si="48"/>
        <v>4.0747</v>
      </c>
      <c r="V183" s="37">
        <f>COUNTIFS(XINGS!$D$2:$D$19, "&lt;=" &amp; S183, XINGS!$D$2:$D$19, "&gt;=" &amp; T183)</f>
        <v>0</v>
      </c>
      <c r="W183" s="37">
        <f t="shared" si="35"/>
        <v>18</v>
      </c>
      <c r="X183" s="40">
        <f t="shared" si="36"/>
        <v>0</v>
      </c>
    </row>
    <row r="184" spans="1:24" x14ac:dyDescent="0.25">
      <c r="A184" s="20" t="s">
        <v>640</v>
      </c>
      <c r="B184" s="20">
        <v>4017</v>
      </c>
      <c r="C184" s="20" t="s">
        <v>18</v>
      </c>
      <c r="D184" s="20" t="s">
        <v>260</v>
      </c>
      <c r="E184" s="9">
        <v>42530.273321759261</v>
      </c>
      <c r="F184" s="9">
        <v>42530.273900462962</v>
      </c>
      <c r="G184" s="10">
        <v>0</v>
      </c>
      <c r="H184" s="9" t="s">
        <v>54</v>
      </c>
      <c r="I184" s="9">
        <v>42530.294456018521</v>
      </c>
      <c r="J184" s="20">
        <v>0</v>
      </c>
      <c r="K184" s="20" t="str">
        <f t="shared" si="43"/>
        <v>4017/4018</v>
      </c>
      <c r="L184" s="6">
        <f t="shared" si="44"/>
        <v>2.0555555558530614E-2</v>
      </c>
      <c r="M184" s="7"/>
      <c r="N184" s="7"/>
      <c r="O184" s="21"/>
      <c r="P184" s="21"/>
      <c r="Q184" s="37" t="b">
        <f t="shared" si="45"/>
        <v>1</v>
      </c>
      <c r="R184" s="38" t="s">
        <v>965</v>
      </c>
      <c r="S184" s="39">
        <f t="shared" si="46"/>
        <v>15.399900000000001</v>
      </c>
      <c r="T184" s="39">
        <f t="shared" si="47"/>
        <v>1.6E-2</v>
      </c>
      <c r="U184" s="39">
        <f t="shared" si="48"/>
        <v>15.383900000000001</v>
      </c>
      <c r="V184" s="37">
        <f>COUNTIFS(XINGS!$D$2:$D$19, "&lt;=" &amp; S184, XINGS!$D$2:$D$19, "&gt;=" &amp; T184)</f>
        <v>17</v>
      </c>
      <c r="W184" s="37">
        <f t="shared" si="35"/>
        <v>1</v>
      </c>
      <c r="X184" s="40">
        <f t="shared" si="36"/>
        <v>0.94444444444444442</v>
      </c>
    </row>
    <row r="185" spans="1:24" x14ac:dyDescent="0.25">
      <c r="A185" s="20" t="s">
        <v>645</v>
      </c>
      <c r="B185" s="20">
        <v>4019</v>
      </c>
      <c r="C185" s="20" t="s">
        <v>18</v>
      </c>
      <c r="D185" s="20" t="s">
        <v>646</v>
      </c>
      <c r="E185" s="9">
        <v>42530.244421296295</v>
      </c>
      <c r="F185" s="9">
        <v>42530.246238425927</v>
      </c>
      <c r="G185" s="10">
        <v>2</v>
      </c>
      <c r="H185" s="9" t="s">
        <v>647</v>
      </c>
      <c r="I185" s="9">
        <v>42530.265775462962</v>
      </c>
      <c r="J185" s="20">
        <v>0</v>
      </c>
      <c r="K185" s="20" t="str">
        <f t="shared" si="43"/>
        <v>4019/4020</v>
      </c>
      <c r="L185" s="6">
        <f t="shared" si="44"/>
        <v>1.9537037034751847E-2</v>
      </c>
      <c r="M185" s="7"/>
      <c r="N185" s="7">
        <f>24*60*SUM($L185:$L186)</f>
        <v>63.266666661947966</v>
      </c>
      <c r="O185" s="21"/>
      <c r="P185" s="21" t="s">
        <v>638</v>
      </c>
      <c r="Q185" s="37" t="b">
        <f t="shared" si="45"/>
        <v>1</v>
      </c>
      <c r="R185" s="38" t="s">
        <v>965</v>
      </c>
      <c r="S185" s="39">
        <f t="shared" si="46"/>
        <v>23.301500000000001</v>
      </c>
      <c r="T185" s="39">
        <f t="shared" si="47"/>
        <v>19.234400000000001</v>
      </c>
      <c r="U185" s="39">
        <f t="shared" si="48"/>
        <v>4.0670999999999999</v>
      </c>
      <c r="V185" s="37">
        <f>COUNTIFS(XINGS!$D$2:$D$19, "&lt;=" &amp; S185, XINGS!$D$2:$D$19, "&gt;=" &amp; T185)</f>
        <v>0</v>
      </c>
      <c r="W185" s="37">
        <f t="shared" si="35"/>
        <v>18</v>
      </c>
      <c r="X185" s="40">
        <f t="shared" si="36"/>
        <v>0</v>
      </c>
    </row>
    <row r="186" spans="1:24" x14ac:dyDescent="0.25">
      <c r="A186" s="20" t="s">
        <v>645</v>
      </c>
      <c r="B186" s="20">
        <v>4019</v>
      </c>
      <c r="C186" s="20" t="s">
        <v>18</v>
      </c>
      <c r="D186" s="20" t="s">
        <v>648</v>
      </c>
      <c r="E186" s="9">
        <v>42530.277083333334</v>
      </c>
      <c r="F186" s="9">
        <v>42530.277743055558</v>
      </c>
      <c r="G186" s="10">
        <v>0</v>
      </c>
      <c r="H186" s="9" t="s">
        <v>66</v>
      </c>
      <c r="I186" s="9">
        <v>42530.302141203705</v>
      </c>
      <c r="J186" s="20">
        <v>0</v>
      </c>
      <c r="K186" s="20" t="str">
        <f t="shared" si="43"/>
        <v>4019/4020</v>
      </c>
      <c r="L186" s="6">
        <f t="shared" si="44"/>
        <v>2.4398148147156462E-2</v>
      </c>
      <c r="M186" s="7"/>
      <c r="N186" s="7"/>
      <c r="O186" s="21"/>
      <c r="P186" s="21"/>
      <c r="Q186" s="37" t="b">
        <f t="shared" si="45"/>
        <v>1</v>
      </c>
      <c r="R186" s="38" t="s">
        <v>965</v>
      </c>
      <c r="S186" s="39">
        <f t="shared" si="46"/>
        <v>15.3985</v>
      </c>
      <c r="T186" s="39">
        <f t="shared" si="47"/>
        <v>1.43E-2</v>
      </c>
      <c r="U186" s="39">
        <f t="shared" si="48"/>
        <v>15.3842</v>
      </c>
      <c r="V186" s="37">
        <f>COUNTIFS(XINGS!$D$2:$D$19, "&lt;=" &amp; S186, XINGS!$D$2:$D$19, "&gt;=" &amp; T186)</f>
        <v>17</v>
      </c>
      <c r="W186" s="37">
        <f t="shared" si="35"/>
        <v>1</v>
      </c>
      <c r="X186" s="40">
        <f t="shared" si="36"/>
        <v>0.94444444444444442</v>
      </c>
    </row>
    <row r="187" spans="1:24" x14ac:dyDescent="0.25">
      <c r="A187" s="20" t="s">
        <v>652</v>
      </c>
      <c r="B187" s="20">
        <v>4008</v>
      </c>
      <c r="C187" s="20" t="s">
        <v>18</v>
      </c>
      <c r="D187" s="20" t="s">
        <v>653</v>
      </c>
      <c r="E187" s="9">
        <v>42530.29896990741</v>
      </c>
      <c r="F187" s="9">
        <v>42530.29991898148</v>
      </c>
      <c r="G187" s="10">
        <v>1</v>
      </c>
      <c r="H187" s="9" t="s">
        <v>654</v>
      </c>
      <c r="I187" s="9">
        <v>42530.319699074076</v>
      </c>
      <c r="J187" s="20">
        <v>1</v>
      </c>
      <c r="K187" s="20" t="str">
        <f t="shared" si="43"/>
        <v>4007/4008</v>
      </c>
      <c r="L187" s="6">
        <f t="shared" si="44"/>
        <v>1.9780092596192844E-2</v>
      </c>
      <c r="M187" s="7"/>
      <c r="N187" s="7">
        <f>24*60*SUM($L187:$L187)</f>
        <v>28.483333338517696</v>
      </c>
      <c r="O187" s="21"/>
      <c r="P187" s="21" t="s">
        <v>638</v>
      </c>
      <c r="Q187" s="37" t="b">
        <f t="shared" si="45"/>
        <v>1</v>
      </c>
      <c r="R187" s="38" t="s">
        <v>965</v>
      </c>
      <c r="S187" s="39">
        <f t="shared" si="46"/>
        <v>12.786</v>
      </c>
      <c r="T187" s="39">
        <f t="shared" si="47"/>
        <v>4.9799999999999997E-2</v>
      </c>
      <c r="U187" s="39">
        <f t="shared" si="48"/>
        <v>12.7362</v>
      </c>
      <c r="V187" s="37">
        <f>COUNTIFS(XINGS!$D$2:$D$19, "&lt;=" &amp; S187, XINGS!$D$2:$D$19, "&gt;=" &amp; T187)</f>
        <v>16</v>
      </c>
      <c r="W187" s="37">
        <f t="shared" si="35"/>
        <v>2</v>
      </c>
      <c r="X187" s="40">
        <f t="shared" si="36"/>
        <v>0.88888888888888884</v>
      </c>
    </row>
    <row r="188" spans="1:24" x14ac:dyDescent="0.25">
      <c r="A188" s="20" t="s">
        <v>661</v>
      </c>
      <c r="B188" s="20">
        <v>4030</v>
      </c>
      <c r="C188" s="20" t="s">
        <v>18</v>
      </c>
      <c r="D188" s="20" t="s">
        <v>326</v>
      </c>
      <c r="E188" s="9">
        <v>42530.472256944442</v>
      </c>
      <c r="F188" s="9">
        <v>42530.473217592589</v>
      </c>
      <c r="G188" s="10">
        <v>1</v>
      </c>
      <c r="H188" s="9" t="s">
        <v>662</v>
      </c>
      <c r="I188" s="9">
        <v>42530.47755787037</v>
      </c>
      <c r="J188" s="20">
        <v>0</v>
      </c>
      <c r="K188" s="20" t="str">
        <f t="shared" si="43"/>
        <v>4029/4030</v>
      </c>
      <c r="L188" s="6">
        <f t="shared" si="44"/>
        <v>4.3402777810115367E-3</v>
      </c>
      <c r="M188" s="7"/>
      <c r="N188" s="7">
        <f>24*60*SUM($L188:$L188)</f>
        <v>6.2500000046566129</v>
      </c>
      <c r="O188" s="21"/>
      <c r="P188" s="21" t="s">
        <v>663</v>
      </c>
      <c r="Q188" s="37" t="b">
        <f t="shared" si="45"/>
        <v>1</v>
      </c>
      <c r="R188" s="38" t="s">
        <v>965</v>
      </c>
      <c r="S188" s="39">
        <f t="shared" si="46"/>
        <v>23.299099999999999</v>
      </c>
      <c r="T188" s="39">
        <f t="shared" si="47"/>
        <v>22.780100000000001</v>
      </c>
      <c r="U188" s="39">
        <f t="shared" si="48"/>
        <v>0.51899999999999835</v>
      </c>
      <c r="V188" s="37">
        <f>COUNTIFS(XINGS!$D$2:$D$19, "&lt;=" &amp; S188, XINGS!$D$2:$D$19, "&gt;=" &amp; T188)</f>
        <v>0</v>
      </c>
      <c r="W188" s="37">
        <f t="shared" si="35"/>
        <v>18</v>
      </c>
      <c r="X188" s="40">
        <f t="shared" si="36"/>
        <v>0</v>
      </c>
    </row>
    <row r="189" spans="1:24" x14ac:dyDescent="0.25">
      <c r="A189" s="20" t="s">
        <v>664</v>
      </c>
      <c r="B189" s="20">
        <v>4019</v>
      </c>
      <c r="C189" s="20" t="s">
        <v>18</v>
      </c>
      <c r="D189" s="20" t="s">
        <v>57</v>
      </c>
      <c r="E189" s="9">
        <v>42530.784629629627</v>
      </c>
      <c r="F189" s="9">
        <v>42530.788402777776</v>
      </c>
      <c r="G189" s="10">
        <v>5</v>
      </c>
      <c r="H189" s="9" t="s">
        <v>57</v>
      </c>
      <c r="I189" s="9">
        <v>42530.788402777776</v>
      </c>
      <c r="J189" s="20">
        <v>0</v>
      </c>
      <c r="K189" s="20" t="str">
        <f t="shared" si="43"/>
        <v>4019/4020</v>
      </c>
      <c r="L189" s="6">
        <f t="shared" si="44"/>
        <v>0</v>
      </c>
      <c r="M189" s="7"/>
      <c r="N189" s="7">
        <v>1</v>
      </c>
      <c r="O189" s="21"/>
      <c r="P189" s="21" t="s">
        <v>663</v>
      </c>
      <c r="Q189" s="37" t="b">
        <f t="shared" si="45"/>
        <v>1</v>
      </c>
      <c r="R189" s="38" t="s">
        <v>965</v>
      </c>
      <c r="S189" s="39">
        <f t="shared" si="46"/>
        <v>23.297899999999998</v>
      </c>
      <c r="T189" s="39">
        <f t="shared" si="47"/>
        <v>23.297899999999998</v>
      </c>
      <c r="U189" s="39">
        <f t="shared" si="48"/>
        <v>0</v>
      </c>
      <c r="V189" s="37">
        <f>COUNTIFS(XINGS!$D$2:$D$19, "&lt;=" &amp; S189, XINGS!$D$2:$D$19, "&gt;=" &amp; T189)</f>
        <v>0</v>
      </c>
      <c r="W189" s="37">
        <f t="shared" si="35"/>
        <v>18</v>
      </c>
      <c r="X189" s="40">
        <f t="shared" si="36"/>
        <v>0</v>
      </c>
    </row>
    <row r="190" spans="1:24" x14ac:dyDescent="0.25">
      <c r="A190" s="20" t="s">
        <v>631</v>
      </c>
      <c r="B190" s="20">
        <v>4015</v>
      </c>
      <c r="C190" s="20"/>
      <c r="D190" s="20"/>
      <c r="E190" s="9"/>
      <c r="F190" s="9">
        <v>42530.036840277775</v>
      </c>
      <c r="G190" s="10"/>
      <c r="H190" s="9"/>
      <c r="I190" s="9">
        <v>42530.037280092591</v>
      </c>
      <c r="J190" s="20"/>
      <c r="K190" s="20" t="str">
        <f t="shared" si="43"/>
        <v>4015/4016</v>
      </c>
      <c r="L190" s="6">
        <f t="shared" si="44"/>
        <v>4.398148157633841E-4</v>
      </c>
      <c r="M190" s="7"/>
      <c r="N190" s="7">
        <f>24*60*SUM($L190:$L190)</f>
        <v>0.63333333469927311</v>
      </c>
      <c r="O190" s="21"/>
      <c r="P190" s="21" t="s">
        <v>158</v>
      </c>
      <c r="Q190" s="37" t="b">
        <f t="shared" si="45"/>
        <v>1</v>
      </c>
      <c r="R190" s="38" t="s">
        <v>965</v>
      </c>
      <c r="S190" s="39" t="e">
        <f t="shared" si="46"/>
        <v>#VALUE!</v>
      </c>
      <c r="T190" s="39" t="e">
        <f t="shared" si="47"/>
        <v>#VALUE!</v>
      </c>
      <c r="U190" s="39" t="e">
        <f t="shared" si="48"/>
        <v>#VALUE!</v>
      </c>
      <c r="V190" s="37">
        <f>COUNTIFS(XINGS!$D$2:$D$19, "&lt;=" &amp; S190, XINGS!$D$2:$D$19, "&gt;=" &amp; T190)</f>
        <v>0</v>
      </c>
      <c r="W190" s="37">
        <f t="shared" si="35"/>
        <v>18</v>
      </c>
      <c r="X190" s="40">
        <f t="shared" si="36"/>
        <v>0</v>
      </c>
    </row>
    <row r="191" spans="1:24" x14ac:dyDescent="0.25">
      <c r="A191" s="20" t="s">
        <v>1015</v>
      </c>
      <c r="S191">
        <v>15.401300000000001</v>
      </c>
      <c r="T191">
        <v>15.097300000000001</v>
      </c>
      <c r="U191">
        <v>0.30400000000000027</v>
      </c>
      <c r="V191" s="37">
        <f>COUNTIFS(XINGS!$D$2:$D$19, "&lt;=" &amp; S191, XINGS!$D$2:$D$19, "&gt;=" &amp; T191)</f>
        <v>0</v>
      </c>
      <c r="W191" s="37">
        <f t="shared" ref="W191:W219" si="49">18-V191</f>
        <v>18</v>
      </c>
      <c r="X191" s="40">
        <f t="shared" ref="X191:X219" si="50">V191/18</f>
        <v>0</v>
      </c>
    </row>
    <row r="192" spans="1:24" x14ac:dyDescent="0.25">
      <c r="A192" s="20" t="s">
        <v>1016</v>
      </c>
      <c r="S192">
        <v>23.264199999999999</v>
      </c>
      <c r="T192">
        <v>1.8707</v>
      </c>
      <c r="U192">
        <v>21.3935</v>
      </c>
      <c r="V192" s="37">
        <f>COUNTIFS(XINGS!$D$2:$D$19, "&lt;=" &amp; S192, XINGS!$D$2:$D$19, "&gt;=" &amp; T192)</f>
        <v>18</v>
      </c>
      <c r="W192" s="37">
        <f t="shared" si="49"/>
        <v>0</v>
      </c>
      <c r="X192" s="40">
        <f t="shared" si="50"/>
        <v>1</v>
      </c>
    </row>
    <row r="193" spans="1:24" x14ac:dyDescent="0.25">
      <c r="A193" s="20" t="s">
        <v>1017</v>
      </c>
      <c r="S193">
        <v>23.297699999999999</v>
      </c>
      <c r="T193">
        <v>1.7924</v>
      </c>
      <c r="U193">
        <v>21.505299999999998</v>
      </c>
      <c r="V193" s="37">
        <f>COUNTIFS(XINGS!$D$2:$D$19, "&lt;=" &amp; S193, XINGS!$D$2:$D$19, "&gt;=" &amp; T193)</f>
        <v>18</v>
      </c>
      <c r="W193" s="37">
        <f t="shared" si="49"/>
        <v>0</v>
      </c>
      <c r="X193" s="40">
        <f t="shared" si="50"/>
        <v>1</v>
      </c>
    </row>
    <row r="194" spans="1:24" x14ac:dyDescent="0.25">
      <c r="A194" s="20" t="s">
        <v>1018</v>
      </c>
      <c r="S194">
        <v>23.298300000000001</v>
      </c>
      <c r="T194">
        <v>6.4131</v>
      </c>
      <c r="U194">
        <v>16.885200000000001</v>
      </c>
      <c r="V194" s="37">
        <f>COUNTIFS(XINGS!$D$2:$D$19, "&lt;=" &amp; S194, XINGS!$D$2:$D$19, "&gt;=" &amp; T194)</f>
        <v>7</v>
      </c>
      <c r="W194" s="37">
        <f t="shared" si="49"/>
        <v>11</v>
      </c>
      <c r="X194" s="40">
        <f t="shared" si="50"/>
        <v>0.3888888888888889</v>
      </c>
    </row>
    <row r="195" spans="1:24" x14ac:dyDescent="0.25">
      <c r="A195" s="20" t="s">
        <v>1019</v>
      </c>
      <c r="S195">
        <v>23.298400000000001</v>
      </c>
      <c r="T195">
        <v>6.1668000000000003</v>
      </c>
      <c r="U195">
        <v>17.131599999999999</v>
      </c>
      <c r="V195" s="37">
        <f>COUNTIFS(XINGS!$D$2:$D$19, "&lt;=" &amp; S195, XINGS!$D$2:$D$19, "&gt;=" &amp; T195)</f>
        <v>8</v>
      </c>
      <c r="W195" s="37">
        <f t="shared" si="49"/>
        <v>10</v>
      </c>
      <c r="X195" s="40">
        <f t="shared" si="50"/>
        <v>0.44444444444444442</v>
      </c>
    </row>
    <row r="196" spans="1:24" x14ac:dyDescent="0.25">
      <c r="A196" s="20" t="s">
        <v>1020</v>
      </c>
      <c r="S196">
        <v>23.3</v>
      </c>
      <c r="T196">
        <v>6.1570999999999998</v>
      </c>
      <c r="U196">
        <v>17.142900000000001</v>
      </c>
      <c r="V196" s="37">
        <f>COUNTIFS(XINGS!$D$2:$D$19, "&lt;=" &amp; S196, XINGS!$D$2:$D$19, "&gt;=" &amp; T196)</f>
        <v>8</v>
      </c>
      <c r="W196" s="37">
        <f t="shared" si="49"/>
        <v>10</v>
      </c>
      <c r="X196" s="40">
        <f t="shared" si="50"/>
        <v>0.44444444444444442</v>
      </c>
    </row>
    <row r="197" spans="1:24" x14ac:dyDescent="0.25">
      <c r="A197" s="20" t="s">
        <v>1021</v>
      </c>
      <c r="S197">
        <v>23.296500000000002</v>
      </c>
      <c r="T197">
        <v>6.0911999999999997</v>
      </c>
      <c r="U197">
        <v>17.205300000000001</v>
      </c>
      <c r="V197" s="37">
        <f>COUNTIFS(XINGS!$D$2:$D$19, "&lt;=" &amp; S197, XINGS!$D$2:$D$19, "&gt;=" &amp; T197)</f>
        <v>8</v>
      </c>
      <c r="W197" s="37">
        <f t="shared" si="49"/>
        <v>10</v>
      </c>
      <c r="X197" s="40">
        <f t="shared" si="50"/>
        <v>0.44444444444444442</v>
      </c>
    </row>
    <row r="198" spans="1:24" x14ac:dyDescent="0.25">
      <c r="A198" s="20" t="s">
        <v>1022</v>
      </c>
      <c r="S198">
        <v>23.305499999999999</v>
      </c>
      <c r="T198">
        <v>6.0895999999999999</v>
      </c>
      <c r="U198">
        <v>17.215899999999998</v>
      </c>
      <c r="V198" s="37">
        <f>COUNTIFS(XINGS!$D$2:$D$19, "&lt;=" &amp; S198, XINGS!$D$2:$D$19, "&gt;=" &amp; T198)</f>
        <v>8</v>
      </c>
      <c r="W198" s="37">
        <f t="shared" si="49"/>
        <v>10</v>
      </c>
      <c r="X198" s="40">
        <f t="shared" si="50"/>
        <v>0.44444444444444442</v>
      </c>
    </row>
    <row r="199" spans="1:24" x14ac:dyDescent="0.25">
      <c r="A199" s="20" t="s">
        <v>1023</v>
      </c>
      <c r="S199">
        <v>23.296700000000001</v>
      </c>
      <c r="T199">
        <v>6.3516000000000004</v>
      </c>
      <c r="U199">
        <v>16.9451</v>
      </c>
      <c r="V199" s="37">
        <f>COUNTIFS(XINGS!$D$2:$D$19, "&lt;=" &amp; S199, XINGS!$D$2:$D$19, "&gt;=" &amp; T199)</f>
        <v>7</v>
      </c>
      <c r="W199" s="37">
        <f t="shared" si="49"/>
        <v>11</v>
      </c>
      <c r="X199" s="40">
        <f t="shared" si="50"/>
        <v>0.3888888888888889</v>
      </c>
    </row>
    <row r="200" spans="1:24" x14ac:dyDescent="0.25">
      <c r="A200" s="20" t="s">
        <v>1024</v>
      </c>
      <c r="S200">
        <v>23.2987</v>
      </c>
      <c r="T200">
        <v>6.0915999999999997</v>
      </c>
      <c r="U200">
        <v>17.207100000000001</v>
      </c>
      <c r="V200" s="37">
        <f>COUNTIFS(XINGS!$D$2:$D$19, "&lt;=" &amp; S200, XINGS!$D$2:$D$19, "&gt;=" &amp; T200)</f>
        <v>8</v>
      </c>
      <c r="W200" s="37">
        <f t="shared" si="49"/>
        <v>10</v>
      </c>
      <c r="X200" s="40">
        <f t="shared" si="50"/>
        <v>0.44444444444444442</v>
      </c>
    </row>
    <row r="201" spans="1:24" x14ac:dyDescent="0.25">
      <c r="A201" s="20" t="s">
        <v>1025</v>
      </c>
      <c r="S201">
        <v>23.2971</v>
      </c>
      <c r="T201">
        <v>6.2361000000000004</v>
      </c>
      <c r="U201">
        <v>17.061</v>
      </c>
      <c r="V201" s="37">
        <f>COUNTIFS(XINGS!$D$2:$D$19, "&lt;=" &amp; S201, XINGS!$D$2:$D$19, "&gt;=" &amp; T201)</f>
        <v>8</v>
      </c>
      <c r="W201" s="37">
        <f t="shared" si="49"/>
        <v>10</v>
      </c>
      <c r="X201" s="40">
        <f t="shared" si="50"/>
        <v>0.44444444444444442</v>
      </c>
    </row>
    <row r="202" spans="1:24" x14ac:dyDescent="0.25">
      <c r="A202" s="20" t="s">
        <v>1026</v>
      </c>
      <c r="S202">
        <v>23.298100000000002</v>
      </c>
      <c r="T202">
        <v>6.4124999999999996</v>
      </c>
      <c r="U202">
        <v>16.885600000000004</v>
      </c>
      <c r="V202" s="37">
        <f>COUNTIFS(XINGS!$D$2:$D$19, "&lt;=" &amp; S202, XINGS!$D$2:$D$19, "&gt;=" &amp; T202)</f>
        <v>7</v>
      </c>
      <c r="W202" s="37">
        <f t="shared" si="49"/>
        <v>11</v>
      </c>
      <c r="X202" s="40">
        <f t="shared" si="50"/>
        <v>0.3888888888888889</v>
      </c>
    </row>
    <row r="203" spans="1:24" x14ac:dyDescent="0.25">
      <c r="A203" s="20" t="s">
        <v>1027</v>
      </c>
      <c r="S203" t="e">
        <v>#VALUE!</v>
      </c>
      <c r="T203" t="e">
        <v>#VALUE!</v>
      </c>
      <c r="U203" t="e">
        <v>#VALUE!</v>
      </c>
      <c r="V203" s="37">
        <f>COUNTIFS(XINGS!$D$2:$D$19, "&lt;=" &amp; S203, XINGS!$D$2:$D$19, "&gt;=" &amp; T203)</f>
        <v>0</v>
      </c>
      <c r="W203" s="37">
        <f t="shared" si="49"/>
        <v>18</v>
      </c>
      <c r="X203" s="40">
        <f t="shared" si="50"/>
        <v>0</v>
      </c>
    </row>
    <row r="204" spans="1:24" x14ac:dyDescent="0.25">
      <c r="A204" s="20" t="s">
        <v>1028</v>
      </c>
      <c r="S204">
        <v>23.2883</v>
      </c>
      <c r="T204">
        <v>6.1173999999999999</v>
      </c>
      <c r="U204">
        <v>17.1709</v>
      </c>
      <c r="V204" s="37">
        <f>COUNTIFS(XINGS!$D$2:$D$19, "&lt;=" &amp; S204, XINGS!$D$2:$D$19, "&gt;=" &amp; T204)</f>
        <v>8</v>
      </c>
      <c r="W204" s="37">
        <f t="shared" si="49"/>
        <v>10</v>
      </c>
      <c r="X204" s="40">
        <f t="shared" si="50"/>
        <v>0.44444444444444442</v>
      </c>
    </row>
    <row r="205" spans="1:24" x14ac:dyDescent="0.25">
      <c r="A205" s="20" t="s">
        <v>1029</v>
      </c>
      <c r="S205">
        <v>23.298500000000001</v>
      </c>
      <c r="T205">
        <v>6.1505999999999998</v>
      </c>
      <c r="U205">
        <v>17.1479</v>
      </c>
      <c r="V205" s="37">
        <f>COUNTIFS(XINGS!$D$2:$D$19, "&lt;=" &amp; S205, XINGS!$D$2:$D$19, "&gt;=" &amp; T205)</f>
        <v>8</v>
      </c>
      <c r="W205" s="37">
        <f t="shared" si="49"/>
        <v>10</v>
      </c>
      <c r="X205" s="40">
        <f t="shared" si="50"/>
        <v>0.44444444444444442</v>
      </c>
    </row>
    <row r="206" spans="1:24" x14ac:dyDescent="0.25">
      <c r="A206" s="20" t="s">
        <v>1030</v>
      </c>
      <c r="S206">
        <v>23.298400000000001</v>
      </c>
      <c r="T206">
        <v>6.1085000000000003</v>
      </c>
      <c r="U206">
        <v>17.189900000000002</v>
      </c>
      <c r="V206" s="37">
        <f>COUNTIFS(XINGS!$D$2:$D$19, "&lt;=" &amp; S206, XINGS!$D$2:$D$19, "&gt;=" &amp; T206)</f>
        <v>8</v>
      </c>
      <c r="W206" s="37">
        <f t="shared" si="49"/>
        <v>10</v>
      </c>
      <c r="X206" s="40">
        <f t="shared" si="50"/>
        <v>0.44444444444444442</v>
      </c>
    </row>
    <row r="207" spans="1:24" x14ac:dyDescent="0.25">
      <c r="A207" s="20" t="s">
        <v>1031</v>
      </c>
      <c r="S207">
        <v>23.298300000000001</v>
      </c>
      <c r="T207">
        <v>6.0507999999999997</v>
      </c>
      <c r="U207">
        <v>17.247500000000002</v>
      </c>
      <c r="V207" s="37">
        <f>COUNTIFS(XINGS!$D$2:$D$19, "&lt;=" &amp; S207, XINGS!$D$2:$D$19, "&gt;=" &amp; T207)</f>
        <v>8</v>
      </c>
      <c r="W207" s="37">
        <f t="shared" si="49"/>
        <v>10</v>
      </c>
      <c r="X207" s="40">
        <f t="shared" si="50"/>
        <v>0.44444444444444442</v>
      </c>
    </row>
    <row r="208" spans="1:24" x14ac:dyDescent="0.25">
      <c r="A208" s="20" t="s">
        <v>1032</v>
      </c>
      <c r="S208">
        <v>23.299199999999999</v>
      </c>
      <c r="T208">
        <v>1.38E-2</v>
      </c>
      <c r="U208">
        <v>23.285399999999999</v>
      </c>
      <c r="V208" s="37">
        <f>COUNTIFS(XINGS!$D$2:$D$19, "&lt;=" &amp; S208, XINGS!$D$2:$D$19, "&gt;=" &amp; T208)</f>
        <v>18</v>
      </c>
      <c r="W208" s="37">
        <f t="shared" si="49"/>
        <v>0</v>
      </c>
      <c r="X208" s="40">
        <f t="shared" si="50"/>
        <v>1</v>
      </c>
    </row>
    <row r="209" spans="1:24" x14ac:dyDescent="0.25">
      <c r="A209" s="20" t="s">
        <v>1033</v>
      </c>
      <c r="S209">
        <v>23.300599999999999</v>
      </c>
      <c r="T209">
        <v>23.187999999999999</v>
      </c>
      <c r="U209">
        <v>0.11260000000000048</v>
      </c>
      <c r="V209" s="37">
        <f>COUNTIFS(XINGS!$D$2:$D$19, "&lt;=" &amp; S209, XINGS!$D$2:$D$19, "&gt;=" &amp; T209)</f>
        <v>0</v>
      </c>
      <c r="W209" s="37">
        <f t="shared" si="49"/>
        <v>18</v>
      </c>
      <c r="X209" s="40">
        <f t="shared" si="50"/>
        <v>0</v>
      </c>
    </row>
    <row r="210" spans="1:24" x14ac:dyDescent="0.25">
      <c r="A210" s="20" t="s">
        <v>1034</v>
      </c>
      <c r="S210">
        <v>23.3078</v>
      </c>
      <c r="T210">
        <v>20.596599999999999</v>
      </c>
      <c r="U210">
        <v>2.7112000000000016</v>
      </c>
      <c r="V210" s="37">
        <f>COUNTIFS(XINGS!$D$2:$D$19, "&lt;=" &amp; S210, XINGS!$D$2:$D$19, "&gt;=" &amp; T210)</f>
        <v>0</v>
      </c>
      <c r="W210" s="37">
        <f t="shared" si="49"/>
        <v>18</v>
      </c>
      <c r="X210" s="40">
        <f t="shared" si="50"/>
        <v>0</v>
      </c>
    </row>
    <row r="211" spans="1:24" x14ac:dyDescent="0.25">
      <c r="A211" s="20" t="s">
        <v>1035</v>
      </c>
      <c r="S211">
        <v>23.297000000000001</v>
      </c>
      <c r="T211">
        <v>2.5600000000000001E-2</v>
      </c>
      <c r="U211">
        <v>23.2714</v>
      </c>
      <c r="V211" s="37">
        <f>COUNTIFS(XINGS!$D$2:$D$19, "&lt;=" &amp; S211, XINGS!$D$2:$D$19, "&gt;=" &amp; T211)</f>
        <v>18</v>
      </c>
      <c r="W211" s="37">
        <f t="shared" si="49"/>
        <v>0</v>
      </c>
      <c r="X211" s="40">
        <f t="shared" si="50"/>
        <v>1</v>
      </c>
    </row>
    <row r="212" spans="1:24" x14ac:dyDescent="0.25">
      <c r="A212" s="20" t="s">
        <v>1036</v>
      </c>
      <c r="S212">
        <v>23.298500000000001</v>
      </c>
      <c r="T212">
        <v>15.819800000000001</v>
      </c>
      <c r="U212">
        <v>7.4786999999999999</v>
      </c>
      <c r="V212" s="37">
        <f>COUNTIFS(XINGS!$D$2:$D$19, "&lt;=" &amp; S212, XINGS!$D$2:$D$19, "&gt;=" &amp; T212)</f>
        <v>0</v>
      </c>
      <c r="W212" s="37">
        <f t="shared" si="49"/>
        <v>18</v>
      </c>
      <c r="X212" s="40">
        <f t="shared" si="50"/>
        <v>0</v>
      </c>
    </row>
    <row r="213" spans="1:24" x14ac:dyDescent="0.25">
      <c r="A213" s="20" t="s">
        <v>1037</v>
      </c>
      <c r="S213">
        <v>23.299600000000002</v>
      </c>
      <c r="T213">
        <v>1.54E-2</v>
      </c>
      <c r="U213">
        <v>23.284200000000002</v>
      </c>
      <c r="V213" s="37">
        <f>COUNTIFS(XINGS!$D$2:$D$19, "&lt;=" &amp; S213, XINGS!$D$2:$D$19, "&gt;=" &amp; T213)</f>
        <v>18</v>
      </c>
      <c r="W213" s="37">
        <f t="shared" si="49"/>
        <v>0</v>
      </c>
      <c r="X213" s="40">
        <f t="shared" si="50"/>
        <v>1</v>
      </c>
    </row>
    <row r="214" spans="1:24" x14ac:dyDescent="0.25">
      <c r="A214" s="20" t="s">
        <v>1038</v>
      </c>
      <c r="S214">
        <v>23.299600000000002</v>
      </c>
      <c r="T214">
        <v>1.83E-2</v>
      </c>
      <c r="U214">
        <v>23.281300000000002</v>
      </c>
      <c r="V214" s="37">
        <f>COUNTIFS(XINGS!$D$2:$D$19, "&lt;=" &amp; S214, XINGS!$D$2:$D$19, "&gt;=" &amp; T214)</f>
        <v>18</v>
      </c>
      <c r="W214" s="37">
        <f t="shared" si="49"/>
        <v>0</v>
      </c>
      <c r="X214" s="40">
        <f t="shared" si="50"/>
        <v>1</v>
      </c>
    </row>
    <row r="215" spans="1:24" x14ac:dyDescent="0.25">
      <c r="A215" s="20" t="s">
        <v>1039</v>
      </c>
      <c r="S215">
        <v>23.2971</v>
      </c>
      <c r="T215">
        <v>1.54E-2</v>
      </c>
      <c r="U215">
        <v>23.281700000000001</v>
      </c>
      <c r="V215" s="37">
        <f>COUNTIFS(XINGS!$D$2:$D$19, "&lt;=" &amp; S215, XINGS!$D$2:$D$19, "&gt;=" &amp; T215)</f>
        <v>18</v>
      </c>
      <c r="W215" s="37">
        <f t="shared" si="49"/>
        <v>0</v>
      </c>
      <c r="X215" s="40">
        <f t="shared" si="50"/>
        <v>1</v>
      </c>
    </row>
    <row r="216" spans="1:24" x14ac:dyDescent="0.25">
      <c r="A216" s="20" t="s">
        <v>1040</v>
      </c>
      <c r="S216" t="e">
        <v>#VALUE!</v>
      </c>
      <c r="T216" t="e">
        <v>#VALUE!</v>
      </c>
      <c r="U216" t="e">
        <v>#VALUE!</v>
      </c>
      <c r="V216" s="37">
        <f>COUNTIFS(XINGS!$D$2:$D$19, "&lt;=" &amp; S216, XINGS!$D$2:$D$19, "&gt;=" &amp; T216)</f>
        <v>0</v>
      </c>
      <c r="W216" s="37">
        <f t="shared" si="49"/>
        <v>18</v>
      </c>
      <c r="X216" s="40">
        <f t="shared" si="50"/>
        <v>0</v>
      </c>
    </row>
    <row r="217" spans="1:24" x14ac:dyDescent="0.25">
      <c r="A217" s="20" t="s">
        <v>1041</v>
      </c>
      <c r="S217" t="e">
        <v>#VALUE!</v>
      </c>
      <c r="T217" t="e">
        <v>#VALUE!</v>
      </c>
      <c r="U217" t="e">
        <v>#VALUE!</v>
      </c>
      <c r="V217" s="37">
        <f>COUNTIFS(XINGS!$D$2:$D$19, "&lt;=" &amp; S217, XINGS!$D$2:$D$19, "&gt;=" &amp; T217)</f>
        <v>0</v>
      </c>
      <c r="W217" s="37">
        <f t="shared" si="49"/>
        <v>18</v>
      </c>
      <c r="X217" s="40">
        <f t="shared" si="50"/>
        <v>0</v>
      </c>
    </row>
    <row r="218" spans="1:24" x14ac:dyDescent="0.25">
      <c r="A218" s="20" t="s">
        <v>1042</v>
      </c>
      <c r="S218" t="e">
        <v>#VALUE!</v>
      </c>
      <c r="T218" t="e">
        <v>#VALUE!</v>
      </c>
      <c r="U218" t="e">
        <v>#VALUE!</v>
      </c>
      <c r="V218" s="37">
        <f>COUNTIFS(XINGS!$D$2:$D$19, "&lt;=" &amp; S218, XINGS!$D$2:$D$19, "&gt;=" &amp; T218)</f>
        <v>0</v>
      </c>
      <c r="W218" s="37">
        <f t="shared" si="49"/>
        <v>18</v>
      </c>
      <c r="X218" s="40">
        <f t="shared" si="50"/>
        <v>0</v>
      </c>
    </row>
    <row r="219" spans="1:24" x14ac:dyDescent="0.25">
      <c r="A219" s="20" t="s">
        <v>1043</v>
      </c>
      <c r="S219">
        <v>23.2972</v>
      </c>
      <c r="T219">
        <v>1.8784000000000001</v>
      </c>
      <c r="U219">
        <v>21.418800000000001</v>
      </c>
      <c r="V219" s="37">
        <f>COUNTIFS(XINGS!$D$2:$D$19, "&lt;=" &amp; S219, XINGS!$D$2:$D$19, "&gt;=" &amp; T219)</f>
        <v>18</v>
      </c>
      <c r="W219" s="37">
        <f t="shared" si="49"/>
        <v>0</v>
      </c>
      <c r="X219" s="40">
        <f t="shared" si="50"/>
        <v>1</v>
      </c>
    </row>
  </sheetData>
  <conditionalFormatting sqref="A2:P190">
    <cfRule type="expression" dxfId="18" priority="19">
      <formula>$N2&gt;0</formula>
    </cfRule>
    <cfRule type="expression" dxfId="17" priority="20">
      <formula>#REF!&gt;0</formula>
    </cfRule>
  </conditionalFormatting>
  <conditionalFormatting sqref="A191:A219">
    <cfRule type="expression" dxfId="16" priority="2">
      <formula>$P191&gt;0</formula>
    </cfRule>
    <cfRule type="expression" dxfId="15" priority="3">
      <formula>$O191&gt;0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1BE1AED2-021D-4BCE-85D0-B14479C556B6}">
            <xm:f>$M70&gt;'[Train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A100:L100 O100:P100 A70:P99</xm:sqref>
        </x14:conditionalFormatting>
        <x14:conditionalFormatting xmlns:xm="http://schemas.microsoft.com/office/excel/2006/main">
          <x14:cfRule type="expression" priority="7" id="{7BC53F95-2411-4527-B478-C4381E1CD182}">
            <xm:f>$M100&gt;'[Train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M100</xm:sqref>
        </x14:conditionalFormatting>
        <x14:conditionalFormatting xmlns:xm="http://schemas.microsoft.com/office/excel/2006/main">
          <x14:cfRule type="expression" priority="6" id="{2F4E12C6-4F20-4168-A41A-84CFE2D9690E}">
            <xm:f>$M100&gt;'[Train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N100</xm:sqref>
        </x14:conditionalFormatting>
        <x14:conditionalFormatting xmlns:xm="http://schemas.microsoft.com/office/excel/2006/main">
          <x14:cfRule type="expression" priority="5" id="{3FD10E33-7FF1-4992-9D5B-906B188D5335}">
            <xm:f>$M133&gt;'[Train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P133</xm:sqref>
        </x14:conditionalFormatting>
        <x14:conditionalFormatting xmlns:xm="http://schemas.microsoft.com/office/excel/2006/main">
          <x14:cfRule type="expression" priority="9" id="{DA1B1BCC-28BC-4EFE-B492-8C44DC62631D}">
            <xm:f>$M2&gt;'[Train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A2:P12</xm:sqref>
        </x14:conditionalFormatting>
        <x14:conditionalFormatting xmlns:xm="http://schemas.microsoft.com/office/excel/2006/main">
          <x14:cfRule type="expression" priority="10" id="{5E8BD6F7-E355-4337-845C-3703566619E7}">
            <xm:f>$M13&gt;'[Train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A13:P31</xm:sqref>
        </x14:conditionalFormatting>
        <x14:conditionalFormatting xmlns:xm="http://schemas.microsoft.com/office/excel/2006/main">
          <x14:cfRule type="expression" priority="11" id="{32C9A61F-EB22-41D2-B568-501779EA9B1A}">
            <xm:f>$M32&gt;'[Train Runs and Enforcements 2016-06-10.xlsx]Variables'!#REF!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A32:P40</xm:sqref>
        </x14:conditionalFormatting>
        <x14:conditionalFormatting xmlns:xm="http://schemas.microsoft.com/office/excel/2006/main">
          <x14:cfRule type="expression" priority="12" id="{DA1C49E1-872F-4286-A6EA-70B3D6DEBBEC}">
            <xm:f>$M41&gt;'[Train Runs and Enforcements 2016-06-11.xlsx]Variables'!#REF!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A41:P47</xm:sqref>
        </x14:conditionalFormatting>
        <x14:conditionalFormatting xmlns:xm="http://schemas.microsoft.com/office/excel/2006/main">
          <x14:cfRule type="expression" priority="13" id="{6CA87E9B-090D-4E4A-8C30-B017E1D769D2}">
            <xm:f>$M48&gt;'[Train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A48:P69</xm:sqref>
        </x14:conditionalFormatting>
        <x14:conditionalFormatting xmlns:xm="http://schemas.microsoft.com/office/excel/2006/main">
          <x14:cfRule type="expression" priority="14" id="{9345D8B9-D2CA-4F8D-9F4F-F7C023E0EA2D}">
            <xm:f>$M101&gt;'[Train Runs and Enforcements 2016-06-14.xlsx]Variables'!#REF!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A101:P111</xm:sqref>
        </x14:conditionalFormatting>
        <x14:conditionalFormatting xmlns:xm="http://schemas.microsoft.com/office/excel/2006/main">
          <x14:cfRule type="expression" priority="15" id="{DD18FDB6-A261-42D1-B5C9-5DEA9C987EE1}">
            <xm:f>$M112&gt;'[Train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A112:P132 A133:O133</xm:sqref>
        </x14:conditionalFormatting>
        <x14:conditionalFormatting xmlns:xm="http://schemas.microsoft.com/office/excel/2006/main">
          <x14:cfRule type="expression" priority="16" id="{A7C72AD7-E9A8-4969-946C-B5284C1A4490}">
            <xm:f>$M134&gt;'[Train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A134:P158</xm:sqref>
        </x14:conditionalFormatting>
        <x14:conditionalFormatting xmlns:xm="http://schemas.microsoft.com/office/excel/2006/main">
          <x14:cfRule type="expression" priority="17" id="{FBA489C4-44CD-4D8D-A361-463706C5A124}">
            <xm:f>$M159&gt;'[Train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A159:P172</xm:sqref>
        </x14:conditionalFormatting>
        <x14:conditionalFormatting xmlns:xm="http://schemas.microsoft.com/office/excel/2006/main">
          <x14:cfRule type="expression" priority="18" id="{E3AF422C-B75E-4DC8-AE34-234726DEF44A}">
            <xm:f>$M173&gt;'[Train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A173:P190</xm:sqref>
        </x14:conditionalFormatting>
        <x14:conditionalFormatting xmlns:xm="http://schemas.microsoft.com/office/excel/2006/main">
          <x14:cfRule type="expression" priority="1" id="{A9E1D1D0-5490-49A2-8296-89652B307C8A}">
            <xm:f>$N191&gt;'[Train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A191:A219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ColWidth="33.7109375" defaultRowHeight="15" x14ac:dyDescent="0.25"/>
  <cols>
    <col min="1" max="1" width="24.28515625" bestFit="1" customWidth="1"/>
    <col min="2" max="2" width="15.28515625" hidden="1" customWidth="1"/>
    <col min="3" max="3" width="13.5703125" hidden="1" customWidth="1"/>
    <col min="4" max="4" width="9" bestFit="1" customWidth="1"/>
  </cols>
  <sheetData>
    <row r="1" spans="1:4" x14ac:dyDescent="0.25">
      <c r="A1" s="31" t="s">
        <v>976</v>
      </c>
      <c r="B1" s="31" t="s">
        <v>975</v>
      </c>
      <c r="C1" s="31" t="s">
        <v>977</v>
      </c>
    </row>
    <row r="2" spans="1:4" x14ac:dyDescent="0.25">
      <c r="A2" s="33" t="s">
        <v>978</v>
      </c>
      <c r="B2" s="32">
        <v>1.8602000000000001</v>
      </c>
      <c r="C2" s="32">
        <v>1.9340999999999999</v>
      </c>
      <c r="D2">
        <f>AVERAGE(B2:C2)</f>
        <v>1.8971499999999999</v>
      </c>
    </row>
    <row r="3" spans="1:4" x14ac:dyDescent="0.25">
      <c r="A3" s="33" t="s">
        <v>979</v>
      </c>
      <c r="B3" s="32">
        <v>2.7052</v>
      </c>
      <c r="C3" s="32">
        <v>2.7349999999999999</v>
      </c>
      <c r="D3">
        <f t="shared" ref="D3:D19" si="0">AVERAGE(B3:C3)</f>
        <v>2.7201</v>
      </c>
    </row>
    <row r="4" spans="1:4" x14ac:dyDescent="0.25">
      <c r="A4" s="33" t="s">
        <v>980</v>
      </c>
      <c r="B4" s="32">
        <v>3.0830000000000002</v>
      </c>
      <c r="C4" s="32">
        <v>3.097</v>
      </c>
      <c r="D4">
        <f t="shared" si="0"/>
        <v>3.09</v>
      </c>
    </row>
    <row r="5" spans="1:4" x14ac:dyDescent="0.25">
      <c r="A5" s="33" t="s">
        <v>981</v>
      </c>
      <c r="B5" s="32">
        <v>3.3136000000000001</v>
      </c>
      <c r="C5" s="32">
        <v>3.3256999999999999</v>
      </c>
      <c r="D5">
        <f t="shared" si="0"/>
        <v>3.3196500000000002</v>
      </c>
    </row>
    <row r="6" spans="1:4" x14ac:dyDescent="0.25">
      <c r="A6" s="33" t="s">
        <v>982</v>
      </c>
      <c r="B6" s="32">
        <v>3.6642000000000001</v>
      </c>
      <c r="C6" s="32">
        <v>3.7462</v>
      </c>
      <c r="D6">
        <f t="shared" si="0"/>
        <v>3.7052</v>
      </c>
    </row>
    <row r="7" spans="1:4" x14ac:dyDescent="0.25">
      <c r="A7" s="33" t="s">
        <v>983</v>
      </c>
      <c r="B7" s="32">
        <v>4.2778999999999998</v>
      </c>
      <c r="C7" s="32">
        <v>4.2961</v>
      </c>
      <c r="D7">
        <f t="shared" si="0"/>
        <v>4.2869999999999999</v>
      </c>
    </row>
    <row r="8" spans="1:4" x14ac:dyDescent="0.25">
      <c r="A8" s="33" t="s">
        <v>984</v>
      </c>
      <c r="B8" s="32">
        <v>4.7865000000000002</v>
      </c>
      <c r="C8" s="32">
        <v>4.8048000000000002</v>
      </c>
      <c r="D8">
        <f t="shared" si="0"/>
        <v>4.7956500000000002</v>
      </c>
    </row>
    <row r="9" spans="1:4" x14ac:dyDescent="0.25">
      <c r="A9" s="33" t="s">
        <v>985</v>
      </c>
      <c r="B9" s="32">
        <v>5.3155000000000001</v>
      </c>
      <c r="C9" s="32">
        <v>5.3277000000000001</v>
      </c>
      <c r="D9">
        <f t="shared" si="0"/>
        <v>5.3216000000000001</v>
      </c>
    </row>
    <row r="10" spans="1:4" x14ac:dyDescent="0.25">
      <c r="A10" s="33" t="s">
        <v>986</v>
      </c>
      <c r="B10" s="32">
        <v>5.8117000000000001</v>
      </c>
      <c r="C10" s="32">
        <v>5.8300999999999998</v>
      </c>
      <c r="D10">
        <f t="shared" si="0"/>
        <v>5.8209</v>
      </c>
    </row>
    <row r="11" spans="1:4" x14ac:dyDescent="0.25">
      <c r="A11" s="33" t="s">
        <v>987</v>
      </c>
      <c r="B11" s="32">
        <v>5.8783000000000003</v>
      </c>
      <c r="C11" s="32">
        <v>5.8903999999999996</v>
      </c>
      <c r="D11">
        <f t="shared" si="0"/>
        <v>5.8843499999999995</v>
      </c>
    </row>
    <row r="12" spans="1:4" x14ac:dyDescent="0.25">
      <c r="A12" s="33" t="s">
        <v>988</v>
      </c>
      <c r="B12" s="32">
        <v>6.3068</v>
      </c>
      <c r="C12" s="32">
        <v>6.3308999999999997</v>
      </c>
      <c r="D12">
        <f t="shared" si="0"/>
        <v>6.3188499999999994</v>
      </c>
    </row>
    <row r="13" spans="1:4" x14ac:dyDescent="0.25">
      <c r="A13" s="33" t="s">
        <v>989</v>
      </c>
      <c r="B13" s="32">
        <v>6.4004000000000003</v>
      </c>
      <c r="C13" s="32">
        <v>6.4954999999999998</v>
      </c>
      <c r="D13">
        <f t="shared" si="0"/>
        <v>6.4479500000000005</v>
      </c>
    </row>
    <row r="14" spans="1:4" x14ac:dyDescent="0.25">
      <c r="A14" s="33" t="s">
        <v>990</v>
      </c>
      <c r="B14" s="32">
        <v>7.8349000000000002</v>
      </c>
      <c r="C14" s="32">
        <v>7.8468999999999998</v>
      </c>
      <c r="D14">
        <f t="shared" si="0"/>
        <v>7.8408999999999995</v>
      </c>
    </row>
    <row r="15" spans="1:4" x14ac:dyDescent="0.25">
      <c r="A15" s="33" t="s">
        <v>991</v>
      </c>
      <c r="B15" s="32">
        <v>8.6212</v>
      </c>
      <c r="C15" s="32">
        <v>8.6386000000000003</v>
      </c>
      <c r="D15">
        <f t="shared" si="0"/>
        <v>8.6298999999999992</v>
      </c>
    </row>
    <row r="16" spans="1:4" x14ac:dyDescent="0.25">
      <c r="A16" s="33" t="s">
        <v>992</v>
      </c>
      <c r="B16" s="32">
        <v>10.373799999999999</v>
      </c>
      <c r="C16" s="32">
        <v>10.38</v>
      </c>
      <c r="D16">
        <f t="shared" si="0"/>
        <v>10.376899999999999</v>
      </c>
    </row>
    <row r="17" spans="1:4" x14ac:dyDescent="0.25">
      <c r="A17" s="33" t="s">
        <v>993</v>
      </c>
      <c r="B17" s="32">
        <v>10.8954</v>
      </c>
      <c r="C17" s="32">
        <v>10.913500000000001</v>
      </c>
      <c r="D17">
        <f t="shared" si="0"/>
        <v>10.904450000000001</v>
      </c>
    </row>
    <row r="18" spans="1:4" x14ac:dyDescent="0.25">
      <c r="A18" s="33" t="s">
        <v>994</v>
      </c>
      <c r="B18" s="32">
        <v>12.756</v>
      </c>
      <c r="C18" s="32">
        <v>12.8462</v>
      </c>
      <c r="D18">
        <f t="shared" si="0"/>
        <v>12.8011</v>
      </c>
    </row>
    <row r="19" spans="1:4" x14ac:dyDescent="0.25">
      <c r="A19" s="33" t="s">
        <v>995</v>
      </c>
      <c r="B19" s="32">
        <v>15.38</v>
      </c>
      <c r="C19" s="32">
        <v>15.4612</v>
      </c>
      <c r="D19">
        <f t="shared" si="0"/>
        <v>15.4206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"/>
  <sheetViews>
    <sheetView workbookViewId="0">
      <selection sqref="A1:A150"/>
    </sheetView>
  </sheetViews>
  <sheetFormatPr defaultRowHeight="15" x14ac:dyDescent="0.25"/>
  <sheetData>
    <row r="1" spans="1:1" x14ac:dyDescent="0.25">
      <c r="A1">
        <v>101</v>
      </c>
    </row>
    <row r="2" spans="1:1" x14ac:dyDescent="0.25">
      <c r="A2">
        <v>102</v>
      </c>
    </row>
    <row r="3" spans="1:1" x14ac:dyDescent="0.25">
      <c r="A3">
        <v>103</v>
      </c>
    </row>
    <row r="4" spans="1:1" x14ac:dyDescent="0.25">
      <c r="A4">
        <v>104</v>
      </c>
    </row>
    <row r="5" spans="1:1" x14ac:dyDescent="0.25">
      <c r="A5">
        <v>105</v>
      </c>
    </row>
    <row r="6" spans="1:1" x14ac:dyDescent="0.25">
      <c r="A6">
        <v>106</v>
      </c>
    </row>
    <row r="7" spans="1:1" x14ac:dyDescent="0.25">
      <c r="A7">
        <v>107</v>
      </c>
    </row>
    <row r="8" spans="1:1" x14ac:dyDescent="0.25">
      <c r="A8">
        <v>108</v>
      </c>
    </row>
    <row r="9" spans="1:1" x14ac:dyDescent="0.25">
      <c r="A9">
        <v>109</v>
      </c>
    </row>
    <row r="10" spans="1:1" x14ac:dyDescent="0.25">
      <c r="A10">
        <v>110</v>
      </c>
    </row>
    <row r="11" spans="1:1" x14ac:dyDescent="0.25">
      <c r="A11">
        <v>111</v>
      </c>
    </row>
    <row r="12" spans="1:1" x14ac:dyDescent="0.25">
      <c r="A12">
        <v>112</v>
      </c>
    </row>
    <row r="13" spans="1:1" x14ac:dyDescent="0.25">
      <c r="A13">
        <v>113</v>
      </c>
    </row>
    <row r="14" spans="1:1" x14ac:dyDescent="0.25">
      <c r="A14">
        <v>114</v>
      </c>
    </row>
    <row r="15" spans="1:1" x14ac:dyDescent="0.25">
      <c r="A15">
        <v>115</v>
      </c>
    </row>
    <row r="16" spans="1:1" x14ac:dyDescent="0.25">
      <c r="A16">
        <v>116</v>
      </c>
    </row>
    <row r="17" spans="1:1" x14ac:dyDescent="0.25">
      <c r="A17">
        <v>117</v>
      </c>
    </row>
    <row r="18" spans="1:1" x14ac:dyDescent="0.25">
      <c r="A18">
        <v>118</v>
      </c>
    </row>
    <row r="19" spans="1:1" x14ac:dyDescent="0.25">
      <c r="A19">
        <v>119</v>
      </c>
    </row>
    <row r="20" spans="1:1" x14ac:dyDescent="0.25">
      <c r="A20">
        <v>120</v>
      </c>
    </row>
    <row r="21" spans="1:1" x14ac:dyDescent="0.25">
      <c r="A21">
        <v>121</v>
      </c>
    </row>
    <row r="22" spans="1:1" x14ac:dyDescent="0.25">
      <c r="A22">
        <v>122</v>
      </c>
    </row>
    <row r="23" spans="1:1" x14ac:dyDescent="0.25">
      <c r="A23">
        <v>123</v>
      </c>
    </row>
    <row r="24" spans="1:1" x14ac:dyDescent="0.25">
      <c r="A24">
        <v>124</v>
      </c>
    </row>
    <row r="25" spans="1:1" x14ac:dyDescent="0.25">
      <c r="A25">
        <v>125</v>
      </c>
    </row>
    <row r="26" spans="1:1" x14ac:dyDescent="0.25">
      <c r="A26">
        <v>126</v>
      </c>
    </row>
    <row r="27" spans="1:1" x14ac:dyDescent="0.25">
      <c r="A27">
        <v>127</v>
      </c>
    </row>
    <row r="28" spans="1:1" x14ac:dyDescent="0.25">
      <c r="A28">
        <v>128</v>
      </c>
    </row>
    <row r="29" spans="1:1" x14ac:dyDescent="0.25">
      <c r="A29">
        <v>129</v>
      </c>
    </row>
    <row r="30" spans="1:1" x14ac:dyDescent="0.25">
      <c r="A30">
        <v>130</v>
      </c>
    </row>
    <row r="31" spans="1:1" x14ac:dyDescent="0.25">
      <c r="A31">
        <v>131</v>
      </c>
    </row>
    <row r="32" spans="1:1" x14ac:dyDescent="0.25">
      <c r="A32">
        <v>132</v>
      </c>
    </row>
    <row r="33" spans="1:1" x14ac:dyDescent="0.25">
      <c r="A33">
        <v>133</v>
      </c>
    </row>
    <row r="34" spans="1:1" x14ac:dyDescent="0.25">
      <c r="A34">
        <v>134</v>
      </c>
    </row>
    <row r="35" spans="1:1" x14ac:dyDescent="0.25">
      <c r="A35">
        <v>135</v>
      </c>
    </row>
    <row r="36" spans="1:1" x14ac:dyDescent="0.25">
      <c r="A36">
        <v>136</v>
      </c>
    </row>
    <row r="37" spans="1:1" x14ac:dyDescent="0.25">
      <c r="A37">
        <v>137</v>
      </c>
    </row>
    <row r="38" spans="1:1" x14ac:dyDescent="0.25">
      <c r="A38">
        <v>138</v>
      </c>
    </row>
    <row r="39" spans="1:1" x14ac:dyDescent="0.25">
      <c r="A39">
        <v>139</v>
      </c>
    </row>
    <row r="40" spans="1:1" x14ac:dyDescent="0.25">
      <c r="A40">
        <v>140</v>
      </c>
    </row>
    <row r="41" spans="1:1" x14ac:dyDescent="0.25">
      <c r="A41">
        <v>141</v>
      </c>
    </row>
    <row r="42" spans="1:1" x14ac:dyDescent="0.25">
      <c r="A42">
        <v>142</v>
      </c>
    </row>
    <row r="43" spans="1:1" x14ac:dyDescent="0.25">
      <c r="A43">
        <v>143</v>
      </c>
    </row>
    <row r="44" spans="1:1" x14ac:dyDescent="0.25">
      <c r="A44">
        <v>144</v>
      </c>
    </row>
    <row r="45" spans="1:1" x14ac:dyDescent="0.25">
      <c r="A45">
        <v>145</v>
      </c>
    </row>
    <row r="46" spans="1:1" x14ac:dyDescent="0.25">
      <c r="A46">
        <v>146</v>
      </c>
    </row>
    <row r="47" spans="1:1" x14ac:dyDescent="0.25">
      <c r="A47">
        <v>147</v>
      </c>
    </row>
    <row r="48" spans="1:1" x14ac:dyDescent="0.25">
      <c r="A48">
        <v>148</v>
      </c>
    </row>
    <row r="49" spans="1:1" x14ac:dyDescent="0.25">
      <c r="A49">
        <v>149</v>
      </c>
    </row>
    <row r="50" spans="1:1" x14ac:dyDescent="0.25">
      <c r="A50">
        <v>150</v>
      </c>
    </row>
    <row r="51" spans="1:1" x14ac:dyDescent="0.25">
      <c r="A51">
        <v>151</v>
      </c>
    </row>
    <row r="52" spans="1:1" x14ac:dyDescent="0.25">
      <c r="A52">
        <v>152</v>
      </c>
    </row>
    <row r="53" spans="1:1" x14ac:dyDescent="0.25">
      <c r="A53">
        <v>153</v>
      </c>
    </row>
    <row r="54" spans="1:1" x14ac:dyDescent="0.25">
      <c r="A54">
        <v>154</v>
      </c>
    </row>
    <row r="55" spans="1:1" x14ac:dyDescent="0.25">
      <c r="A55">
        <v>155</v>
      </c>
    </row>
    <row r="56" spans="1:1" x14ac:dyDescent="0.25">
      <c r="A56">
        <v>156</v>
      </c>
    </row>
    <row r="57" spans="1:1" x14ac:dyDescent="0.25">
      <c r="A57">
        <v>157</v>
      </c>
    </row>
    <row r="58" spans="1:1" x14ac:dyDescent="0.25">
      <c r="A58">
        <v>158</v>
      </c>
    </row>
    <row r="59" spans="1:1" x14ac:dyDescent="0.25">
      <c r="A59">
        <v>159</v>
      </c>
    </row>
    <row r="60" spans="1:1" x14ac:dyDescent="0.25">
      <c r="A60">
        <v>160</v>
      </c>
    </row>
    <row r="61" spans="1:1" x14ac:dyDescent="0.25">
      <c r="A61">
        <v>161</v>
      </c>
    </row>
    <row r="62" spans="1:1" x14ac:dyDescent="0.25">
      <c r="A62">
        <v>162</v>
      </c>
    </row>
    <row r="63" spans="1:1" x14ac:dyDescent="0.25">
      <c r="A63">
        <v>163</v>
      </c>
    </row>
    <row r="64" spans="1:1" x14ac:dyDescent="0.25">
      <c r="A64">
        <v>164</v>
      </c>
    </row>
    <row r="65" spans="1:1" x14ac:dyDescent="0.25">
      <c r="A65">
        <v>165</v>
      </c>
    </row>
    <row r="66" spans="1:1" x14ac:dyDescent="0.25">
      <c r="A66">
        <v>166</v>
      </c>
    </row>
    <row r="67" spans="1:1" x14ac:dyDescent="0.25">
      <c r="A67">
        <v>167</v>
      </c>
    </row>
    <row r="68" spans="1:1" x14ac:dyDescent="0.25">
      <c r="A68">
        <v>168</v>
      </c>
    </row>
    <row r="69" spans="1:1" x14ac:dyDescent="0.25">
      <c r="A69">
        <v>169</v>
      </c>
    </row>
    <row r="70" spans="1:1" x14ac:dyDescent="0.25">
      <c r="A70">
        <v>170</v>
      </c>
    </row>
    <row r="71" spans="1:1" x14ac:dyDescent="0.25">
      <c r="A71">
        <v>171</v>
      </c>
    </row>
    <row r="72" spans="1:1" x14ac:dyDescent="0.25">
      <c r="A72">
        <v>172</v>
      </c>
    </row>
    <row r="73" spans="1:1" x14ac:dyDescent="0.25">
      <c r="A73">
        <v>173</v>
      </c>
    </row>
    <row r="74" spans="1:1" x14ac:dyDescent="0.25">
      <c r="A74">
        <v>174</v>
      </c>
    </row>
    <row r="75" spans="1:1" x14ac:dyDescent="0.25">
      <c r="A75">
        <v>175</v>
      </c>
    </row>
    <row r="76" spans="1:1" x14ac:dyDescent="0.25">
      <c r="A76">
        <v>176</v>
      </c>
    </row>
    <row r="77" spans="1:1" x14ac:dyDescent="0.25">
      <c r="A77">
        <v>177</v>
      </c>
    </row>
    <row r="78" spans="1:1" x14ac:dyDescent="0.25">
      <c r="A78">
        <v>178</v>
      </c>
    </row>
    <row r="79" spans="1:1" x14ac:dyDescent="0.25">
      <c r="A79">
        <v>179</v>
      </c>
    </row>
    <row r="80" spans="1:1" x14ac:dyDescent="0.25">
      <c r="A80">
        <v>180</v>
      </c>
    </row>
    <row r="81" spans="1:1" x14ac:dyDescent="0.25">
      <c r="A81">
        <v>181</v>
      </c>
    </row>
    <row r="82" spans="1:1" x14ac:dyDescent="0.25">
      <c r="A82">
        <v>182</v>
      </c>
    </row>
    <row r="83" spans="1:1" x14ac:dyDescent="0.25">
      <c r="A83">
        <v>183</v>
      </c>
    </row>
    <row r="84" spans="1:1" x14ac:dyDescent="0.25">
      <c r="A84">
        <v>184</v>
      </c>
    </row>
    <row r="85" spans="1:1" x14ac:dyDescent="0.25">
      <c r="A85">
        <v>185</v>
      </c>
    </row>
    <row r="86" spans="1:1" x14ac:dyDescent="0.25">
      <c r="A86">
        <v>186</v>
      </c>
    </row>
    <row r="87" spans="1:1" x14ac:dyDescent="0.25">
      <c r="A87">
        <v>187</v>
      </c>
    </row>
    <row r="88" spans="1:1" x14ac:dyDescent="0.25">
      <c r="A88">
        <v>188</v>
      </c>
    </row>
    <row r="89" spans="1:1" x14ac:dyDescent="0.25">
      <c r="A89">
        <v>189</v>
      </c>
    </row>
    <row r="90" spans="1:1" x14ac:dyDescent="0.25">
      <c r="A90">
        <v>190</v>
      </c>
    </row>
    <row r="91" spans="1:1" x14ac:dyDescent="0.25">
      <c r="A91">
        <v>191</v>
      </c>
    </row>
    <row r="92" spans="1:1" x14ac:dyDescent="0.25">
      <c r="A92">
        <v>192</v>
      </c>
    </row>
    <row r="93" spans="1:1" x14ac:dyDescent="0.25">
      <c r="A93">
        <v>193</v>
      </c>
    </row>
    <row r="94" spans="1:1" x14ac:dyDescent="0.25">
      <c r="A94">
        <v>194</v>
      </c>
    </row>
    <row r="95" spans="1:1" x14ac:dyDescent="0.25">
      <c r="A95">
        <v>195</v>
      </c>
    </row>
    <row r="96" spans="1:1" x14ac:dyDescent="0.25">
      <c r="A96">
        <v>196</v>
      </c>
    </row>
    <row r="97" spans="1:1" x14ac:dyDescent="0.25">
      <c r="A97">
        <v>197</v>
      </c>
    </row>
    <row r="98" spans="1:1" x14ac:dyDescent="0.25">
      <c r="A98">
        <v>198</v>
      </c>
    </row>
    <row r="99" spans="1:1" x14ac:dyDescent="0.25">
      <c r="A99">
        <v>199</v>
      </c>
    </row>
    <row r="100" spans="1:1" x14ac:dyDescent="0.25">
      <c r="A100">
        <v>200</v>
      </c>
    </row>
    <row r="101" spans="1:1" x14ac:dyDescent="0.25">
      <c r="A101">
        <v>201</v>
      </c>
    </row>
    <row r="102" spans="1:1" x14ac:dyDescent="0.25">
      <c r="A102">
        <v>202</v>
      </c>
    </row>
    <row r="103" spans="1:1" x14ac:dyDescent="0.25">
      <c r="A103">
        <v>203</v>
      </c>
    </row>
    <row r="104" spans="1:1" x14ac:dyDescent="0.25">
      <c r="A104">
        <v>204</v>
      </c>
    </row>
    <row r="105" spans="1:1" x14ac:dyDescent="0.25">
      <c r="A105">
        <v>205</v>
      </c>
    </row>
    <row r="106" spans="1:1" x14ac:dyDescent="0.25">
      <c r="A106">
        <v>206</v>
      </c>
    </row>
    <row r="107" spans="1:1" x14ac:dyDescent="0.25">
      <c r="A107">
        <v>207</v>
      </c>
    </row>
    <row r="108" spans="1:1" x14ac:dyDescent="0.25">
      <c r="A108">
        <v>208</v>
      </c>
    </row>
    <row r="109" spans="1:1" x14ac:dyDescent="0.25">
      <c r="A109">
        <v>209</v>
      </c>
    </row>
    <row r="110" spans="1:1" x14ac:dyDescent="0.25">
      <c r="A110">
        <v>210</v>
      </c>
    </row>
    <row r="111" spans="1:1" x14ac:dyDescent="0.25">
      <c r="A111">
        <v>211</v>
      </c>
    </row>
    <row r="112" spans="1:1" x14ac:dyDescent="0.25">
      <c r="A112">
        <v>212</v>
      </c>
    </row>
    <row r="113" spans="1:1" x14ac:dyDescent="0.25">
      <c r="A113">
        <v>213</v>
      </c>
    </row>
    <row r="114" spans="1:1" x14ac:dyDescent="0.25">
      <c r="A114">
        <v>214</v>
      </c>
    </row>
    <row r="115" spans="1:1" x14ac:dyDescent="0.25">
      <c r="A115">
        <v>215</v>
      </c>
    </row>
    <row r="116" spans="1:1" x14ac:dyDescent="0.25">
      <c r="A116">
        <v>216</v>
      </c>
    </row>
    <row r="117" spans="1:1" x14ac:dyDescent="0.25">
      <c r="A117">
        <v>217</v>
      </c>
    </row>
    <row r="118" spans="1:1" x14ac:dyDescent="0.25">
      <c r="A118">
        <v>218</v>
      </c>
    </row>
    <row r="119" spans="1:1" x14ac:dyDescent="0.25">
      <c r="A119">
        <v>219</v>
      </c>
    </row>
    <row r="120" spans="1:1" x14ac:dyDescent="0.25">
      <c r="A120">
        <v>220</v>
      </c>
    </row>
    <row r="121" spans="1:1" x14ac:dyDescent="0.25">
      <c r="A121">
        <v>221</v>
      </c>
    </row>
    <row r="122" spans="1:1" x14ac:dyDescent="0.25">
      <c r="A122">
        <v>222</v>
      </c>
    </row>
    <row r="123" spans="1:1" x14ac:dyDescent="0.25">
      <c r="A123">
        <v>223</v>
      </c>
    </row>
    <row r="124" spans="1:1" x14ac:dyDescent="0.25">
      <c r="A124">
        <v>224</v>
      </c>
    </row>
    <row r="125" spans="1:1" x14ac:dyDescent="0.25">
      <c r="A125">
        <v>225</v>
      </c>
    </row>
    <row r="126" spans="1:1" x14ac:dyDescent="0.25">
      <c r="A126">
        <v>226</v>
      </c>
    </row>
    <row r="127" spans="1:1" x14ac:dyDescent="0.25">
      <c r="A127">
        <v>227</v>
      </c>
    </row>
    <row r="128" spans="1:1" x14ac:dyDescent="0.25">
      <c r="A128">
        <v>228</v>
      </c>
    </row>
    <row r="129" spans="1:1" x14ac:dyDescent="0.25">
      <c r="A129">
        <v>229</v>
      </c>
    </row>
    <row r="130" spans="1:1" x14ac:dyDescent="0.25">
      <c r="A130">
        <v>230</v>
      </c>
    </row>
    <row r="131" spans="1:1" x14ac:dyDescent="0.25">
      <c r="A131">
        <v>231</v>
      </c>
    </row>
    <row r="132" spans="1:1" x14ac:dyDescent="0.25">
      <c r="A132">
        <v>232</v>
      </c>
    </row>
    <row r="133" spans="1:1" x14ac:dyDescent="0.25">
      <c r="A133">
        <v>233</v>
      </c>
    </row>
    <row r="134" spans="1:1" x14ac:dyDescent="0.25">
      <c r="A134">
        <v>234</v>
      </c>
    </row>
    <row r="135" spans="1:1" x14ac:dyDescent="0.25">
      <c r="A135">
        <v>235</v>
      </c>
    </row>
    <row r="136" spans="1:1" x14ac:dyDescent="0.25">
      <c r="A136">
        <v>236</v>
      </c>
    </row>
    <row r="137" spans="1:1" x14ac:dyDescent="0.25">
      <c r="A137">
        <v>237</v>
      </c>
    </row>
    <row r="138" spans="1:1" x14ac:dyDescent="0.25">
      <c r="A138">
        <v>238</v>
      </c>
    </row>
    <row r="139" spans="1:1" x14ac:dyDescent="0.25">
      <c r="A139">
        <v>239</v>
      </c>
    </row>
    <row r="140" spans="1:1" x14ac:dyDescent="0.25">
      <c r="A140">
        <v>240</v>
      </c>
    </row>
    <row r="141" spans="1:1" x14ac:dyDescent="0.25">
      <c r="A141">
        <v>241</v>
      </c>
    </row>
    <row r="142" spans="1:1" x14ac:dyDescent="0.25">
      <c r="A142">
        <v>242</v>
      </c>
    </row>
    <row r="143" spans="1:1" x14ac:dyDescent="0.25">
      <c r="A143">
        <v>243</v>
      </c>
    </row>
    <row r="144" spans="1:1" x14ac:dyDescent="0.25">
      <c r="A144">
        <v>244</v>
      </c>
    </row>
    <row r="145" spans="1:1" x14ac:dyDescent="0.25">
      <c r="A145">
        <v>245</v>
      </c>
    </row>
    <row r="146" spans="1:1" x14ac:dyDescent="0.25">
      <c r="A146">
        <v>246</v>
      </c>
    </row>
    <row r="147" spans="1:1" x14ac:dyDescent="0.25">
      <c r="A147">
        <v>247</v>
      </c>
    </row>
    <row r="148" spans="1:1" x14ac:dyDescent="0.25">
      <c r="A148">
        <v>248</v>
      </c>
    </row>
    <row r="149" spans="1:1" x14ac:dyDescent="0.25">
      <c r="A149">
        <v>249</v>
      </c>
    </row>
    <row r="150" spans="1:1" x14ac:dyDescent="0.25">
      <c r="A150">
        <v>250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DUS</vt:lpstr>
      <vt:lpstr>DIA</vt:lpstr>
      <vt:lpstr>XINGS</vt:lpstr>
      <vt:lpstr>Sheet1</vt:lpstr>
      <vt:lpstr>DUS!Denver_Train_Runs_04122016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2016-06-22T14:17:27Z</dcterms:modified>
</cp:coreProperties>
</file>