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0" i="1" l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Y97" i="1" s="1"/>
  <c r="U97" i="1" s="1"/>
  <c r="X97" i="1"/>
  <c r="T98" i="1"/>
  <c r="V98" i="1"/>
  <c r="W98" i="1"/>
  <c r="X98" i="1"/>
  <c r="T99" i="1"/>
  <c r="V99" i="1"/>
  <c r="W99" i="1"/>
  <c r="Y99" i="1" s="1"/>
  <c r="U99" i="1" s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Y113" i="1" s="1"/>
  <c r="U113" i="1" s="1"/>
  <c r="X113" i="1"/>
  <c r="T114" i="1"/>
  <c r="V114" i="1"/>
  <c r="W114" i="1"/>
  <c r="X114" i="1"/>
  <c r="T115" i="1"/>
  <c r="V115" i="1"/>
  <c r="W115" i="1"/>
  <c r="Y115" i="1" s="1"/>
  <c r="U115" i="1" s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Y122" i="1" s="1"/>
  <c r="U122" i="1" s="1"/>
  <c r="X122" i="1"/>
  <c r="T123" i="1"/>
  <c r="V123" i="1"/>
  <c r="W123" i="1"/>
  <c r="X123" i="1"/>
  <c r="Y123" i="1" s="1"/>
  <c r="U123" i="1" s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Y130" i="1" s="1"/>
  <c r="U130" i="1" s="1"/>
  <c r="T131" i="1"/>
  <c r="V131" i="1"/>
  <c r="W131" i="1"/>
  <c r="X131" i="1"/>
  <c r="T132" i="1"/>
  <c r="V132" i="1"/>
  <c r="W132" i="1"/>
  <c r="X132" i="1"/>
  <c r="Y132" i="1" s="1"/>
  <c r="U132" i="1" s="1"/>
  <c r="T133" i="1"/>
  <c r="V133" i="1"/>
  <c r="W133" i="1"/>
  <c r="X133" i="1"/>
  <c r="T134" i="1"/>
  <c r="V134" i="1"/>
  <c r="W134" i="1"/>
  <c r="X134" i="1"/>
  <c r="Y134" i="1" s="1"/>
  <c r="U134" i="1" s="1"/>
  <c r="T135" i="1"/>
  <c r="V135" i="1"/>
  <c r="W135" i="1"/>
  <c r="X135" i="1"/>
  <c r="Y135" i="1" s="1"/>
  <c r="U135" i="1" s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/>
  <c r="U139" i="1" s="1"/>
  <c r="T140" i="1"/>
  <c r="V140" i="1"/>
  <c r="W140" i="1"/>
  <c r="X140" i="1"/>
  <c r="Y140" i="1" s="1"/>
  <c r="U140" i="1" s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Y147" i="1" s="1"/>
  <c r="U147" i="1" s="1"/>
  <c r="T148" i="1"/>
  <c r="V148" i="1"/>
  <c r="W148" i="1"/>
  <c r="X148" i="1"/>
  <c r="Y148" i="1" s="1"/>
  <c r="U148" i="1" s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52" i="1" l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<sst xmlns="http://schemas.openxmlformats.org/spreadsheetml/2006/main" count="1674" uniqueCount="455">
  <si>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</si>
  <si>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</si>
  <si>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</si>
  <si>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</si>
  <si>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</si>
  <si>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</si>
  <si>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</si>
  <si>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</si>
  <si>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</si>
  <si>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</si>
  <si>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</si>
  <si>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</si>
  <si>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</si>
  <si>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</si>
  <si>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</si>
  <si>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</si>
  <si>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</si>
  <si>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</si>
  <si>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</si>
  <si>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</si>
  <si>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</si>
  <si>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</si>
  <si>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</si>
  <si>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</si>
  <si>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</si>
  <si>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</si>
  <si>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</si>
  <si>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</si>
  <si>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</si>
  <si>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</si>
  <si>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</si>
  <si>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</si>
  <si>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</si>
  <si>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</si>
  <si>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</si>
  <si>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</si>
  <si>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</si>
  <si>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</si>
  <si>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</si>
  <si>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</si>
  <si>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</si>
  <si>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</si>
  <si>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</si>
  <si>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</si>
  <si>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</si>
  <si>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</si>
  <si>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</si>
  <si>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</si>
  <si>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</si>
  <si>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</si>
  <si>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</si>
  <si>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</si>
  <si>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</si>
  <si>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</si>
  <si>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</si>
  <si>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</si>
  <si>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</si>
  <si>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</si>
  <si>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</si>
  <si>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</si>
  <si>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</si>
  <si>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</si>
  <si>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</si>
  <si>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</si>
  <si>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</si>
  <si>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</si>
  <si>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</si>
  <si>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</si>
  <si>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</si>
  <si>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</si>
  <si>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</si>
  <si>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</si>
  <si>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</si>
  <si>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</si>
  <si>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</si>
  <si>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</si>
  <si>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</si>
  <si>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</si>
  <si>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</si>
  <si>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</si>
  <si>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</si>
  <si>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</si>
  <si>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</si>
  <si>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</si>
  <si>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</si>
  <si>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</si>
  <si>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</si>
  <si>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</si>
  <si>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</si>
  <si>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</si>
  <si>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</si>
  <si>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</si>
  <si>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</si>
  <si>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</si>
  <si>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</si>
  <si>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</si>
  <si>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</si>
  <si>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</si>
  <si>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</si>
  <si>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</si>
  <si>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</si>
  <si>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</si>
  <si>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</si>
  <si>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</si>
  <si>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</si>
  <si>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</si>
  <si>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</si>
  <si>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</si>
  <si>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</si>
  <si>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</si>
  <si>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</si>
  <si>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</si>
  <si>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</si>
  <si>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</si>
  <si>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</si>
  <si>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</si>
  <si>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</si>
  <si>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</si>
  <si>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</si>
  <si>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</si>
  <si>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</si>
  <si>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</si>
  <si>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</si>
  <si>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</si>
  <si>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</si>
  <si>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</si>
  <si>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</si>
  <si>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</si>
  <si>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</si>
  <si>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</si>
  <si>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</si>
  <si>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</si>
  <si>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</si>
  <si>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</si>
  <si>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</si>
  <si>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</si>
  <si>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</si>
  <si>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</si>
  <si>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</si>
  <si>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</si>
  <si>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</si>
  <si>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</si>
  <si>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</si>
  <si>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</si>
  <si>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</si>
  <si>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</si>
  <si>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</si>
  <si>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</si>
  <si>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</si>
  <si>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</si>
  <si>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</si>
  <si>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</si>
  <si>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</si>
  <si>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</si>
  <si>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</si>
  <si>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</si>
  <si>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</si>
  <si>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</si>
  <si>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</si>
  <si>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</si>
  <si>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</si>
  <si>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</si>
  <si>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</si>
  <si>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</si>
  <si>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</si>
  <si>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</si>
  <si>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</si>
  <si>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</si>
  <si>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</si>
  <si>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</si>
  <si>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</si>
  <si>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</si>
  <si>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</si>
  <si>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</si>
  <si>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</si>
  <si>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</si>
  <si>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</si>
  <si>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</si>
  <si>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</si>
  <si>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</si>
  <si>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</si>
  <si>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</si>
  <si>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</si>
  <si>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</si>
  <si>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</si>
  <si>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</si>
  <si>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</si>
  <si>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</si>
  <si>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</si>
  <si>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</si>
  <si>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</si>
  <si>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</si>
  <si>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</si>
  <si>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</si>
  <si>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</si>
  <si>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</si>
  <si>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</si>
  <si>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</si>
  <si>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</si>
  <si>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</si>
  <si>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</si>
  <si>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</si>
  <si>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</si>
  <si>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</si>
  <si>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</si>
  <si>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</si>
  <si>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</si>
  <si>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</si>
  <si>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</si>
  <si>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</si>
  <si>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</si>
  <si>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</si>
  <si>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</si>
  <si>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</si>
  <si>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</si>
  <si>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</si>
  <si>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</si>
  <si>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</si>
  <si>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</si>
  <si>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</si>
  <si>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</si>
  <si>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</si>
  <si>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</si>
  <si>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</si>
  <si>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</si>
  <si>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</si>
  <si>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</si>
  <si>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</si>
  <si>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</si>
  <si>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</si>
  <si>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</si>
  <si>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</si>
  <si>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</si>
  <si>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</si>
  <si>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</si>
  <si>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</si>
  <si>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</si>
  <si>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</si>
  <si>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</si>
  <si>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</si>
  <si>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</si>
  <si>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</si>
  <si>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</si>
  <si>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</si>
  <si>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</si>
  <si>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</si>
  <si>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</si>
  <si>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</si>
  <si>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</si>
  <si>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</si>
  <si>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</si>
  <si>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</si>
  <si>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</si>
  <si>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</si>
  <si>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</si>
  <si>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</si>
  <si>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</si>
  <si>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</si>
  <si>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</si>
  <si>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</si>
  <si>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</si>
  <si>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</si>
  <si>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</si>
  <si>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</si>
  <si>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</si>
  <si>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</si>
  <si>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</si>
  <si>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</si>
  <si>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</si>
  <si>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</si>
  <si>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</si>
  <si>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</si>
  <si>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</si>
  <si>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</si>
  <si>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</si>
  <si>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</si>
  <si>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</si>
  <si>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</si>
  <si>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</si>
  <si>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</si>
  <si>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</si>
  <si>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</si>
  <si>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</si>
  <si>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</si>
  <si>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</si>
  <si>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</si>
  <si>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</si>
  <si>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</si>
  <si>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</si>
  <si>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</si>
  <si>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</si>
  <si>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</si>
  <si>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</si>
  <si>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</si>
  <si>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</si>
  <si>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</si>
  <si>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</si>
  <si>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</si>
  <si>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</si>
  <si>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</si>
  <si>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</si>
  <si>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</si>
  <si>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</si>
  <si>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</si>
  <si>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</si>
  <si>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</si>
  <si>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</si>
  <si>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</si>
  <si>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</si>
  <si>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</si>
  <si>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</si>
  <si>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</si>
  <si>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</si>
  <si>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</si>
  <si>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</si>
  <si>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</si>
  <si>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</si>
  <si>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</si>
  <si>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</si>
  <si>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</si>
  <si>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</si>
  <si>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</si>
  <si>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</si>
  <si>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</si>
  <si>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</si>
  <si>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</si>
  <si>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</si>
  <si>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</si>
  <si>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</si>
  <si>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</si>
  <si>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</si>
  <si>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</si>
  <si>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</si>
  <si>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</si>
  <si>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</si>
  <si>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</si>
  <si>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</si>
  <si>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</si>
  <si>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</si>
  <si>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</si>
  <si>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</si>
  <si>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</si>
  <si>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</si>
  <si>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</si>
  <si>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</si>
  <si>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</si>
  <si>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</si>
  <si>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</si>
  <si>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</si>
  <si>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</si>
  <si>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</si>
  <si>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</si>
  <si>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</si>
  <si>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</si>
  <si>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</si>
  <si>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</si>
  <si>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</si>
  <si>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</si>
  <si>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</si>
  <si>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</si>
  <si>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</si>
  <si>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</si>
  <si>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</si>
  <si>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</si>
  <si>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</si>
  <si>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</si>
  <si>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</si>
  <si>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</si>
  <si>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</si>
  <si>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</si>
  <si>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</si>
  <si>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</si>
  <si>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</si>
  <si>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</si>
  <si>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</si>
  <si>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</si>
  <si>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</si>
  <si>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</si>
  <si>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</si>
  <si>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</si>
  <si>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</si>
  <si>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</si>
  <si>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</si>
  <si>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</si>
  <si>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</si>
  <si>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</si>
  <si>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</si>
  <si>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</si>
  <si>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</si>
  <si>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</si>
  <si>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</si>
  <si>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</si>
  <si>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</si>
  <si>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</si>
  <si>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</si>
  <si>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</si>
  <si>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</si>
  <si>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</si>
  <si>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</si>
  <si>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</si>
  <si>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</si>
  <si>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</si>
  <si>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</si>
  <si>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</si>
  <si>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</si>
  <si>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</si>
  <si>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</si>
  <si>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</si>
  <si>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</si>
  <si>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</si>
  <si>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</si>
  <si>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</si>
  <si>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</si>
  <si>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</si>
  <si>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</si>
  <si>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</si>
  <si>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</si>
  <si>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</si>
  <si>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</si>
  <si>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</si>
  <si>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</si>
  <si>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</si>
  <si>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</si>
  <si>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</si>
  <si>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</si>
  <si>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</si>
  <si>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Routing at DUS Signal 2N</t>
  </si>
  <si>
    <t>Routing at DUS (southbound signals)</t>
  </si>
  <si>
    <t>Premature downgrade at EC0629XH 63-1T 1S</t>
  </si>
  <si>
    <t>Tentative</t>
  </si>
  <si>
    <t>Investigating</t>
  </si>
  <si>
    <t>Routing @ Pena</t>
  </si>
  <si>
    <t>Premature downgrade at 78th Signal 4S</t>
  </si>
  <si>
    <t>Routing at 61st Signal 2S</t>
  </si>
  <si>
    <t>Routing at 61st Signal 2N</t>
  </si>
  <si>
    <t>Onboard entered a failed state</t>
  </si>
  <si>
    <t>Ticket Needed</t>
  </si>
  <si>
    <t>CP 61st seemed out of service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</si>
  <si>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</si>
  <si>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</si>
  <si>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</si>
  <si>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</si>
  <si>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</si>
  <si>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</si>
  <si>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</si>
  <si>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</si>
  <si>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</si>
  <si>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</si>
  <si>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</si>
  <si>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</si>
  <si>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</si>
  <si>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</si>
  <si>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</si>
  <si>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Premature downgrade at EC0508RH 43-1T 1N</t>
  </si>
  <si>
    <t>No issue found in logs, no issue found in service log. Signals ahead were all PROCEED CAB. GPS was acceptable. Not sure why a cut out happened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</si>
</sst>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85" zoomScale="85" zoomScaleNormal="85" workbookViewId="0">
      <selection activeCell="Q101" sqref="Q10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:K34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:M34" si="1">I3-F3</f>
        <v>2.1840277775481809E-2</v>
      </c>
      <c r="N3" s="13"/>
      <c r="O3" s="13"/>
      <c r="P3" s="13"/>
      <c r="Q3" s="62"/>
      <c r="R3" s="52"/>
      <c r="T3" s="74" t="str">
        <f t="shared" ref="T3:T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:U8" si="3">IF(Y3&lt;23,"Y","N")</f>
        <v>Y</v>
      </c>
      <c r="V3" s="74" t="e">
        <f t="shared" ref="V3:V12" si="4">VALUE(LEFT(A3,3))-VALUE(LEFT(A2,3))</f>
        <v>#VALUE!</v>
      </c>
      <c r="W3" s="74">
        <f>RIGHT(D3,LEN(D3)-4)/10000</f>
        <v>1.9195</v>
      </c>
      <c r="X3" s="74">
        <f>RIGHT(H3,LEN(H3)-4)/10000</f>
        <v>23.332699999999999</v>
      </c>
      <c r="Y3" s="74">
        <f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>IF(ISEVEN(B4),(B4-1)&amp;"/"&amp;B4,B4&amp;"/"&amp;(B4+1))</f>
        <v>4043/4044</v>
      </c>
      <c r="L4" s="61" t="str">
        <f>VLOOKUP(A4,'Trips&amp;Operators'!$C$1:$E$9999,3,FALSE)</f>
        <v>LEDERHAUSE</v>
      </c>
      <c r="M4" s="12">
        <f>I4-F4</f>
        <v>2.268518517666962E-3</v>
      </c>
      <c r="N4" s="13"/>
      <c r="O4" s="13"/>
      <c r="P4" s="13">
        <v>34</v>
      </c>
      <c r="Q4" s="62" t="s">
        <v>429</v>
      </c>
      <c r="R4" s="62" t="s">
        <v>426</v>
      </c>
      <c r="T4" s="74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>IF(Y4&lt;23,"Y","N")</f>
        <v>Y</v>
      </c>
      <c r="V4" s="74">
        <f>VALUE(LEFT(A4,3))-VALUE(LEFT(A3,3))</f>
        <v>0</v>
      </c>
      <c r="W4" s="74">
        <f>RIGHT(D4,LEN(D4)-4)/10000</f>
        <v>7.7700000000000005E-2</v>
      </c>
      <c r="X4" s="74">
        <f>RIGHT(H4,LEN(H4)-4)/10000</f>
        <v>0.13600000000000001</v>
      </c>
      <c r="Y4" s="74">
        <f>ABS(X4-W4)</f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>IF(ISEVEN(B5),(B5-1)&amp;"/"&amp;B5,B5&amp;"/"&amp;(B5+1))</f>
        <v>4015/4016</v>
      </c>
      <c r="L5" s="61" t="str">
        <f>VLOOKUP(A5,'Trips&amp;Operators'!$C$1:$E$9999,3,FALSE)</f>
        <v>LEDERHAUSE</v>
      </c>
      <c r="M5" s="12">
        <f>I5-F5</f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>IF(Y5&lt;23,"Y","N")</f>
        <v>N</v>
      </c>
      <c r="V5" s="74">
        <f>VALUE(LEFT(A5,3))-VALUE(LEFT(A4,3))</f>
        <v>1</v>
      </c>
      <c r="W5" s="74">
        <f>RIGHT(D5,LEN(D5)-4)/10000</f>
        <v>23.267900000000001</v>
      </c>
      <c r="X5" s="74">
        <f>RIGHT(H5,LEN(H5)-4)/10000</f>
        <v>1.2500000000000001E-2</v>
      </c>
      <c r="Y5" s="74">
        <f>ABS(X5-W5)</f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>IF(ISEVEN(B6),(B6-1)&amp;"/"&amp;B6,B6&amp;"/"&amp;(B6+1))</f>
        <v>4009/4010</v>
      </c>
      <c r="L6" s="61" t="str">
        <f>VLOOKUP(A6,'Trips&amp;Operators'!$C$1:$E$9999,3,FALSE)</f>
        <v>CHANDLER</v>
      </c>
      <c r="M6" s="12">
        <f>I6-F6</f>
        <v>2.1504629628907423E-2</v>
      </c>
      <c r="N6" s="13"/>
      <c r="O6" s="13"/>
      <c r="P6" s="13">
        <v>35</v>
      </c>
      <c r="Q6" s="62" t="s">
        <v>429</v>
      </c>
      <c r="R6" s="62" t="s">
        <v>426</v>
      </c>
      <c r="T6" s="74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>IF(Y6&lt;23,"Y","N")</f>
        <v>Y</v>
      </c>
      <c r="V6" s="74">
        <f>VALUE(LEFT(A6,3))-VALUE(LEFT(A5,3))</f>
        <v>1</v>
      </c>
      <c r="W6" s="74">
        <f>RIGHT(D6,LEN(D6)-4)/10000</f>
        <v>1.9197</v>
      </c>
      <c r="X6" s="74">
        <f>RIGHT(H6,LEN(H6)-4)/10000</f>
        <v>23.328900000000001</v>
      </c>
      <c r="Y6" s="74">
        <f>ABS(X6-W6)</f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>IF(ISEVEN(B7),(B7-1)&amp;"/"&amp;B7,B7&amp;"/"&amp;(B7+1))</f>
        <v>4009/4010</v>
      </c>
      <c r="L7" s="61" t="str">
        <f>VLOOKUP(A7,'Trips&amp;Operators'!$C$1:$E$9999,3,FALSE)</f>
        <v>CHANDLER</v>
      </c>
      <c r="M7" s="12">
        <f>I7-F7</f>
        <v>2.4652777792653069E-3</v>
      </c>
      <c r="N7" s="13"/>
      <c r="O7" s="13"/>
      <c r="P7" s="13"/>
      <c r="Q7" s="62"/>
      <c r="R7" s="62"/>
      <c r="T7" s="74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>IF(Y7&lt;23,"Y","N")</f>
        <v>Y</v>
      </c>
      <c r="V7" s="74">
        <f>VALUE(LEFT(A7,3))-VALUE(LEFT(A6,3))</f>
        <v>0</v>
      </c>
      <c r="W7" s="74">
        <f>RIGHT(D7,LEN(D7)-4)/10000</f>
        <v>7.5499999999999998E-2</v>
      </c>
      <c r="X7" s="74">
        <f>RIGHT(H7,LEN(H7)-4)/10000</f>
        <v>0.11269999999999999</v>
      </c>
      <c r="Y7" s="74">
        <f>ABS(X7-W7)</f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>IF(ISEVEN(B8),(B8-1)&amp;"/"&amp;B8,B8&amp;"/"&amp;(B8+1))</f>
        <v>4025/4026</v>
      </c>
      <c r="L8" s="61" t="str">
        <f>VLOOKUP(A8,'Trips&amp;Operators'!$C$1:$E$9999,3,FALSE)</f>
        <v>CHANDLER</v>
      </c>
      <c r="M8" s="12">
        <f>I8-F8</f>
        <v>2.7974537035333924E-2</v>
      </c>
      <c r="N8" s="13">
        <f>$M8*24*60</f>
        <v>40.283333330880851</v>
      </c>
      <c r="O8" s="13"/>
      <c r="P8" s="13"/>
      <c r="Q8" s="62"/>
      <c r="R8" s="62"/>
      <c r="T8" s="74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>IF(Y8&lt;23,"Y","N")</f>
        <v>N</v>
      </c>
      <c r="V8" s="74">
        <f>VALUE(LEFT(A8,3))-VALUE(LEFT(A7,3))</f>
        <v>1</v>
      </c>
      <c r="W8" s="74">
        <f>RIGHT(D8,LEN(D8)-4)/10000</f>
        <v>23.2653</v>
      </c>
      <c r="X8" s="74">
        <f>RIGHT(H8,LEN(H8)-4)/10000</f>
        <v>1.49E-2</v>
      </c>
      <c r="Y8" s="74">
        <f>ABS(X8-W8)</f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>IF(ISEVEN(B9),(B9-1)&amp;"/"&amp;B9,B9&amp;"/"&amp;(B9+1))</f>
        <v>4019/4020</v>
      </c>
      <c r="L9" s="61" t="str">
        <f>VLOOKUP(A9,'Trips&amp;Operators'!$C$1:$E$9999,3,FALSE)</f>
        <v>STARKS</v>
      </c>
      <c r="M9" s="12">
        <f>I9-F9</f>
        <v>2.7557870365853887E-2</v>
      </c>
      <c r="N9" s="13">
        <f>$M9*24*60</f>
        <v>39.683333326829597</v>
      </c>
      <c r="O9" s="13"/>
      <c r="P9" s="13"/>
      <c r="Q9" s="62"/>
      <c r="R9" s="62"/>
      <c r="T9" s="74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>IF(Y9&lt;23,"Y","N")</f>
        <v>N</v>
      </c>
      <c r="V9" s="74">
        <f>VALUE(LEFT(A9,3))-VALUE(LEFT(A8,3))</f>
        <v>3</v>
      </c>
      <c r="W9" s="74">
        <f>RIGHT(D9,LEN(D9)-4)/10000</f>
        <v>4.6600000000000003E-2</v>
      </c>
      <c r="X9" s="74">
        <f>RIGHT(H9,LEN(H9)-4)/10000</f>
        <v>23.3322</v>
      </c>
      <c r="Y9" s="74">
        <f>ABS(X9-W9)</f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>IF(ISEVEN(B10),(B10-1)&amp;"/"&amp;B10,B10&amp;"/"&amp;(B10+1))</f>
        <v>4019/4020</v>
      </c>
      <c r="L10" s="61" t="str">
        <f>VLOOKUP(A10,'Trips&amp;Operators'!$C$1:$E$9999,3,FALSE)</f>
        <v>STARKS</v>
      </c>
      <c r="M10" s="12">
        <f>I10-F10</f>
        <v>2.6249999995343387E-2</v>
      </c>
      <c r="N10" s="13">
        <f>$M10*24*60</f>
        <v>37.799999993294477</v>
      </c>
      <c r="O10" s="13"/>
      <c r="P10" s="13"/>
      <c r="Q10" s="62"/>
      <c r="R10" s="62"/>
      <c r="T10" s="74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>IF(Y10&lt;23,"Y","N")</f>
        <v>N</v>
      </c>
      <c r="V10" s="74">
        <f>VALUE(LEFT(A10,3))-VALUE(LEFT(A9,3))</f>
        <v>1</v>
      </c>
      <c r="W10" s="74">
        <f>RIGHT(D10,LEN(D10)-4)/10000</f>
        <v>23.249300000000002</v>
      </c>
      <c r="X10" s="74">
        <f>RIGHT(H10,LEN(H10)-4)/10000</f>
        <v>1.5599999999999999E-2</v>
      </c>
      <c r="Y10" s="74">
        <f>ABS(X10-W10)</f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>IF(ISEVEN(B11),(B11-1)&amp;"/"&amp;B11,B11&amp;"/"&amp;(B11+1))</f>
        <v>4039/4040</v>
      </c>
      <c r="L11" s="61" t="str">
        <f>VLOOKUP(A11,'Trips&amp;Operators'!$C$1:$E$9999,3,FALSE)</f>
        <v>MALAVE</v>
      </c>
      <c r="M11" s="12">
        <f>I11-F11</f>
        <v>2.8599537035916001E-2</v>
      </c>
      <c r="N11" s="13">
        <f>$M11*24*60</f>
        <v>41.183333331719041</v>
      </c>
      <c r="O11" s="13"/>
      <c r="P11" s="13"/>
      <c r="Q11" s="62"/>
      <c r="R11" s="62"/>
      <c r="T11" s="74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>IF(Y11&lt;23,"Y","N")</f>
        <v>N</v>
      </c>
      <c r="V11" s="74">
        <f>VALUE(LEFT(A11,3))-VALUE(LEFT(A10,3))</f>
        <v>1</v>
      </c>
      <c r="W11" s="74">
        <f>RIGHT(D11,LEN(D11)-4)/10000</f>
        <v>4.6199999999999998E-2</v>
      </c>
      <c r="X11" s="74">
        <f>RIGHT(H11,LEN(H11)-4)/10000</f>
        <v>23.331499999999998</v>
      </c>
      <c r="Y11" s="74">
        <f>ABS(X11-W11)</f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>IF(ISEVEN(B12),(B12-1)&amp;"/"&amp;B12,B12&amp;"/"&amp;(B12+1))</f>
        <v>4039/4040</v>
      </c>
      <c r="L12" s="61" t="str">
        <f>VLOOKUP(A12,'Trips&amp;Operators'!$C$1:$E$9999,3,FALSE)</f>
        <v>MALAVE</v>
      </c>
      <c r="M12" s="12">
        <f>I12-F12</f>
        <v>2.4942129632108845E-2</v>
      </c>
      <c r="N12" s="13">
        <f>$M12*24*60</f>
        <v>35.916666670236737</v>
      </c>
      <c r="O12" s="13"/>
      <c r="P12" s="13"/>
      <c r="Q12" s="62"/>
      <c r="R12" s="62"/>
      <c r="T12" s="74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>IF(Y12&lt;23,"Y","N")</f>
        <v>N</v>
      </c>
      <c r="V12" s="74">
        <f>VALUE(LEFT(A12,3))-VALUE(LEFT(A11,3))</f>
        <v>1</v>
      </c>
      <c r="W12" s="74">
        <f>RIGHT(D12,LEN(D12)-4)/10000</f>
        <v>23.299299999999999</v>
      </c>
      <c r="X12" s="74">
        <f>RIGHT(H12,LEN(H12)-4)/10000</f>
        <v>1.54E-2</v>
      </c>
      <c r="Y12" s="74">
        <f>ABS(X12-W12)</f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>IF(ISEVEN(B13),(B13-1)&amp;"/"&amp;B13,B13&amp;"/"&amp;(B13+1))</f>
        <v>4043/4044</v>
      </c>
      <c r="L13" s="61" t="str">
        <f>VLOOKUP(A13,'Trips&amp;Operators'!$C$1:$E$9999,3,FALSE)</f>
        <v>YORK</v>
      </c>
      <c r="M13" s="12">
        <f>I13-F13</f>
        <v>2.6527777779847383E-2</v>
      </c>
      <c r="N13" s="13">
        <f>$M13*24*60</f>
        <v>38.200000002980232</v>
      </c>
      <c r="O13" s="13"/>
      <c r="P13" s="13"/>
      <c r="Q13" s="62"/>
      <c r="R13" s="62"/>
      <c r="T13" s="74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>IF(Y13&lt;23,"Y","N")</f>
        <v>N</v>
      </c>
      <c r="V13" s="74">
        <f>VALUE(LEFT(A13,3))-VALUE(LEFT(A12,3))</f>
        <v>1</v>
      </c>
      <c r="W13" s="74">
        <f>RIGHT(D13,LEN(D13)-4)/10000</f>
        <v>7.7200000000000005E-2</v>
      </c>
      <c r="X13" s="74">
        <f>RIGHT(H13,LEN(H13)-4)/10000</f>
        <v>23.3309</v>
      </c>
      <c r="Y13" s="74">
        <f>ABS(X13-W13)</f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>IF(ISEVEN(B14),(B14-1)&amp;"/"&amp;B14,B14&amp;"/"&amp;(B14+1))</f>
        <v>4043/4044</v>
      </c>
      <c r="L14" s="61" t="str">
        <f>VLOOKUP(A14,'Trips&amp;Operators'!$C$1:$E$9999,3,FALSE)</f>
        <v>YORK</v>
      </c>
      <c r="M14" s="12">
        <f>I14-F14</f>
        <v>3.1365740745968651E-2</v>
      </c>
      <c r="N14" s="13">
        <f>$M14*24*60</f>
        <v>45.166666674194857</v>
      </c>
      <c r="O14" s="13"/>
      <c r="P14" s="13"/>
      <c r="Q14" s="62"/>
      <c r="R14" s="62"/>
      <c r="T14" s="74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>IF(Y14&lt;23,"Y","N")</f>
        <v>N</v>
      </c>
      <c r="V14" s="74">
        <f>VALUE(LEFT(A14,3))-VALUE(LEFT(A13,3))</f>
        <v>1</v>
      </c>
      <c r="W14" s="74">
        <f>RIGHT(D14,LEN(D14)-4)/10000</f>
        <v>23.2988</v>
      </c>
      <c r="X14" s="74">
        <f>RIGHT(H14,LEN(H14)-4)/10000</f>
        <v>1.4999999999999999E-2</v>
      </c>
      <c r="Y14" s="74">
        <f>ABS(X14-W14)</f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>IF(ISEVEN(B15),(B15-1)&amp;"/"&amp;B15,B15&amp;"/"&amp;(B15+1))</f>
        <v>4015/4016</v>
      </c>
      <c r="L15" s="61" t="str">
        <f>VLOOKUP(A15,'Trips&amp;Operators'!$C$1:$E$9999,3,FALSE)</f>
        <v>LEDERHAUSE</v>
      </c>
      <c r="M15" s="12">
        <f>I15-F15</f>
        <v>3.3680555556202307E-2</v>
      </c>
      <c r="N15" s="13">
        <f>$M15*24*60</f>
        <v>48.500000000931323</v>
      </c>
      <c r="O15" s="13"/>
      <c r="P15" s="13"/>
      <c r="Q15" s="62"/>
      <c r="R15" s="62"/>
      <c r="T15" s="74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>IF(Y15&lt;23,"Y","N")</f>
        <v>N</v>
      </c>
      <c r="V15" s="74">
        <f>VALUE(LEFT(A15,3))-VALUE(LEFT(A14,3))</f>
        <v>1</v>
      </c>
      <c r="W15" s="74">
        <f>RIGHT(D15,LEN(D15)-4)/10000</f>
        <v>4.5699999999999998E-2</v>
      </c>
      <c r="X15" s="74">
        <f>RIGHT(H15,LEN(H15)-4)/10000</f>
        <v>23.331900000000001</v>
      </c>
      <c r="Y15" s="74">
        <f>ABS(X15-W15)</f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>IF(ISEVEN(B16),(B16-1)&amp;"/"&amp;B16,B16&amp;"/"&amp;(B16+1))</f>
        <v>4015/4016</v>
      </c>
      <c r="L16" s="61" t="str">
        <f>VLOOKUP(A16,'Trips&amp;Operators'!$C$1:$E$9999,3,FALSE)</f>
        <v>LEDERHAUSE</v>
      </c>
      <c r="M16" s="12">
        <f>I16-F16</f>
        <v>2.8715277781884652E-2</v>
      </c>
      <c r="N16" s="13">
        <f>$M16*24*60</f>
        <v>41.350000005913898</v>
      </c>
      <c r="O16" s="13"/>
      <c r="P16" s="13"/>
      <c r="Q16" s="62"/>
      <c r="R16" s="62"/>
      <c r="T16" s="74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>IF(Y16&lt;23,"Y","N")</f>
        <v>N</v>
      </c>
      <c r="V16" s="74">
        <f>VALUE(LEFT(A16,3))-VALUE(LEFT(A15,3))</f>
        <v>1</v>
      </c>
      <c r="W16" s="74">
        <f>RIGHT(D16,LEN(D16)-4)/10000</f>
        <v>23.297699999999999</v>
      </c>
      <c r="X16" s="74">
        <f>RIGHT(H16,LEN(H16)-4)/10000</f>
        <v>1.5599999999999999E-2</v>
      </c>
      <c r="Y16" s="74">
        <f>ABS(X16-W16)</f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>IF(ISEVEN(B17),(B17-1)&amp;"/"&amp;B17,B17&amp;"/"&amp;(B17+1))</f>
        <v>4009/4010</v>
      </c>
      <c r="L17" s="61" t="str">
        <f>VLOOKUP(A17,'Trips&amp;Operators'!$C$1:$E$9999,3,FALSE)</f>
        <v>SANTIZO</v>
      </c>
      <c r="M17" s="12">
        <f>I17-F17</f>
        <v>2.6828703703358769E-2</v>
      </c>
      <c r="N17" s="13">
        <f>$M17*24*60</f>
        <v>38.633333332836628</v>
      </c>
      <c r="O17" s="13"/>
      <c r="P17" s="13"/>
      <c r="Q17" s="62"/>
      <c r="R17" s="62"/>
      <c r="T17" s="74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>IF(Y17&lt;23,"Y","N")</f>
        <v>N</v>
      </c>
      <c r="V17" s="74">
        <f>VALUE(LEFT(A17,3))-VALUE(LEFT(A16,3))</f>
        <v>1</v>
      </c>
      <c r="W17" s="74">
        <f>RIGHT(D17,LEN(D17)-4)/10000</f>
        <v>7.5700000000000003E-2</v>
      </c>
      <c r="X17" s="74">
        <f>RIGHT(H17,LEN(H17)-4)/10000</f>
        <v>23.3276</v>
      </c>
      <c r="Y17" s="74">
        <f>ABS(X17-W17)</f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>IF(ISEVEN(B18),(B18-1)&amp;"/"&amp;B18,B18&amp;"/"&amp;(B18+1))</f>
        <v>4009/4010</v>
      </c>
      <c r="L18" s="61" t="str">
        <f>VLOOKUP(A18,'Trips&amp;Operators'!$C$1:$E$9999,3,FALSE)</f>
        <v>SANTIZO</v>
      </c>
      <c r="M18" s="12">
        <f>I18-F18</f>
        <v>3.0254629629780538E-2</v>
      </c>
      <c r="N18" s="13">
        <f>$M18*24*60</f>
        <v>43.566666666883975</v>
      </c>
      <c r="O18" s="13"/>
      <c r="P18" s="13"/>
      <c r="Q18" s="62"/>
      <c r="R18" s="62"/>
      <c r="T18" s="74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>IF(Y18&lt;23,"Y","N")</f>
        <v>N</v>
      </c>
      <c r="V18" s="74">
        <f>VALUE(LEFT(A18,3))-VALUE(LEFT(A17,3))</f>
        <v>1</v>
      </c>
      <c r="W18" s="74">
        <f>RIGHT(D18,LEN(D18)-4)/10000</f>
        <v>23.2971</v>
      </c>
      <c r="X18" s="74">
        <f>RIGHT(H18,LEN(H18)-4)/10000</f>
        <v>1.52E-2</v>
      </c>
      <c r="Y18" s="74">
        <f>ABS(X18-W18)</f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>IF(ISEVEN(B19),(B19-1)&amp;"/"&amp;B19,B19&amp;"/"&amp;(B19+1))</f>
        <v>4025/4026</v>
      </c>
      <c r="L19" s="61" t="str">
        <f>VLOOKUP(A19,'Trips&amp;Operators'!$C$1:$E$9999,3,FALSE)</f>
        <v>CHANDLER</v>
      </c>
      <c r="M19" s="12">
        <f>I19-F19</f>
        <v>3.3587962963792961E-2</v>
      </c>
      <c r="N19" s="13">
        <f>$M19*24*60</f>
        <v>48.366666667861864</v>
      </c>
      <c r="O19" s="13"/>
      <c r="P19" s="13"/>
      <c r="Q19" s="62"/>
      <c r="R19" s="62"/>
      <c r="T19" s="74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>IF(Y19&lt;23,"Y","N")</f>
        <v>N</v>
      </c>
      <c r="V19" s="74">
        <f>VALUE(LEFT(A19,3))-VALUE(LEFT(A18,3))</f>
        <v>1</v>
      </c>
      <c r="W19" s="74">
        <f>RIGHT(D19,LEN(D19)-4)/10000</f>
        <v>4.6199999999999998E-2</v>
      </c>
      <c r="X19" s="74">
        <f>RIGHT(H19,LEN(H19)-4)/10000</f>
        <v>23.3293</v>
      </c>
      <c r="Y19" s="74">
        <f>ABS(X19-W19)</f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>IF(ISEVEN(B20),(B20-1)&amp;"/"&amp;B20,B20&amp;"/"&amp;(B20+1))</f>
        <v>4025/4026</v>
      </c>
      <c r="L20" s="61" t="str">
        <f>VLOOKUP(A20,'Trips&amp;Operators'!$C$1:$E$9999,3,FALSE)</f>
        <v>CHANDLER</v>
      </c>
      <c r="M20" s="12">
        <f>I20-F20</f>
        <v>2.8761574074451346E-2</v>
      </c>
      <c r="N20" s="13">
        <f>$M20*24*60</f>
        <v>41.416666667209938</v>
      </c>
      <c r="O20" s="13"/>
      <c r="P20" s="13"/>
      <c r="Q20" s="62"/>
      <c r="R20" s="62"/>
      <c r="T20" s="74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>IF(Y20&lt;23,"Y","N")</f>
        <v>N</v>
      </c>
      <c r="V20" s="74">
        <f>VALUE(LEFT(A20,3))-VALUE(LEFT(A19,3))</f>
        <v>1</v>
      </c>
      <c r="W20" s="74">
        <f>RIGHT(D20,LEN(D20)-4)/10000</f>
        <v>23.2972</v>
      </c>
      <c r="X20" s="74">
        <f>RIGHT(H20,LEN(H20)-4)/10000</f>
        <v>1.41E-2</v>
      </c>
      <c r="Y20" s="74">
        <f>ABS(X20-W20)</f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>IF(ISEVEN(B21),(B21-1)&amp;"/"&amp;B21,B21&amp;"/"&amp;(B21+1))</f>
        <v>4013/4014</v>
      </c>
      <c r="L21" s="61" t="str">
        <f>VLOOKUP(A21,'Trips&amp;Operators'!$C$1:$E$9999,3,FALSE)</f>
        <v>NEWELL</v>
      </c>
      <c r="M21" s="12">
        <f>I21-F21</f>
        <v>3.2581018516793847E-2</v>
      </c>
      <c r="N21" s="13">
        <f>$M21*24*60</f>
        <v>46.91666666418314</v>
      </c>
      <c r="O21" s="13"/>
      <c r="P21" s="13"/>
      <c r="Q21" s="62"/>
      <c r="R21" s="62"/>
      <c r="T21" s="74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>IF(Y21&lt;23,"Y","N")</f>
        <v>N</v>
      </c>
      <c r="V21" s="74">
        <f>VALUE(LEFT(A21,3))-VALUE(LEFT(A20,3))</f>
        <v>2</v>
      </c>
      <c r="W21" s="74">
        <f>RIGHT(D21,LEN(D21)-4)/10000</f>
        <v>23.297699999999999</v>
      </c>
      <c r="X21" s="74">
        <f>RIGHT(H21,LEN(H21)-4)/10000</f>
        <v>1.47E-2</v>
      </c>
      <c r="Y21" s="74">
        <f>ABS(X21-W21)</f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>IF(ISEVEN(B22),(B22-1)&amp;"/"&amp;B22,B22&amp;"/"&amp;(B22+1))</f>
        <v>4019/4020</v>
      </c>
      <c r="L22" s="61" t="str">
        <f>VLOOKUP(A22,'Trips&amp;Operators'!$C$1:$E$9999,3,FALSE)</f>
        <v>STARKS</v>
      </c>
      <c r="M22" s="12">
        <f>I22-F22</f>
        <v>2.6921296295768116E-2</v>
      </c>
      <c r="N22" s="13">
        <f>$M22*24*60</f>
        <v>38.766666665906087</v>
      </c>
      <c r="O22" s="13"/>
      <c r="P22" s="13"/>
      <c r="Q22" s="62"/>
      <c r="R22" s="62"/>
      <c r="T22" s="74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>IF(Y22&lt;23,"Y","N")</f>
        <v>N</v>
      </c>
      <c r="V22" s="74">
        <f>VALUE(LEFT(A22,3))-VALUE(LEFT(A21,3))</f>
        <v>1</v>
      </c>
      <c r="W22" s="74">
        <f>RIGHT(D22,LEN(D22)-4)/10000</f>
        <v>4.7100000000000003E-2</v>
      </c>
      <c r="X22" s="74">
        <f>RIGHT(H22,LEN(H22)-4)/10000</f>
        <v>23.332899999999999</v>
      </c>
      <c r="Y22" s="74">
        <f>ABS(X22-W22)</f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>IF(ISEVEN(B23),(B23-1)&amp;"/"&amp;B23,B23&amp;"/"&amp;(B23+1))</f>
        <v>4019/4020</v>
      </c>
      <c r="L23" s="61" t="str">
        <f>VLOOKUP(A23,'Trips&amp;Operators'!$C$1:$E$9999,3,FALSE)</f>
        <v>STARKS</v>
      </c>
      <c r="M23" s="12">
        <f>I23-F23</f>
        <v>2.976851852145046E-2</v>
      </c>
      <c r="N23" s="13">
        <f>$M23*24*60</f>
        <v>42.866666670888662</v>
      </c>
      <c r="O23" s="13"/>
      <c r="P23" s="13"/>
      <c r="Q23" s="62"/>
      <c r="R23" s="62"/>
      <c r="T23" s="74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>IF(Y23&lt;23,"Y","N")</f>
        <v>N</v>
      </c>
      <c r="V23" s="74">
        <f>VALUE(LEFT(A23,3))-VALUE(LEFT(A22,3))</f>
        <v>1</v>
      </c>
      <c r="W23" s="74">
        <f>RIGHT(D23,LEN(D23)-4)/10000</f>
        <v>23.302299999999999</v>
      </c>
      <c r="X23" s="74">
        <f>RIGHT(H23,LEN(H23)-4)/10000</f>
        <v>1.3899999999999999E-2</v>
      </c>
      <c r="Y23" s="74">
        <f>ABS(X23-W23)</f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>IF(ISEVEN(B24),(B24-1)&amp;"/"&amp;B24,B24&amp;"/"&amp;(B24+1))</f>
        <v>4039/4040</v>
      </c>
      <c r="L24" s="61" t="str">
        <f>VLOOKUP(A24,'Trips&amp;Operators'!$C$1:$E$9999,3,FALSE)</f>
        <v>MALAVE</v>
      </c>
      <c r="M24" s="12">
        <f>I24-F24</f>
        <v>2.7453703703940846E-2</v>
      </c>
      <c r="N24" s="13">
        <f>$M24*24*60</f>
        <v>39.533333333674818</v>
      </c>
      <c r="O24" s="13"/>
      <c r="P24" s="13"/>
      <c r="Q24" s="62"/>
      <c r="R24" s="62"/>
      <c r="T24" s="74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>IF(Y24&lt;23,"Y","N")</f>
        <v>N</v>
      </c>
      <c r="V24" s="74">
        <f>VALUE(LEFT(A24,3))-VALUE(LEFT(A23,3))</f>
        <v>1</v>
      </c>
      <c r="W24" s="74">
        <f>RIGHT(D24,LEN(D24)-4)/10000</f>
        <v>4.5100000000000001E-2</v>
      </c>
      <c r="X24" s="74">
        <f>RIGHT(H24,LEN(H24)-4)/10000</f>
        <v>23.329699999999999</v>
      </c>
      <c r="Y24" s="74">
        <f>ABS(X24-W24)</f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>IF(ISEVEN(B25),(B25-1)&amp;"/"&amp;B25,B25&amp;"/"&amp;(B25+1))</f>
        <v>4039/4040</v>
      </c>
      <c r="L25" s="61" t="str">
        <f>VLOOKUP(A25,'Trips&amp;Operators'!$C$1:$E$9999,3,FALSE)</f>
        <v>MALAVE</v>
      </c>
      <c r="M25" s="12">
        <f>I25-F25</f>
        <v>2.6342592595028691E-2</v>
      </c>
      <c r="N25" s="13">
        <f>$M25*24*60</f>
        <v>37.933333336841315</v>
      </c>
      <c r="O25" s="13"/>
      <c r="P25" s="13"/>
      <c r="Q25" s="62"/>
      <c r="R25" s="62"/>
      <c r="T25" s="74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>IF(Y25&lt;23,"Y","N")</f>
        <v>N</v>
      </c>
      <c r="V25" s="74">
        <f>VALUE(LEFT(A25,3))-VALUE(LEFT(A24,3))</f>
        <v>1</v>
      </c>
      <c r="W25" s="74">
        <f>RIGHT(D25,LEN(D25)-4)/10000</f>
        <v>23.2973</v>
      </c>
      <c r="X25" s="74">
        <f>RIGHT(H25,LEN(H25)-4)/10000</f>
        <v>1.52E-2</v>
      </c>
      <c r="Y25" s="74">
        <f>ABS(X25-W25)</f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>IF(ISEVEN(B26),(B26-1)&amp;"/"&amp;B26,B26&amp;"/"&amp;(B26+1))</f>
        <v>4043/4044</v>
      </c>
      <c r="L26" s="61" t="str">
        <f>VLOOKUP(A26,'Trips&amp;Operators'!$C$1:$E$9999,3,FALSE)</f>
        <v>YORK</v>
      </c>
      <c r="M26" s="12">
        <f>I26-F26</f>
        <v>2.9872685183363501E-2</v>
      </c>
      <c r="N26" s="13">
        <f>$M26*24*60</f>
        <v>43.016666664043441</v>
      </c>
      <c r="O26" s="13"/>
      <c r="P26" s="13"/>
      <c r="Q26" s="62"/>
      <c r="R26" s="62"/>
      <c r="T26" s="74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>IF(Y26&lt;23,"Y","N")</f>
        <v>N</v>
      </c>
      <c r="V26" s="74">
        <f>VALUE(LEFT(A26,3))-VALUE(LEFT(A25,3))</f>
        <v>1</v>
      </c>
      <c r="W26" s="74">
        <f>RIGHT(D26,LEN(D26)-4)/10000</f>
        <v>4.3499999999999997E-2</v>
      </c>
      <c r="X26" s="74">
        <f>RIGHT(H26,LEN(H26)-4)/10000</f>
        <v>23.329699999999999</v>
      </c>
      <c r="Y26" s="74">
        <f>ABS(X26-W26)</f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>IF(ISEVEN(B27),(B27-1)&amp;"/"&amp;B27,B27&amp;"/"&amp;(B27+1))</f>
        <v>4043/4044</v>
      </c>
      <c r="L27" s="61" t="str">
        <f>VLOOKUP(A27,'Trips&amp;Operators'!$C$1:$E$9999,3,FALSE)</f>
        <v>YORK</v>
      </c>
      <c r="M27" s="12">
        <f>I27-F27</f>
        <v>3.195601851621177E-2</v>
      </c>
      <c r="N27" s="13">
        <f>$M27*24*60</f>
        <v>46.016666663344949</v>
      </c>
      <c r="O27" s="13"/>
      <c r="P27" s="13"/>
      <c r="Q27" s="62"/>
      <c r="R27" s="62"/>
      <c r="T27" s="74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>IF(Y27&lt;23,"Y","N")</f>
        <v>N</v>
      </c>
      <c r="V27" s="74">
        <f>VALUE(LEFT(A27,3))-VALUE(LEFT(A26,3))</f>
        <v>1</v>
      </c>
      <c r="W27" s="74">
        <f>RIGHT(D27,LEN(D27)-4)/10000</f>
        <v>23.299099999999999</v>
      </c>
      <c r="X27" s="74">
        <f>RIGHT(H27,LEN(H27)-4)/10000</f>
        <v>1.5599999999999999E-2</v>
      </c>
      <c r="Y27" s="74">
        <f>ABS(X27-W27)</f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>IF(ISEVEN(B28),(B28-1)&amp;"/"&amp;B28,B28&amp;"/"&amp;(B28+1))</f>
        <v>4015/4016</v>
      </c>
      <c r="L28" s="61" t="str">
        <f>VLOOKUP(A28,'Trips&amp;Operators'!$C$1:$E$9999,3,FALSE)</f>
        <v>LEDERHAUSE</v>
      </c>
      <c r="M28" s="12">
        <f>I28-F28</f>
        <v>3.0601851845858619E-2</v>
      </c>
      <c r="N28" s="13">
        <f>$M28*24*60</f>
        <v>44.066666658036411</v>
      </c>
      <c r="O28" s="13"/>
      <c r="P28" s="13"/>
      <c r="Q28" s="62"/>
      <c r="R28" s="62"/>
      <c r="T28" s="74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>IF(Y28&lt;23,"Y","N")</f>
        <v>N</v>
      </c>
      <c r="V28" s="74">
        <f>VALUE(LEFT(A28,3))-VALUE(LEFT(A27,3))</f>
        <v>1</v>
      </c>
      <c r="W28" s="74">
        <f>RIGHT(D28,LEN(D28)-4)/10000</f>
        <v>4.6600000000000003E-2</v>
      </c>
      <c r="X28" s="74">
        <f>RIGHT(H28,LEN(H28)-4)/10000</f>
        <v>23.330100000000002</v>
      </c>
      <c r="Y28" s="74">
        <f>ABS(X28-W28)</f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>IF(ISEVEN(B29),(B29-1)&amp;"/"&amp;B29,B29&amp;"/"&amp;(B29+1))</f>
        <v>4015/4016</v>
      </c>
      <c r="L29" s="61" t="str">
        <f>VLOOKUP(A29,'Trips&amp;Operators'!$C$1:$E$9999,3,FALSE)</f>
        <v>LEDERHAUSE</v>
      </c>
      <c r="M29" s="12">
        <f>I29-F29</f>
        <v>3.2997685178997926E-2</v>
      </c>
      <c r="N29" s="13">
        <f>$M29*24*60</f>
        <v>47.516666657757014</v>
      </c>
      <c r="O29" s="13"/>
      <c r="P29" s="13"/>
      <c r="Q29" s="62"/>
      <c r="R29" s="62"/>
      <c r="T29" s="74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>IF(Y29&lt;23,"Y","N")</f>
        <v>N</v>
      </c>
      <c r="V29" s="74">
        <f>VALUE(LEFT(A29,3))-VALUE(LEFT(A28,3))</f>
        <v>1</v>
      </c>
      <c r="W29" s="74">
        <f>RIGHT(D29,LEN(D29)-4)/10000</f>
        <v>23.297999999999998</v>
      </c>
      <c r="X29" s="74">
        <f>RIGHT(H29,LEN(H29)-4)/10000</f>
        <v>1.67E-2</v>
      </c>
      <c r="Y29" s="74">
        <f>ABS(X29-W29)</f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>IF(ISEVEN(B30),(B30-1)&amp;"/"&amp;B30,B30&amp;"/"&amp;(B30+1))</f>
        <v>4009/4010</v>
      </c>
      <c r="L30" s="61" t="str">
        <f>VLOOKUP(A30,'Trips&amp;Operators'!$C$1:$E$9999,3,FALSE)</f>
        <v>SANTIZO</v>
      </c>
      <c r="M30" s="12">
        <f>I30-F30</f>
        <v>2.5636574078816921E-2</v>
      </c>
      <c r="N30" s="13">
        <f>$M30*24*60</f>
        <v>36.916666673496366</v>
      </c>
      <c r="O30" s="13"/>
      <c r="P30" s="13"/>
      <c r="Q30" s="62"/>
      <c r="R30" s="62"/>
      <c r="T30" s="74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>IF(Y30&lt;23,"Y","N")</f>
        <v>N</v>
      </c>
      <c r="V30" s="74">
        <f>VALUE(LEFT(A30,3))-VALUE(LEFT(A29,3))</f>
        <v>1</v>
      </c>
      <c r="W30" s="74">
        <f>RIGHT(D30,LEN(D30)-4)/10000</f>
        <v>4.82E-2</v>
      </c>
      <c r="X30" s="74">
        <f>RIGHT(H30,LEN(H30)-4)/10000</f>
        <v>23.329799999999999</v>
      </c>
      <c r="Y30" s="74">
        <f>ABS(X30-W30)</f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>IF(ISEVEN(B31),(B31-1)&amp;"/"&amp;B31,B31&amp;"/"&amp;(B31+1))</f>
        <v>4009/4010</v>
      </c>
      <c r="L31" s="61" t="str">
        <f>VLOOKUP(A31,'Trips&amp;Operators'!$C$1:$E$9999,3,FALSE)</f>
        <v>SANTIZO</v>
      </c>
      <c r="M31" s="12">
        <f>I31-F31</f>
        <v>2.9745370367891155E-2</v>
      </c>
      <c r="N31" s="13">
        <f>$M31*24*60</f>
        <v>42.833333329763263</v>
      </c>
      <c r="O31" s="13"/>
      <c r="P31" s="13"/>
      <c r="Q31" s="62"/>
      <c r="R31" s="62"/>
      <c r="T31" s="74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>IF(Y31&lt;23,"Y","N")</f>
        <v>N</v>
      </c>
      <c r="V31" s="74">
        <f>VALUE(LEFT(A31,3))-VALUE(LEFT(A30,3))</f>
        <v>1</v>
      </c>
      <c r="W31" s="74">
        <f>RIGHT(D31,LEN(D31)-4)/10000</f>
        <v>23.298100000000002</v>
      </c>
      <c r="X31" s="74">
        <f>RIGHT(H31,LEN(H31)-4)/10000</f>
        <v>2.1999999999999999E-2</v>
      </c>
      <c r="Y31" s="74">
        <f>ABS(X31-W31)</f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>IF(ISEVEN(B32),(B32-1)&amp;"/"&amp;B32,B32&amp;"/"&amp;(B32+1))</f>
        <v>4025/4026</v>
      </c>
      <c r="L32" s="61" t="str">
        <f>VLOOKUP(A32,'Trips&amp;Operators'!$C$1:$E$9999,3,FALSE)</f>
        <v>CHANDLER</v>
      </c>
      <c r="M32" s="12">
        <f>I32-F32</f>
        <v>3.0856481484079268E-2</v>
      </c>
      <c r="N32" s="13">
        <f>$M32*24*60</f>
        <v>44.433333337074146</v>
      </c>
      <c r="O32" s="13"/>
      <c r="P32" s="13"/>
      <c r="Q32" s="62"/>
      <c r="R32" s="62"/>
      <c r="T32" s="74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>IF(Y32&lt;23,"Y","N")</f>
        <v>N</v>
      </c>
      <c r="V32" s="74">
        <f>VALUE(LEFT(A32,3))-VALUE(LEFT(A31,3))</f>
        <v>1</v>
      </c>
      <c r="W32" s="74">
        <f>RIGHT(D32,LEN(D32)-4)/10000</f>
        <v>4.4699999999999997E-2</v>
      </c>
      <c r="X32" s="74">
        <f>RIGHT(H32,LEN(H32)-4)/10000</f>
        <v>23.328399999999998</v>
      </c>
      <c r="Y32" s="74">
        <f>ABS(X32-W32)</f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>IF(ISEVEN(B33),(B33-1)&amp;"/"&amp;B33,B33&amp;"/"&amp;(B33+1))</f>
        <v>4025/4026</v>
      </c>
      <c r="L33" s="61" t="str">
        <f>VLOOKUP(A33,'Trips&amp;Operators'!$C$1:$E$9999,3,FALSE)</f>
        <v>CHANDLER</v>
      </c>
      <c r="M33" s="12">
        <f>I33-F33</f>
        <v>2.976851852145046E-2</v>
      </c>
      <c r="N33" s="13">
        <f>$M33*24*60</f>
        <v>42.866666670888662</v>
      </c>
      <c r="O33" s="13"/>
      <c r="P33" s="13"/>
      <c r="Q33" s="62"/>
      <c r="R33" s="62"/>
      <c r="T33" s="74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>IF(Y33&lt;23,"Y","N")</f>
        <v>N</v>
      </c>
      <c r="V33" s="74">
        <f>VALUE(LEFT(A33,3))-VALUE(LEFT(A32,3))</f>
        <v>1</v>
      </c>
      <c r="W33" s="74">
        <f>RIGHT(D33,LEN(D33)-4)/10000</f>
        <v>23.296299999999999</v>
      </c>
      <c r="X33" s="74">
        <f>RIGHT(H33,LEN(H33)-4)/10000</f>
        <v>1.5599999999999999E-2</v>
      </c>
      <c r="Y33" s="74">
        <f>ABS(X33-W33)</f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>IF(ISEVEN(B34),(B34-1)&amp;"/"&amp;B34,B34&amp;"/"&amp;(B34+1))</f>
        <v>4037/4038</v>
      </c>
      <c r="L34" s="61" t="str">
        <f>VLOOKUP(A34,'Trips&amp;Operators'!$C$1:$E$9999,3,FALSE)</f>
        <v>NEWELL</v>
      </c>
      <c r="M34" s="12">
        <f>I34-F34</f>
        <v>2.457175926247146E-2</v>
      </c>
      <c r="N34" s="13">
        <f>$M34*24*60</f>
        <v>35.383333337958902</v>
      </c>
      <c r="O34" s="13"/>
      <c r="P34" s="13"/>
      <c r="Q34" s="62"/>
      <c r="R34" s="62"/>
      <c r="T34" s="74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>IF(Y34&lt;23,"Y","N")</f>
        <v>N</v>
      </c>
      <c r="V34" s="74">
        <f>VALUE(LEFT(A34,3))-VALUE(LEFT(A33,3))</f>
        <v>1</v>
      </c>
      <c r="W34" s="74">
        <f>RIGHT(D34,LEN(D34)-4)/10000</f>
        <v>4.3999999999999997E-2</v>
      </c>
      <c r="X34" s="74">
        <f>RIGHT(H34,LEN(H34)-4)/10000</f>
        <v>23.331</v>
      </c>
      <c r="Y34" s="74">
        <f>ABS(X34-W34)</f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>IF(ISEVEN(B35),(B35-1)&amp;"/"&amp;B35,B35&amp;"/"&amp;(B35+1))</f>
        <v>4037/4038</v>
      </c>
      <c r="L35" s="61" t="str">
        <f>VLOOKUP(A35,'Trips&amp;Operators'!$C$1:$E$9999,3,FALSE)</f>
        <v>NEWELL</v>
      </c>
      <c r="M35" s="12">
        <f>I35-F35</f>
        <v>2.8703703705104999E-2</v>
      </c>
      <c r="N35" s="13">
        <f>$M35*24*60</f>
        <v>41.333333335351199</v>
      </c>
      <c r="O35" s="13"/>
      <c r="P35" s="13"/>
      <c r="Q35" s="62"/>
      <c r="R35" s="62"/>
      <c r="T35" s="74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>IF(Y35&lt;23,"Y","N")</f>
        <v>N</v>
      </c>
      <c r="V35" s="74">
        <f>VALUE(LEFT(A35,3))-VALUE(LEFT(A34,3))</f>
        <v>1</v>
      </c>
      <c r="W35" s="74">
        <f>RIGHT(D35,LEN(D35)-4)/10000</f>
        <v>23.299099999999999</v>
      </c>
      <c r="X35" s="74">
        <f>RIGHT(H35,LEN(H35)-4)/10000</f>
        <v>1.52E-2</v>
      </c>
      <c r="Y35" s="74">
        <f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>IF(ISEVEN(B36),(B36-1)&amp;"/"&amp;B36,B36&amp;"/"&amp;(B36+1))</f>
        <v>4019/4020</v>
      </c>
      <c r="L36" s="61" t="str">
        <f>VLOOKUP(A36,'Trips&amp;Operators'!$C$1:$E$9999,3,FALSE)</f>
        <v>STARKS</v>
      </c>
      <c r="M36" s="12">
        <f>I36-F36</f>
        <v>2.3148148102336563E-3</v>
      </c>
      <c r="N36" s="13"/>
      <c r="O36" s="13"/>
      <c r="P36" s="13">
        <f>$M36*24*60</f>
        <v>3.3333333267364651</v>
      </c>
      <c r="Q36" s="62" t="s">
        <v>429</v>
      </c>
      <c r="R36" s="62" t="s">
        <v>426</v>
      </c>
      <c r="T36" s="74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>IF(Y36&lt;23,"Y","N")</f>
        <v>Y</v>
      </c>
      <c r="V36" s="74">
        <f>VALUE(LEFT(A36,3))-VALUE(LEFT(A35,3))</f>
        <v>1</v>
      </c>
      <c r="W36" s="74">
        <f>RIGHT(D36,LEN(D36)-4)/10000</f>
        <v>4.3700000000000003E-2</v>
      </c>
      <c r="X36" s="74">
        <f>RIGHT(H36,LEN(H36)-4)/10000</f>
        <v>0.1109</v>
      </c>
      <c r="Y36" s="74">
        <f>ABS(X36-W36)</f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>IF(ISEVEN(B37),(B37-1)&amp;"/"&amp;B37,B37&amp;"/"&amp;(B37+1))</f>
        <v>4019/4020</v>
      </c>
      <c r="L37" s="61" t="str">
        <f>VLOOKUP(A37,'Trips&amp;Operators'!$C$1:$E$9999,3,FALSE)</f>
        <v>STARKS</v>
      </c>
      <c r="M37" s="12">
        <f>I37-F37</f>
        <v>2.751157408056315E-2</v>
      </c>
      <c r="N37" s="13">
        <f>$M37*24*60</f>
        <v>39.616666676010936</v>
      </c>
      <c r="O37" s="13"/>
      <c r="P37" s="13"/>
      <c r="Q37" s="62"/>
      <c r="R37" s="62"/>
      <c r="T37" s="74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>IF(Y37&lt;23,"Y","N")</f>
        <v>N</v>
      </c>
      <c r="V37" s="74">
        <f>VALUE(LEFT(A37,3))-VALUE(LEFT(A36,3))</f>
        <v>1</v>
      </c>
      <c r="W37" s="74">
        <f>RIGHT(D37,LEN(D37)-4)/10000</f>
        <v>23.305099999999999</v>
      </c>
      <c r="X37" s="74">
        <f>RIGHT(H37,LEN(H37)-4)/10000</f>
        <v>1.34E-2</v>
      </c>
      <c r="Y37" s="74">
        <f>ABS(X37-W37)</f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>IF(ISEVEN(B38),(B38-1)&amp;"/"&amp;B38,B38&amp;"/"&amp;(B38+1))</f>
        <v>4039/4040</v>
      </c>
      <c r="L38" s="61" t="str">
        <f>VLOOKUP(A38,'Trips&amp;Operators'!$C$1:$E$9999,3,FALSE)</f>
        <v>MALAVE</v>
      </c>
      <c r="M38" s="12">
        <f>I38-F38</f>
        <v>2.5127314816927537E-2</v>
      </c>
      <c r="N38" s="13">
        <f>$M38*24*60</f>
        <v>36.183333336375654</v>
      </c>
      <c r="O38" s="13"/>
      <c r="P38" s="13"/>
      <c r="Q38" s="62"/>
      <c r="R38" s="62"/>
      <c r="T38" s="74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>IF(Y38&lt;23,"Y","N")</f>
        <v>N</v>
      </c>
      <c r="V38" s="74">
        <f>VALUE(LEFT(A38,3))-VALUE(LEFT(A37,3))</f>
        <v>1</v>
      </c>
      <c r="W38" s="74">
        <f>RIGHT(D38,LEN(D38)-4)/10000</f>
        <v>4.6199999999999998E-2</v>
      </c>
      <c r="X38" s="74">
        <f>RIGHT(H38,LEN(H38)-4)/10000</f>
        <v>23.336300000000001</v>
      </c>
      <c r="Y38" s="74">
        <f>ABS(X38-W38)</f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>IF(ISEVEN(B39),(B39-1)&amp;"/"&amp;B39,B39&amp;"/"&amp;(B39+1))</f>
        <v>4039/4040</v>
      </c>
      <c r="L39" s="61" t="str">
        <f>VLOOKUP(A39,'Trips&amp;Operators'!$C$1:$E$9999,3,FALSE)</f>
        <v>MALAVE</v>
      </c>
      <c r="M39" s="12">
        <f>I39-F39</f>
        <v>2.6828703703358769E-2</v>
      </c>
      <c r="N39" s="13">
        <f>$M39*24*60</f>
        <v>38.633333332836628</v>
      </c>
      <c r="O39" s="13"/>
      <c r="P39" s="13"/>
      <c r="Q39" s="62"/>
      <c r="R39" s="62"/>
      <c r="T39" s="74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>IF(Y39&lt;23,"Y","N")</f>
        <v>N</v>
      </c>
      <c r="V39" s="74">
        <f>VALUE(LEFT(A39,3))-VALUE(LEFT(A38,3))</f>
        <v>1</v>
      </c>
      <c r="W39" s="74">
        <f>RIGHT(D39,LEN(D39)-4)/10000</f>
        <v>23.2987</v>
      </c>
      <c r="X39" s="74">
        <f>RIGHT(H39,LEN(H39)-4)/10000</f>
        <v>1.4500000000000001E-2</v>
      </c>
      <c r="Y39" s="74">
        <f>ABS(X39-W39)</f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>IF(ISEVEN(B40),(B40-1)&amp;"/"&amp;B40,B40&amp;"/"&amp;(B40+1))</f>
        <v>4043/4044</v>
      </c>
      <c r="L40" s="61" t="str">
        <f>VLOOKUP(A40,'Trips&amp;Operators'!$C$1:$E$9999,3,FALSE)</f>
        <v>YORK</v>
      </c>
      <c r="M40" s="12">
        <f>I40-F40</f>
        <v>2.8402777774317656E-2</v>
      </c>
      <c r="N40" s="13">
        <f>$M40*24*60</f>
        <v>40.899999995017424</v>
      </c>
      <c r="O40" s="13"/>
      <c r="P40" s="13"/>
      <c r="Q40" s="62"/>
      <c r="R40" s="62"/>
      <c r="T40" s="74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>IF(Y40&lt;23,"Y","N")</f>
        <v>N</v>
      </c>
      <c r="V40" s="74">
        <f>VALUE(LEFT(A40,3))-VALUE(LEFT(A39,3))</f>
        <v>1</v>
      </c>
      <c r="W40" s="74">
        <f>RIGHT(D40,LEN(D40)-4)/10000</f>
        <v>4.5100000000000001E-2</v>
      </c>
      <c r="X40" s="74">
        <f>RIGHT(H40,LEN(H40)-4)/10000</f>
        <v>23.329499999999999</v>
      </c>
      <c r="Y40" s="74">
        <f>ABS(X40-W40)</f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>IF(ISEVEN(B41),(B41-1)&amp;"/"&amp;B41,B41&amp;"/"&amp;(B41+1))</f>
        <v>4043/4044</v>
      </c>
      <c r="L41" s="61" t="str">
        <f>VLOOKUP(A41,'Trips&amp;Operators'!$C$1:$E$9999,3,FALSE)</f>
        <v>YORK</v>
      </c>
      <c r="M41" s="12">
        <f>I41-F41</f>
        <v>3.0173611106874887E-2</v>
      </c>
      <c r="N41" s="13">
        <f>$M41*24*60</f>
        <v>43.449999993899837</v>
      </c>
      <c r="O41" s="13"/>
      <c r="P41" s="13"/>
      <c r="Q41" s="62"/>
      <c r="R41" s="62"/>
      <c r="T41" s="74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>IF(Y41&lt;23,"Y","N")</f>
        <v>N</v>
      </c>
      <c r="V41" s="74">
        <f>VALUE(LEFT(A41,3))-VALUE(LEFT(A40,3))</f>
        <v>1</v>
      </c>
      <c r="W41" s="74">
        <f>RIGHT(D41,LEN(D41)-4)/10000</f>
        <v>23.2971</v>
      </c>
      <c r="X41" s="74">
        <f>RIGHT(H41,LEN(H41)-4)/10000</f>
        <v>1.3899999999999999E-2</v>
      </c>
      <c r="Y41" s="74">
        <f>ABS(X41-W41)</f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>IF(ISEVEN(B42),(B42-1)&amp;"/"&amp;B42,B42&amp;"/"&amp;(B42+1))</f>
        <v>4015/4016</v>
      </c>
      <c r="L42" s="61" t="str">
        <f>VLOOKUP(A42,'Trips&amp;Operators'!$C$1:$E$9999,3,FALSE)</f>
        <v>LEDERHAUSE</v>
      </c>
      <c r="M42" s="12">
        <f>I42-F42</f>
        <v>2.9641203698702157E-2</v>
      </c>
      <c r="N42" s="13">
        <f>$M42*24*60</f>
        <v>42.683333326131105</v>
      </c>
      <c r="O42" s="13"/>
      <c r="P42" s="13"/>
      <c r="Q42" s="62"/>
      <c r="R42" s="62"/>
      <c r="T42" s="74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>IF(Y42&lt;23,"Y","N")</f>
        <v>N</v>
      </c>
      <c r="V42" s="74">
        <f>VALUE(LEFT(A42,3))-VALUE(LEFT(A41,3))</f>
        <v>1</v>
      </c>
      <c r="W42" s="74">
        <f>RIGHT(D42,LEN(D42)-4)/10000</f>
        <v>4.3799999999999999E-2</v>
      </c>
      <c r="X42" s="74">
        <f>RIGHT(H42,LEN(H42)-4)/10000</f>
        <v>23.331</v>
      </c>
      <c r="Y42" s="74">
        <f>ABS(X42-W42)</f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>IF(ISEVEN(B43),(B43-1)&amp;"/"&amp;B43,B43&amp;"/"&amp;(B43+1))</f>
        <v>4015/4016</v>
      </c>
      <c r="L43" s="61" t="str">
        <f>VLOOKUP(A43,'Trips&amp;Operators'!$C$1:$E$9999,3,FALSE)</f>
        <v>LEDERHAUSE</v>
      </c>
      <c r="M43" s="12">
        <f>I43-F43</f>
        <v>3.3009259255777579E-2</v>
      </c>
      <c r="N43" s="13">
        <f>$M43*24*60</f>
        <v>47.533333328319713</v>
      </c>
      <c r="O43" s="13"/>
      <c r="P43" s="13"/>
      <c r="Q43" s="62"/>
      <c r="R43" s="62"/>
      <c r="T43" s="74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>IF(Y43&lt;23,"Y","N")</f>
        <v>N</v>
      </c>
      <c r="V43" s="74">
        <f>VALUE(LEFT(A43,3))-VALUE(LEFT(A42,3))</f>
        <v>1</v>
      </c>
      <c r="W43" s="74">
        <f>RIGHT(D43,LEN(D43)-4)/10000</f>
        <v>23.3</v>
      </c>
      <c r="X43" s="74">
        <f>RIGHT(H43,LEN(H43)-4)/10000</f>
        <v>1.47E-2</v>
      </c>
      <c r="Y43" s="74">
        <f>ABS(X43-W43)</f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>IF(ISEVEN(B44),(B44-1)&amp;"/"&amp;B44,B44&amp;"/"&amp;(B44+1))</f>
        <v>4009/4010</v>
      </c>
      <c r="L44" s="61" t="str">
        <f>VLOOKUP(A44,'Trips&amp;Operators'!$C$1:$E$9999,3,FALSE)</f>
        <v>SANTIZO</v>
      </c>
      <c r="M44" s="12">
        <f>I44-F44</f>
        <v>2.7210648149775807E-2</v>
      </c>
      <c r="N44" s="13">
        <f>$M44*24*60</f>
        <v>39.183333335677162</v>
      </c>
      <c r="O44" s="13"/>
      <c r="P44" s="13"/>
      <c r="Q44" s="62"/>
      <c r="R44" s="62"/>
      <c r="T44" s="74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>IF(Y44&lt;23,"Y","N")</f>
        <v>N</v>
      </c>
      <c r="V44" s="74">
        <f>VALUE(LEFT(A44,3))-VALUE(LEFT(A43,3))</f>
        <v>1</v>
      </c>
      <c r="W44" s="74">
        <f>RIGHT(D44,LEN(D44)-4)/10000</f>
        <v>5.4399999999999997E-2</v>
      </c>
      <c r="X44" s="74">
        <f>RIGHT(H44,LEN(H44)-4)/10000</f>
        <v>23.329899999999999</v>
      </c>
      <c r="Y44" s="74">
        <f>ABS(X44-W44)</f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>IF(ISEVEN(B45),(B45-1)&amp;"/"&amp;B45,B45&amp;"/"&amp;(B45+1))</f>
        <v>4009/4010</v>
      </c>
      <c r="L45" s="61" t="str">
        <f>VLOOKUP(A45,'Trips&amp;Operators'!$C$1:$E$9999,3,FALSE)</f>
        <v>SANTIZO</v>
      </c>
      <c r="M45" s="12">
        <f>I45-F45</f>
        <v>3.0046296298678499E-2</v>
      </c>
      <c r="N45" s="13">
        <f>$M45*24*60</f>
        <v>43.266666670097038</v>
      </c>
      <c r="O45" s="13"/>
      <c r="P45" s="13"/>
      <c r="Q45" s="62"/>
      <c r="R45" s="62"/>
      <c r="T45" s="74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>IF(Y45&lt;23,"Y","N")</f>
        <v>N</v>
      </c>
      <c r="V45" s="74">
        <f>VALUE(LEFT(A45,3))-VALUE(LEFT(A44,3))</f>
        <v>1</v>
      </c>
      <c r="W45" s="74">
        <f>RIGHT(D45,LEN(D45)-4)/10000</f>
        <v>23.297999999999998</v>
      </c>
      <c r="X45" s="74">
        <f>RIGHT(H45,LEN(H45)-4)/10000</f>
        <v>1.49E-2</v>
      </c>
      <c r="Y45" s="74">
        <f>ABS(X45-W45)</f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>IF(ISEVEN(B46),(B46-1)&amp;"/"&amp;B46,B46&amp;"/"&amp;(B46+1))</f>
        <v>4025/4026</v>
      </c>
      <c r="L46" s="61" t="str">
        <f>VLOOKUP(A46,'Trips&amp;Operators'!$C$1:$E$9999,3,FALSE)</f>
        <v>CHANDLER</v>
      </c>
      <c r="M46" s="12">
        <f>I46-F46</f>
        <v>2.5740740740729962E-2</v>
      </c>
      <c r="N46" s="13">
        <f>$M46*24*60</f>
        <v>37.066666666651145</v>
      </c>
      <c r="O46" s="13"/>
      <c r="P46" s="13"/>
      <c r="Q46" s="62"/>
      <c r="R46" s="62"/>
      <c r="T46" s="74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>IF(Y46&lt;23,"Y","N")</f>
        <v>N</v>
      </c>
      <c r="V46" s="74">
        <f>VALUE(LEFT(A46,3))-VALUE(LEFT(A45,3))</f>
        <v>1</v>
      </c>
      <c r="W46" s="74">
        <f>RIGHT(D46,LEN(D46)-4)/10000</f>
        <v>4.4900000000000002E-2</v>
      </c>
      <c r="X46" s="74">
        <f>RIGHT(H46,LEN(H46)-4)/10000</f>
        <v>23.3325</v>
      </c>
      <c r="Y46" s="74">
        <f>ABS(X46-W46)</f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>IF(ISEVEN(B47),(B47-1)&amp;"/"&amp;B47,B47&amp;"/"&amp;(B47+1))</f>
        <v>4025/4026</v>
      </c>
      <c r="L47" s="61" t="str">
        <f>VLOOKUP(A47,'Trips&amp;Operators'!$C$1:$E$9999,3,FALSE)</f>
        <v>CHANDLER</v>
      </c>
      <c r="M47" s="12">
        <f>I47-F47</f>
        <v>3.312500000174623E-2</v>
      </c>
      <c r="N47" s="13">
        <f>$M47*24*60</f>
        <v>47.700000002514571</v>
      </c>
      <c r="O47" s="13"/>
      <c r="P47" s="13"/>
      <c r="Q47" s="62"/>
      <c r="R47" s="62"/>
      <c r="T47" s="74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>IF(Y47&lt;23,"Y","N")</f>
        <v>N</v>
      </c>
      <c r="V47" s="74">
        <f>VALUE(LEFT(A47,3))-VALUE(LEFT(A46,3))</f>
        <v>1</v>
      </c>
      <c r="W47" s="74">
        <f>RIGHT(D47,LEN(D47)-4)/10000</f>
        <v>23.299800000000001</v>
      </c>
      <c r="X47" s="74">
        <f>RIGHT(H47,LEN(H47)-4)/10000</f>
        <v>1.52E-2</v>
      </c>
      <c r="Y47" s="74">
        <f>ABS(X47-W47)</f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>IF(ISEVEN(B48),(B48-1)&amp;"/"&amp;B48,B48&amp;"/"&amp;(B48+1))</f>
        <v>4037/4038</v>
      </c>
      <c r="L48" s="61" t="str">
        <f>VLOOKUP(A48,'Trips&amp;Operators'!$C$1:$E$9999,3,FALSE)</f>
        <v>NEWELL</v>
      </c>
      <c r="M48" s="12">
        <f>I48-F48</f>
        <v>3.2083333331684116E-2</v>
      </c>
      <c r="N48" s="13">
        <f>$M48*24*60</f>
        <v>46.199999997625127</v>
      </c>
      <c r="O48" s="13"/>
      <c r="P48" s="13"/>
      <c r="Q48" s="62"/>
      <c r="R48" s="62"/>
      <c r="T48" s="74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>IF(Y48&lt;23,"Y","N")</f>
        <v>N</v>
      </c>
      <c r="V48" s="74">
        <f>VALUE(LEFT(A48,3))-VALUE(LEFT(A47,3))</f>
        <v>1</v>
      </c>
      <c r="W48" s="74">
        <f>RIGHT(D48,LEN(D48)-4)/10000</f>
        <v>4.6199999999999998E-2</v>
      </c>
      <c r="X48" s="74">
        <f>RIGHT(H48,LEN(H48)-4)/10000</f>
        <v>23.329699999999999</v>
      </c>
      <c r="Y48" s="74">
        <f>ABS(X48-W48)</f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>IF(ISEVEN(B49),(B49-1)&amp;"/"&amp;B49,B49&amp;"/"&amp;(B49+1))</f>
        <v>4037/4038</v>
      </c>
      <c r="L49" s="61" t="str">
        <f>VLOOKUP(A49,'Trips&amp;Operators'!$C$1:$E$9999,3,FALSE)</f>
        <v>NEWELL</v>
      </c>
      <c r="M49" s="12">
        <f>I49-F49</f>
        <v>2.806712962774327E-2</v>
      </c>
      <c r="N49" s="13">
        <f>$M49*24*60</f>
        <v>40.416666663950309</v>
      </c>
      <c r="O49" s="13"/>
      <c r="P49" s="13"/>
      <c r="Q49" s="62"/>
      <c r="R49" s="62"/>
      <c r="T49" s="74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>IF(Y49&lt;23,"Y","N")</f>
        <v>N</v>
      </c>
      <c r="V49" s="74">
        <f>VALUE(LEFT(A49,3))-VALUE(LEFT(A48,3))</f>
        <v>1</v>
      </c>
      <c r="W49" s="74">
        <f>RIGHT(D49,LEN(D49)-4)/10000</f>
        <v>23.2973</v>
      </c>
      <c r="X49" s="74">
        <f>RIGHT(H49,LEN(H49)-4)/10000</f>
        <v>1.4500000000000001E-2</v>
      </c>
      <c r="Y49" s="74">
        <f>ABS(X49-W49)</f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>IF(ISEVEN(B50),(B50-1)&amp;"/"&amp;B50,B50&amp;"/"&amp;(B50+1))</f>
        <v>4019/4020</v>
      </c>
      <c r="L50" s="61" t="str">
        <f>VLOOKUP(A50,'Trips&amp;Operators'!$C$1:$E$9999,3,FALSE)</f>
        <v>STARKS</v>
      </c>
      <c r="M50" s="12">
        <f>I50-F50</f>
        <v>2.7060185180744156E-2</v>
      </c>
      <c r="N50" s="13">
        <f>$M50*24*60</f>
        <v>38.966666660271585</v>
      </c>
      <c r="O50" s="13"/>
      <c r="P50" s="13"/>
      <c r="Q50" s="62"/>
      <c r="R50" s="62"/>
      <c r="T50" s="74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>IF(Y50&lt;23,"Y","N")</f>
        <v>N</v>
      </c>
      <c r="V50" s="74">
        <f>VALUE(LEFT(A50,3))-VALUE(LEFT(A49,3))</f>
        <v>1</v>
      </c>
      <c r="W50" s="74">
        <f>RIGHT(D50,LEN(D50)-4)/10000</f>
        <v>4.4400000000000002E-2</v>
      </c>
      <c r="X50" s="74">
        <f>RIGHT(H50,LEN(H50)-4)/10000</f>
        <v>23.333400000000001</v>
      </c>
      <c r="Y50" s="74">
        <f>ABS(X50-W50)</f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>IF(ISEVEN(B51),(B51-1)&amp;"/"&amp;B51,B51&amp;"/"&amp;(B51+1))</f>
        <v>4019/4020</v>
      </c>
      <c r="L51" s="61" t="str">
        <f>VLOOKUP(A51,'Trips&amp;Operators'!$C$1:$E$9999,3,FALSE)</f>
        <v>STARKS</v>
      </c>
      <c r="M51" s="12">
        <f>I51-F51</f>
        <v>3.0173611106874887E-2</v>
      </c>
      <c r="N51" s="13">
        <f>$M51*24*60</f>
        <v>43.449999993899837</v>
      </c>
      <c r="O51" s="13"/>
      <c r="P51" s="13"/>
      <c r="Q51" s="62"/>
      <c r="R51" s="62"/>
      <c r="T51" s="74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>IF(Y51&lt;23,"Y","N")</f>
        <v>N</v>
      </c>
      <c r="V51" s="74">
        <f>VALUE(LEFT(A51,3))-VALUE(LEFT(A50,3))</f>
        <v>1</v>
      </c>
      <c r="W51" s="74">
        <f>RIGHT(D51,LEN(D51)-4)/10000</f>
        <v>23.301500000000001</v>
      </c>
      <c r="X51" s="74">
        <f>RIGHT(H51,LEN(H51)-4)/10000</f>
        <v>1.34E-2</v>
      </c>
      <c r="Y51" s="74">
        <f>ABS(X51-W51)</f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>IF(ISEVEN(B52),(B52-1)&amp;"/"&amp;B52,B52&amp;"/"&amp;(B52+1))</f>
        <v>4039/4040</v>
      </c>
      <c r="L52" s="61" t="str">
        <f>VLOOKUP(A52,'Trips&amp;Operators'!$C$1:$E$9999,3,FALSE)</f>
        <v>MALAVE</v>
      </c>
      <c r="M52" s="12">
        <f>I52-F52</f>
        <v>2.5300925932242535E-2</v>
      </c>
      <c r="N52" s="13">
        <f>$M52*24*60</f>
        <v>36.43333334242925</v>
      </c>
      <c r="O52" s="13"/>
      <c r="P52" s="13"/>
      <c r="Q52" s="62"/>
      <c r="R52" s="62"/>
      <c r="T52" s="74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>IF(Y52&lt;23,"Y","N")</f>
        <v>N</v>
      </c>
      <c r="V52" s="74">
        <f>VALUE(LEFT(A52,3))-VALUE(LEFT(A51,3))</f>
        <v>1</v>
      </c>
      <c r="W52" s="74">
        <f>RIGHT(D52,LEN(D52)-4)/10000</f>
        <v>4.6399999999999997E-2</v>
      </c>
      <c r="X52" s="74">
        <f>RIGHT(H52,LEN(H52)-4)/10000</f>
        <v>23.329699999999999</v>
      </c>
      <c r="Y52" s="74">
        <f>ABS(X52-W52)</f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>IF(ISEVEN(B53),(B53-1)&amp;"/"&amp;B53,B53&amp;"/"&amp;(B53+1))</f>
        <v>4039/4040</v>
      </c>
      <c r="L53" s="61" t="str">
        <f>VLOOKUP(A53,'Trips&amp;Operators'!$C$1:$E$9999,3,FALSE)</f>
        <v>MALAVE</v>
      </c>
      <c r="M53" s="12">
        <f>I53-F53</f>
        <v>2.5127314816927537E-2</v>
      </c>
      <c r="N53" s="13">
        <f>$M53*24*60</f>
        <v>36.183333336375654</v>
      </c>
      <c r="O53" s="13"/>
      <c r="P53" s="13"/>
      <c r="Q53" s="62"/>
      <c r="R53" s="62"/>
      <c r="T53" s="74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>IF(Y53&lt;23,"Y","N")</f>
        <v>N</v>
      </c>
      <c r="V53" s="74">
        <f>VALUE(LEFT(A53,3))-VALUE(LEFT(A52,3))</f>
        <v>1</v>
      </c>
      <c r="W53" s="74">
        <f>RIGHT(D53,LEN(D53)-4)/10000</f>
        <v>23.296900000000001</v>
      </c>
      <c r="X53" s="74">
        <f>RIGHT(H53,LEN(H53)-4)/10000</f>
        <v>1.61E-2</v>
      </c>
      <c r="Y53" s="74">
        <f>ABS(X53-W53)</f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>IF(ISEVEN(B54),(B54-1)&amp;"/"&amp;B54,B54&amp;"/"&amp;(B54+1))</f>
        <v>4043/4044</v>
      </c>
      <c r="L54" s="61" t="str">
        <f>VLOOKUP(A54,'Trips&amp;Operators'!$C$1:$E$9999,3,FALSE)</f>
        <v>CANFIELD</v>
      </c>
      <c r="M54" s="12">
        <f>I54-F54</f>
        <v>2.8078703704522923E-2</v>
      </c>
      <c r="N54" s="13">
        <f>$M54*24*60</f>
        <v>40.433333334513009</v>
      </c>
      <c r="O54" s="13"/>
      <c r="P54" s="13"/>
      <c r="Q54" s="62"/>
      <c r="R54" s="62"/>
      <c r="T54" s="74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>IF(Y54&lt;23,"Y","N")</f>
        <v>N</v>
      </c>
      <c r="V54" s="74">
        <f>VALUE(LEFT(A54,3))-VALUE(LEFT(A53,3))</f>
        <v>1</v>
      </c>
      <c r="W54" s="74">
        <f>RIGHT(D54,LEN(D54)-4)/10000</f>
        <v>4.53E-2</v>
      </c>
      <c r="X54" s="74">
        <f>RIGHT(H54,LEN(H54)-4)/10000</f>
        <v>23.33</v>
      </c>
      <c r="Y54" s="74">
        <f>ABS(X54-W54)</f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>IF(ISEVEN(B55),(B55-1)&amp;"/"&amp;B55,B55&amp;"/"&amp;(B55+1))</f>
        <v>4043/4044</v>
      </c>
      <c r="L55" s="61" t="str">
        <f>VLOOKUP(A55,'Trips&amp;Operators'!$C$1:$E$9999,3,FALSE)</f>
        <v>CANFIELD</v>
      </c>
      <c r="M55" s="12">
        <f>I55-F55</f>
        <v>3.3518518517666962E-2</v>
      </c>
      <c r="N55" s="13">
        <f>$M55*24*60</f>
        <v>48.266666665440425</v>
      </c>
      <c r="O55" s="13"/>
      <c r="P55" s="13"/>
      <c r="Q55" s="62"/>
      <c r="R55" s="62"/>
      <c r="T55" s="74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>IF(Y55&lt;23,"Y","N")</f>
        <v>N</v>
      </c>
      <c r="V55" s="74">
        <f>VALUE(LEFT(A55,3))-VALUE(LEFT(A54,3))</f>
        <v>1</v>
      </c>
      <c r="W55" s="74">
        <f>RIGHT(D55,LEN(D55)-4)/10000</f>
        <v>23.2989</v>
      </c>
      <c r="X55" s="74">
        <v>0.20680000000000001</v>
      </c>
      <c r="Y55" s="74">
        <f>ABS(X55-W55)</f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>IF(ISEVEN(B56),(B56-1)&amp;"/"&amp;B56,B56&amp;"/"&amp;(B56+1))</f>
        <v>4015/4016</v>
      </c>
      <c r="L56" s="61" t="str">
        <f>VLOOKUP(A56,'Trips&amp;Operators'!$C$1:$E$9999,3,FALSE)</f>
        <v>YORK</v>
      </c>
      <c r="M56" s="12">
        <f>I56-F56</f>
        <v>2.8171296296932269E-2</v>
      </c>
      <c r="N56" s="13">
        <f>$M56*24*60</f>
        <v>40.566666667582467</v>
      </c>
      <c r="O56" s="13"/>
      <c r="P56" s="13"/>
      <c r="Q56" s="62"/>
      <c r="R56" s="62"/>
      <c r="T56" s="74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>IF(Y56&lt;23,"Y","N")</f>
        <v>N</v>
      </c>
      <c r="V56" s="74">
        <f>VALUE(LEFT(A56,3))-VALUE(LEFT(A55,3))</f>
        <v>1</v>
      </c>
      <c r="W56" s="74">
        <f>RIGHT(D56,LEN(D56)-4)/10000</f>
        <v>4.5999999999999999E-2</v>
      </c>
      <c r="X56" s="74">
        <f>RIGHT(H56,LEN(H56)-4)/10000</f>
        <v>23.330100000000002</v>
      </c>
      <c r="Y56" s="74">
        <f>ABS(X56-W56)</f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>IF(ISEVEN(B57),(B57-1)&amp;"/"&amp;B57,B57&amp;"/"&amp;(B57+1))</f>
        <v>4015/4016</v>
      </c>
      <c r="L57" s="61" t="str">
        <f>VLOOKUP(A57,'Trips&amp;Operators'!$C$1:$E$9999,3,FALSE)</f>
        <v>YORK</v>
      </c>
      <c r="M57" s="12">
        <f>I57-F57</f>
        <v>2.8518518520286307E-2</v>
      </c>
      <c r="N57" s="13">
        <f>$M57*24*60</f>
        <v>41.066666669212282</v>
      </c>
      <c r="O57" s="13"/>
      <c r="P57" s="13"/>
      <c r="Q57" s="62"/>
      <c r="R57" s="62"/>
      <c r="T57" s="74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>IF(Y57&lt;23,"Y","N")</f>
        <v>N</v>
      </c>
      <c r="V57" s="74">
        <f>VALUE(LEFT(A57,3))-VALUE(LEFT(A56,3))</f>
        <v>1</v>
      </c>
      <c r="W57" s="74">
        <f>RIGHT(D57,LEN(D57)-4)/10000</f>
        <v>23.297999999999998</v>
      </c>
      <c r="X57" s="74">
        <f>RIGHT(H57,LEN(H57)-4)/10000</f>
        <v>1.78E-2</v>
      </c>
      <c r="Y57" s="74">
        <f>ABS(X57-W57)</f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>IF(ISEVEN(B58),(B58-1)&amp;"/"&amp;B58,B58&amp;"/"&amp;(B58+1))</f>
        <v>4009/4010</v>
      </c>
      <c r="L58" s="61" t="str">
        <f>VLOOKUP(A58,'Trips&amp;Operators'!$C$1:$E$9999,3,FALSE)</f>
        <v>ADANE</v>
      </c>
      <c r="M58" s="12">
        <f>I58-F58</f>
        <v>2.8472222220443655E-2</v>
      </c>
      <c r="N58" s="13">
        <f>$M58*24*60</f>
        <v>40.999999997438863</v>
      </c>
      <c r="O58" s="13"/>
      <c r="P58" s="13"/>
      <c r="Q58" s="62"/>
      <c r="R58" s="62"/>
      <c r="T58" s="74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>IF(Y58&lt;23,"Y","N")</f>
        <v>N</v>
      </c>
      <c r="V58" s="74">
        <f>VALUE(LEFT(A58,3))-VALUE(LEFT(A57,3))</f>
        <v>1</v>
      </c>
      <c r="W58" s="74">
        <f>RIGHT(D58,LEN(D58)-4)/10000</f>
        <v>4.6399999999999997E-2</v>
      </c>
      <c r="X58" s="74">
        <f>RIGHT(H58,LEN(H58)-4)/10000</f>
        <v>23.331</v>
      </c>
      <c r="Y58" s="74">
        <f>ABS(X58-W58)</f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>IF(ISEVEN(B59),(B59-1)&amp;"/"&amp;B59,B59&amp;"/"&amp;(B59+1))</f>
        <v>4009/4010</v>
      </c>
      <c r="L59" s="61" t="str">
        <f>VLOOKUP(A59,'Trips&amp;Operators'!$C$1:$E$9999,3,FALSE)</f>
        <v>ADANE</v>
      </c>
      <c r="M59" s="12">
        <f>I59-F59</f>
        <v>2.7523148142790888E-2</v>
      </c>
      <c r="N59" s="13">
        <f>$M59*24*60</f>
        <v>39.633333325618878</v>
      </c>
      <c r="O59" s="13"/>
      <c r="P59" s="13"/>
      <c r="Q59" s="62"/>
      <c r="R59" s="62"/>
      <c r="T59" s="74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>IF(Y59&lt;23,"Y","N")</f>
        <v>N</v>
      </c>
      <c r="V59" s="74">
        <f>VALUE(LEFT(A59,3))-VALUE(LEFT(A58,3))</f>
        <v>1</v>
      </c>
      <c r="W59" s="74">
        <f>RIGHT(D59,LEN(D59)-4)/10000</f>
        <v>23.299600000000002</v>
      </c>
      <c r="X59" s="74">
        <f>RIGHT(H59,LEN(H59)-4)/10000</f>
        <v>1.38E-2</v>
      </c>
      <c r="Y59" s="74">
        <f>ABS(X59-W59)</f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>IF(ISEVEN(B60),(B60-1)&amp;"/"&amp;B60,B60&amp;"/"&amp;(B60+1))</f>
        <v>4025/4026</v>
      </c>
      <c r="L60" s="61" t="str">
        <f>VLOOKUP(A60,'Trips&amp;Operators'!$C$1:$E$9999,3,FALSE)</f>
        <v>SANTIZO</v>
      </c>
      <c r="M60" s="12">
        <f>I60-F60</f>
        <v>2.9652777775481809E-2</v>
      </c>
      <c r="N60" s="13">
        <f>$M60*24*60</f>
        <v>42.699999996693805</v>
      </c>
      <c r="O60" s="13"/>
      <c r="P60" s="13"/>
      <c r="Q60" s="62"/>
      <c r="R60" s="62"/>
      <c r="T60" s="74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>IF(Y60&lt;23,"Y","N")</f>
        <v>N</v>
      </c>
      <c r="V60" s="74">
        <f>VALUE(LEFT(A60,3))-VALUE(LEFT(A59,3))</f>
        <v>1</v>
      </c>
      <c r="W60" s="74">
        <f>RIGHT(D60,LEN(D60)-4)/10000</f>
        <v>4.82E-2</v>
      </c>
      <c r="X60" s="74">
        <f>RIGHT(H60,LEN(H60)-4)/10000</f>
        <v>23.329899999999999</v>
      </c>
      <c r="Y60" s="74">
        <f>ABS(X60-W60)</f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>IF(ISEVEN(B61),(B61-1)&amp;"/"&amp;B61,B61&amp;"/"&amp;(B61+1))</f>
        <v>4025/4026</v>
      </c>
      <c r="L61" s="61" t="str">
        <f>VLOOKUP(A61,'Trips&amp;Operators'!$C$1:$E$9999,3,FALSE)</f>
        <v>SANTIZO</v>
      </c>
      <c r="M61" s="12">
        <f>I61-F61</f>
        <v>2.9363425928750075E-2</v>
      </c>
      <c r="N61" s="13">
        <f>$M61*24*60</f>
        <v>42.283333337400109</v>
      </c>
      <c r="O61" s="13"/>
      <c r="P61" s="13"/>
      <c r="Q61" s="62"/>
      <c r="R61" s="62"/>
      <c r="T61" s="74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>IF(Y61&lt;23,"Y","N")</f>
        <v>N</v>
      </c>
      <c r="V61" s="74">
        <f>VALUE(LEFT(A61,3))-VALUE(LEFT(A60,3))</f>
        <v>1</v>
      </c>
      <c r="W61" s="74">
        <f>RIGHT(D61,LEN(D61)-4)/10000</f>
        <v>23.297799999999999</v>
      </c>
      <c r="X61" s="74">
        <f>RIGHT(H61,LEN(H61)-4)/10000</f>
        <v>1.49E-2</v>
      </c>
      <c r="Y61" s="74">
        <f>ABS(X61-W61)</f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>IF(ISEVEN(B62),(B62-1)&amp;"/"&amp;B62,B62&amp;"/"&amp;(B62+1))</f>
        <v>4037/4038</v>
      </c>
      <c r="L62" s="61" t="str">
        <f>VLOOKUP(A62,'Trips&amp;Operators'!$C$1:$E$9999,3,FALSE)</f>
        <v>SPECTOR</v>
      </c>
      <c r="M62" s="12">
        <f>I62-F62</f>
        <v>2.6747685180453118E-2</v>
      </c>
      <c r="N62" s="13">
        <f>$M62*24*60</f>
        <v>38.51666665985249</v>
      </c>
      <c r="O62" s="13"/>
      <c r="P62" s="13"/>
      <c r="Q62" s="62"/>
      <c r="R62" s="62"/>
      <c r="T62" s="74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>IF(Y62&lt;23,"Y","N")</f>
        <v>N</v>
      </c>
      <c r="V62" s="74">
        <f>VALUE(LEFT(A62,3))-VALUE(LEFT(A61,3))</f>
        <v>1</v>
      </c>
      <c r="W62" s="74">
        <f>RIGHT(D62,LEN(D62)-4)/10000</f>
        <v>4.6899999999999997E-2</v>
      </c>
      <c r="X62" s="74">
        <f>RIGHT(H62,LEN(H62)-4)/10000</f>
        <v>23.331700000000001</v>
      </c>
      <c r="Y62" s="74">
        <f>ABS(X62-W62)</f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>IF(ISEVEN(B63),(B63-1)&amp;"/"&amp;B63,B63&amp;"/"&amp;(B63+1))</f>
        <v>4037/4038</v>
      </c>
      <c r="L63" s="61" t="str">
        <f>VLOOKUP(A63,'Trips&amp;Operators'!$C$1:$E$9999,3,FALSE)</f>
        <v>SPECTOR</v>
      </c>
      <c r="M63" s="12">
        <f>I63-F63</f>
        <v>3.0821759261016268E-2</v>
      </c>
      <c r="N63" s="13">
        <f>$M63*24*60</f>
        <v>44.383333335863426</v>
      </c>
      <c r="O63" s="13"/>
      <c r="P63" s="13"/>
      <c r="Q63" s="62"/>
      <c r="R63" s="62"/>
      <c r="T63" s="74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>IF(Y63&lt;23,"Y","N")</f>
        <v>N</v>
      </c>
      <c r="V63" s="74">
        <f>VALUE(LEFT(A63,3))-VALUE(LEFT(A62,3))</f>
        <v>1</v>
      </c>
      <c r="W63" s="74">
        <f>RIGHT(D63,LEN(D63)-4)/10000</f>
        <v>23.297599999999999</v>
      </c>
      <c r="X63" s="74">
        <f>RIGHT(H63,LEN(H63)-4)/10000</f>
        <v>1.4500000000000001E-2</v>
      </c>
      <c r="Y63" s="74">
        <f>ABS(X63-W63)</f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>IF(ISEVEN(B64),(B64-1)&amp;"/"&amp;B64,B64&amp;"/"&amp;(B64+1))</f>
        <v>4019/4020</v>
      </c>
      <c r="L64" s="61" t="str">
        <f>VLOOKUP(A64,'Trips&amp;Operators'!$C$1:$E$9999,3,FALSE)</f>
        <v>STORY</v>
      </c>
      <c r="M64" s="12">
        <f>I64-F64</f>
        <v>2.4375000000873115E-2</v>
      </c>
      <c r="N64" s="13">
        <f>$M64*24*60</f>
        <v>35.100000001257285</v>
      </c>
      <c r="O64" s="13"/>
      <c r="P64" s="13"/>
      <c r="Q64" s="62"/>
      <c r="R64" s="62"/>
      <c r="T64" s="74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>IF(Y64&lt;23,"Y","N")</f>
        <v>N</v>
      </c>
      <c r="V64" s="74">
        <f>VALUE(LEFT(A64,3))-VALUE(LEFT(A63,3))</f>
        <v>1</v>
      </c>
      <c r="W64" s="74">
        <f>RIGHT(D64,LEN(D64)-4)/10000</f>
        <v>4.2200000000000001E-2</v>
      </c>
      <c r="X64" s="74">
        <f>RIGHT(H64,LEN(H64)-4)/10000</f>
        <v>23.3307</v>
      </c>
      <c r="Y64" s="74">
        <f>ABS(X64-W64)</f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>IF(ISEVEN(B65),(B65-1)&amp;"/"&amp;B65,B65&amp;"/"&amp;(B65+1))</f>
        <v>4019/4020</v>
      </c>
      <c r="L65" s="61" t="str">
        <f>VLOOKUP(A65,'Trips&amp;Operators'!$C$1:$E$9999,3,FALSE)</f>
        <v>STORY</v>
      </c>
      <c r="M65" s="12">
        <f>I65-F65</f>
        <v>2.5995370371674653E-2</v>
      </c>
      <c r="N65" s="13">
        <f>$M65*24*60</f>
        <v>37.433333335211501</v>
      </c>
      <c r="O65" s="13"/>
      <c r="P65" s="13"/>
      <c r="Q65" s="62"/>
      <c r="R65" s="62"/>
      <c r="T65" s="74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>IF(Y65&lt;23,"Y","N")</f>
        <v>N</v>
      </c>
      <c r="V65" s="74">
        <f>VALUE(LEFT(A65,3))-VALUE(LEFT(A64,3))</f>
        <v>1</v>
      </c>
      <c r="W65" s="74">
        <f>RIGHT(D65,LEN(D65)-4)/10000</f>
        <v>23.301500000000001</v>
      </c>
      <c r="X65" s="74">
        <f>RIGHT(H65,LEN(H65)-4)/10000</f>
        <v>1.4500000000000001E-2</v>
      </c>
      <c r="Y65" s="74">
        <f>ABS(X65-W65)</f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>IF(ISEVEN(B66),(B66-1)&amp;"/"&amp;B66,B66&amp;"/"&amp;(B66+1))</f>
        <v>4039/4040</v>
      </c>
      <c r="L66" s="61" t="str">
        <f>VLOOKUP(A66,'Trips&amp;Operators'!$C$1:$E$9999,3,FALSE)</f>
        <v>LOCKLEAR</v>
      </c>
      <c r="M66" s="12">
        <f>I66-F66</f>
        <v>2.6863425926421769E-2</v>
      </c>
      <c r="N66" s="13">
        <f>$M66*24*60</f>
        <v>38.683333334047347</v>
      </c>
      <c r="O66" s="13"/>
      <c r="P66" s="13"/>
      <c r="Q66" s="62"/>
      <c r="R66" s="62"/>
      <c r="T66" s="74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>IF(Y66&lt;23,"Y","N")</f>
        <v>N</v>
      </c>
      <c r="V66" s="74">
        <f>VALUE(LEFT(A66,3))-VALUE(LEFT(A65,3))</f>
        <v>1</v>
      </c>
      <c r="W66" s="74">
        <f>RIGHT(D66,LEN(D66)-4)/10000</f>
        <v>4.5499999999999999E-2</v>
      </c>
      <c r="X66" s="74">
        <f>RIGHT(H66,LEN(H66)-4)/10000</f>
        <v>23.3323</v>
      </c>
      <c r="Y66" s="74">
        <f>ABS(X66-W66)</f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>IF(ISEVEN(B67),(B67-1)&amp;"/"&amp;B67,B67&amp;"/"&amp;(B67+1))</f>
        <v>4039/4040</v>
      </c>
      <c r="L67" s="61" t="str">
        <f>VLOOKUP(A67,'Trips&amp;Operators'!$C$1:$E$9999,3,FALSE)</f>
        <v>LOCKLEAR</v>
      </c>
      <c r="M67" s="12">
        <f>I67-F67</f>
        <v>2.6585648141917773E-2</v>
      </c>
      <c r="N67" s="13">
        <f>$M67*24*60</f>
        <v>38.283333324361593</v>
      </c>
      <c r="O67" s="13"/>
      <c r="P67" s="13"/>
      <c r="Q67" s="62"/>
      <c r="R67" s="62"/>
      <c r="T67" s="74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>IF(Y67&lt;23,"Y","N")</f>
        <v>N</v>
      </c>
      <c r="V67" s="74">
        <f>VALUE(LEFT(A67,3))-VALUE(LEFT(A66,3))</f>
        <v>1</v>
      </c>
      <c r="W67" s="74">
        <f>RIGHT(D67,LEN(D67)-4)/10000</f>
        <v>23.301100000000002</v>
      </c>
      <c r="X67" s="74">
        <f>RIGHT(H67,LEN(H67)-4)/10000</f>
        <v>1.5800000000000002E-2</v>
      </c>
      <c r="Y67" s="74">
        <f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>IF(ISEVEN(B68),(B68-1)&amp;"/"&amp;B68,B68&amp;"/"&amp;(B68+1))</f>
        <v>4043/4044</v>
      </c>
      <c r="L68" s="61" t="str">
        <f>VLOOKUP(A68,'Trips&amp;Operators'!$C$1:$E$9999,3,FALSE)</f>
        <v>CANFIELD</v>
      </c>
      <c r="M68" s="12">
        <f>I68-F68</f>
        <v>2.7974537035333924E-2</v>
      </c>
      <c r="N68" s="13">
        <f>$M68*24*60</f>
        <v>40.283333330880851</v>
      </c>
      <c r="O68" s="13"/>
      <c r="P68" s="13"/>
      <c r="Q68" s="62"/>
      <c r="R68" s="62"/>
      <c r="T68" s="74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>IF(Y68&lt;23,"Y","N")</f>
        <v>N</v>
      </c>
      <c r="V68" s="74">
        <f>VALUE(LEFT(A68,3))-VALUE(LEFT(A67,3))</f>
        <v>1</v>
      </c>
      <c r="W68" s="74">
        <f>RIGHT(D68,LEN(D68)-4)/10000</f>
        <v>4.53E-2</v>
      </c>
      <c r="X68" s="74">
        <f>RIGHT(H68,LEN(H68)-4)/10000</f>
        <v>23.3309</v>
      </c>
      <c r="Y68" s="74">
        <f>ABS(X68-W68)</f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>IF(ISEVEN(B69),(B69-1)&amp;"/"&amp;B69,B69&amp;"/"&amp;(B69+1))</f>
        <v>4043/4044</v>
      </c>
      <c r="L69" s="61" t="str">
        <f>VLOOKUP(A69,'Trips&amp;Operators'!$C$1:$E$9999,3,FALSE)</f>
        <v>CANFIELD</v>
      </c>
      <c r="M69" s="12">
        <f>I69-F69</f>
        <v>2.9317129628907423E-2</v>
      </c>
      <c r="N69" s="13">
        <f>$M69*24*60</f>
        <v>42.21666666562669</v>
      </c>
      <c r="O69" s="13"/>
      <c r="P69" s="13"/>
      <c r="Q69" s="62"/>
      <c r="R69" s="62"/>
      <c r="T69" s="74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>IF(Y69&lt;23,"Y","N")</f>
        <v>N</v>
      </c>
      <c r="V69" s="74">
        <f>VALUE(LEFT(A69,3))-VALUE(LEFT(A68,3))</f>
        <v>1</v>
      </c>
      <c r="W69" s="74">
        <f>RIGHT(D69,LEN(D69)-4)/10000</f>
        <v>23.299399999999999</v>
      </c>
      <c r="X69" s="74">
        <f>RIGHT(H69,LEN(H69)-4)/10000</f>
        <v>1.52E-2</v>
      </c>
      <c r="Y69" s="74">
        <f>ABS(X69-W69)</f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>IF(ISEVEN(B70),(B70-1)&amp;"/"&amp;B70,B70&amp;"/"&amp;(B70+1))</f>
        <v>4015/4016</v>
      </c>
      <c r="L70" s="61" t="str">
        <f>VLOOKUP(A70,'Trips&amp;Operators'!$C$1:$E$9999,3,FALSE)</f>
        <v>STEWART</v>
      </c>
      <c r="M70" s="12">
        <f>I70-F70</f>
        <v>2.8217592596774921E-2</v>
      </c>
      <c r="N70" s="13">
        <f>$M70*24*60</f>
        <v>40.633333339355886</v>
      </c>
      <c r="O70" s="13"/>
      <c r="P70" s="13"/>
      <c r="Q70" s="62"/>
      <c r="R70" s="62"/>
      <c r="T70" s="74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>IF(Y70&lt;23,"Y","N")</f>
        <v>N</v>
      </c>
      <c r="V70" s="74">
        <f>VALUE(LEFT(A70,3))-VALUE(LEFT(A69,3))</f>
        <v>1</v>
      </c>
      <c r="W70" s="74">
        <f>RIGHT(D70,LEN(D70)-4)/10000</f>
        <v>4.5699999999999998E-2</v>
      </c>
      <c r="X70" s="74">
        <f>RIGHT(H70,LEN(H70)-4)/10000</f>
        <v>23.331499999999998</v>
      </c>
      <c r="Y70" s="74">
        <f>ABS(X70-W70)</f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>IF(ISEVEN(B71),(B71-1)&amp;"/"&amp;B71,B71&amp;"/"&amp;(B71+1))</f>
        <v>4015/4016</v>
      </c>
      <c r="L71" s="61" t="str">
        <f>VLOOKUP(A71,'Trips&amp;Operators'!$C$1:$E$9999,3,FALSE)</f>
        <v>STEWART</v>
      </c>
      <c r="M71" s="12">
        <f>I71-F71</f>
        <v>2.7719907404389232E-2</v>
      </c>
      <c r="N71" s="13"/>
      <c r="O71" s="13"/>
      <c r="P71" s="13">
        <f>$M71*24*60</f>
        <v>39.916666662320495</v>
      </c>
      <c r="Q71" s="62" t="s">
        <v>429</v>
      </c>
      <c r="R71" s="62" t="s">
        <v>427</v>
      </c>
      <c r="T71" s="74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>IF(Y71&lt;23,"Y","N")</f>
        <v>Y</v>
      </c>
      <c r="V71" s="74">
        <f>VALUE(LEFT(A71,3))-VALUE(LEFT(A70,3))</f>
        <v>1</v>
      </c>
      <c r="W71" s="74">
        <f>RIGHT(D71,LEN(D71)-4)/10000</f>
        <v>23.299299999999999</v>
      </c>
      <c r="X71" s="74">
        <f>RIGHT(H71,LEN(H71)-4)/10000</f>
        <v>0.36680000000000001</v>
      </c>
      <c r="Y71" s="74">
        <f>ABS(X71-W71)</f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>IF(ISEVEN(B72),(B72-1)&amp;"/"&amp;B72,B72&amp;"/"&amp;(B72+1))</f>
        <v>4009/4010</v>
      </c>
      <c r="L72" s="61" t="str">
        <f>VLOOKUP(A72,'Trips&amp;Operators'!$C$1:$E$9999,3,FALSE)</f>
        <v>NELSON</v>
      </c>
      <c r="M72" s="12">
        <f>I72-F72</f>
        <v>3.0335648145410232E-2</v>
      </c>
      <c r="N72" s="13">
        <f>$M72*24*60</f>
        <v>43.683333329390734</v>
      </c>
      <c r="O72" s="13"/>
      <c r="P72" s="13"/>
      <c r="Q72" s="62"/>
      <c r="R72" s="62"/>
      <c r="T72" s="74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>IF(Y72&lt;23,"Y","N")</f>
        <v>N</v>
      </c>
      <c r="V72" s="74">
        <f>VALUE(LEFT(A72,3))-VALUE(LEFT(A71,3))</f>
        <v>1</v>
      </c>
      <c r="W72" s="74">
        <f>RIGHT(D72,LEN(D72)-4)/10000</f>
        <v>4.58E-2</v>
      </c>
      <c r="X72" s="74">
        <f>RIGHT(H72,LEN(H72)-4)/10000</f>
        <v>23.3309</v>
      </c>
      <c r="Y72" s="74">
        <f>ABS(X72-W72)</f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>IF(ISEVEN(B73),(B73-1)&amp;"/"&amp;B73,B73&amp;"/"&amp;(B73+1))</f>
        <v>4009/4010</v>
      </c>
      <c r="L73" s="61" t="str">
        <f>VLOOKUP(A73,'Trips&amp;Operators'!$C$1:$E$9999,3,FALSE)</f>
        <v>NELSON</v>
      </c>
      <c r="M73" s="12">
        <f>I73-F73</f>
        <v>3.3645833333139308E-2</v>
      </c>
      <c r="N73" s="13">
        <f>$M73*24*60</f>
        <v>48.449999999720603</v>
      </c>
      <c r="O73" s="13"/>
      <c r="P73" s="13"/>
      <c r="Q73" s="62"/>
      <c r="R73" s="62"/>
      <c r="T73" s="74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>IF(Y73&lt;23,"Y","N")</f>
        <v>N</v>
      </c>
      <c r="V73" s="74">
        <f>VALUE(LEFT(A73,3))-VALUE(LEFT(A72,3))</f>
        <v>1</v>
      </c>
      <c r="W73" s="74">
        <f>RIGHT(D73,LEN(D73)-4)/10000</f>
        <v>23.297799999999999</v>
      </c>
      <c r="X73" s="74">
        <f>RIGHT(H73,LEN(H73)-4)/10000</f>
        <v>1.4500000000000001E-2</v>
      </c>
      <c r="Y73" s="74">
        <f>ABS(X73-W73)</f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>IF(ISEVEN(B74),(B74-1)&amp;"/"&amp;B74,B74&amp;"/"&amp;(B74+1))</f>
        <v>4025/4026</v>
      </c>
      <c r="L74" s="61" t="str">
        <f>VLOOKUP(A74,'Trips&amp;Operators'!$C$1:$E$9999,3,FALSE)</f>
        <v>WEBSTER</v>
      </c>
      <c r="M74" s="12">
        <f>I74-F74</f>
        <v>2.8900462959427387E-2</v>
      </c>
      <c r="N74" s="13">
        <f>$M74*24*60</f>
        <v>41.616666661575437</v>
      </c>
      <c r="O74" s="13"/>
      <c r="P74" s="13"/>
      <c r="Q74" s="62"/>
      <c r="R74" s="62"/>
      <c r="T74" s="74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>IF(Y74&lt;23,"Y","N")</f>
        <v>N</v>
      </c>
      <c r="V74" s="74">
        <f>VALUE(LEFT(A74,3))-VALUE(LEFT(A73,3))</f>
        <v>1</v>
      </c>
      <c r="W74" s="74">
        <f>RIGHT(D74,LEN(D74)-4)/10000</f>
        <v>4.5499999999999999E-2</v>
      </c>
      <c r="X74" s="74">
        <f>RIGHT(H74,LEN(H74)-4)/10000</f>
        <v>23.330200000000001</v>
      </c>
      <c r="Y74" s="74">
        <f>ABS(X74-W74)</f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>IF(ISEVEN(B75),(B75-1)&amp;"/"&amp;B75,B75&amp;"/"&amp;(B75+1))</f>
        <v>4025/4026</v>
      </c>
      <c r="L75" s="61" t="str">
        <f>VLOOKUP(A75,'Trips&amp;Operators'!$C$1:$E$9999,3,FALSE)</f>
        <v>WEBSTER</v>
      </c>
      <c r="M75" s="12">
        <f>I75-F75</f>
        <v>3.0520833337504882E-2</v>
      </c>
      <c r="N75" s="13">
        <f>$M75*24*60</f>
        <v>43.950000006007031</v>
      </c>
      <c r="O75" s="13"/>
      <c r="P75" s="13"/>
      <c r="Q75" s="62"/>
      <c r="R75" s="62"/>
      <c r="T75" s="74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>IF(Y75&lt;23,"Y","N")</f>
        <v>N</v>
      </c>
      <c r="V75" s="74">
        <f>VALUE(LEFT(A75,3))-VALUE(LEFT(A74,3))</f>
        <v>1</v>
      </c>
      <c r="W75" s="74">
        <f>RIGHT(D75,LEN(D75)-4)/10000</f>
        <v>23.299399999999999</v>
      </c>
      <c r="X75" s="74">
        <f>RIGHT(H75,LEN(H75)-4)/10000</f>
        <v>1.49E-2</v>
      </c>
      <c r="Y75" s="74">
        <f>ABS(X75-W75)</f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>IF(ISEVEN(B76),(B76-1)&amp;"/"&amp;B76,B76&amp;"/"&amp;(B76+1))</f>
        <v>4037/4038</v>
      </c>
      <c r="L76" s="61" t="str">
        <f>VLOOKUP(A76,'Trips&amp;Operators'!$C$1:$E$9999,3,FALSE)</f>
        <v>SPECTOR</v>
      </c>
      <c r="M76" s="12">
        <f>I76-F76</f>
        <v>2.8333333328191657E-2</v>
      </c>
      <c r="N76" s="13">
        <f>$M76*24*60</f>
        <v>40.799999992595986</v>
      </c>
      <c r="O76" s="13"/>
      <c r="P76" s="13"/>
      <c r="Q76" s="62"/>
      <c r="R76" s="62"/>
      <c r="T76" s="74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>IF(Y76&lt;23,"Y","N")</f>
        <v>N</v>
      </c>
      <c r="V76" s="74">
        <f>VALUE(LEFT(A76,3))-VALUE(LEFT(A75,3))</f>
        <v>1</v>
      </c>
      <c r="W76" s="74">
        <f>RIGHT(D76,LEN(D76)-4)/10000</f>
        <v>4.58E-2</v>
      </c>
      <c r="X76" s="74">
        <f>RIGHT(H76,LEN(H76)-4)/10000</f>
        <v>23.331099999999999</v>
      </c>
      <c r="Y76" s="74">
        <f>ABS(X76-W76)</f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>IF(ISEVEN(B77),(B77-1)&amp;"/"&amp;B77,B77&amp;"/"&amp;(B77+1))</f>
        <v>4037/4038</v>
      </c>
      <c r="L77" s="61" t="str">
        <f>VLOOKUP(A77,'Trips&amp;Operators'!$C$1:$E$9999,3,FALSE)</f>
        <v>SPECTOR</v>
      </c>
      <c r="M77" s="12">
        <f>I77-F77</f>
        <v>3.0138888883811887E-2</v>
      </c>
      <c r="N77" s="13">
        <f>$M77*24*60</f>
        <v>43.399999992689118</v>
      </c>
      <c r="O77" s="13"/>
      <c r="P77" s="13"/>
      <c r="Q77" s="62"/>
      <c r="R77" s="62"/>
      <c r="T77" s="74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>IF(Y77&lt;23,"Y","N")</f>
        <v>N</v>
      </c>
      <c r="V77" s="74">
        <f>VALUE(LEFT(A77,3))-VALUE(LEFT(A76,3))</f>
        <v>1</v>
      </c>
      <c r="W77" s="74">
        <f>RIGHT(D77,LEN(D77)-4)/10000</f>
        <v>23.299800000000001</v>
      </c>
      <c r="X77" s="74">
        <f>RIGHT(H77,LEN(H77)-4)/10000</f>
        <v>1.4999999999999999E-2</v>
      </c>
      <c r="Y77" s="74">
        <f>ABS(X77-W77)</f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>IF(ISEVEN(B78),(B78-1)&amp;"/"&amp;B78,B78&amp;"/"&amp;(B78+1))</f>
        <v>4019/4020</v>
      </c>
      <c r="L78" s="61" t="str">
        <f>VLOOKUP(A78,'Trips&amp;Operators'!$C$1:$E$9999,3,FALSE)</f>
        <v>STORY</v>
      </c>
      <c r="M78" s="12">
        <f>I78-F78</f>
        <v>2.8414351858373266E-2</v>
      </c>
      <c r="N78" s="13">
        <f>$M78*24*60</f>
        <v>40.916666676057503</v>
      </c>
      <c r="O78" s="13"/>
      <c r="P78" s="13"/>
      <c r="Q78" s="62"/>
      <c r="R78" s="62"/>
      <c r="T78" s="74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>IF(Y78&lt;23,"Y","N")</f>
        <v>N</v>
      </c>
      <c r="V78" s="74">
        <f>VALUE(LEFT(A78,3))-VALUE(LEFT(A77,3))</f>
        <v>1</v>
      </c>
      <c r="W78" s="74">
        <f>RIGHT(D78,LEN(D78)-4)/10000</f>
        <v>4.4900000000000002E-2</v>
      </c>
      <c r="X78" s="74">
        <f>RIGHT(H78,LEN(H78)-4)/10000</f>
        <v>23.328700000000001</v>
      </c>
      <c r="Y78" s="74">
        <f>ABS(X78-W78)</f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>IF(ISEVEN(B79),(B79-1)&amp;"/"&amp;B79,B79&amp;"/"&amp;(B79+1))</f>
        <v>4019/4020</v>
      </c>
      <c r="L79" s="61" t="str">
        <f>VLOOKUP(A79,'Trips&amp;Operators'!$C$1:$E$9999,3,FALSE)</f>
        <v>STORY</v>
      </c>
      <c r="M79" s="12">
        <f>I79-F79</f>
        <v>3.2685185185982846E-2</v>
      </c>
      <c r="N79" s="13">
        <f>$M79*24*60</f>
        <v>47.066666667815298</v>
      </c>
      <c r="O79" s="13"/>
      <c r="P79" s="13"/>
      <c r="Q79" s="62"/>
      <c r="R79" s="62"/>
      <c r="T79" s="74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>IF(Y79&lt;23,"Y","N")</f>
        <v>N</v>
      </c>
      <c r="V79" s="74">
        <f>VALUE(LEFT(A79,3))-VALUE(LEFT(A78,3))</f>
        <v>1</v>
      </c>
      <c r="W79" s="74">
        <f>RIGHT(D79,LEN(D79)-4)/10000</f>
        <v>23.297699999999999</v>
      </c>
      <c r="X79" s="74">
        <f>RIGHT(H79,LEN(H79)-4)/10000</f>
        <v>1.09E-2</v>
      </c>
      <c r="Y79" s="74">
        <f>ABS(X79-W79)</f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>IF(ISEVEN(B80),(B80-1)&amp;"/"&amp;B80,B80&amp;"/"&amp;(B80+1))</f>
        <v>4039/4040</v>
      </c>
      <c r="L80" s="61" t="str">
        <f>VLOOKUP(A80,'Trips&amp;Operators'!$C$1:$E$9999,3,FALSE)</f>
        <v>LOCKLEAR</v>
      </c>
      <c r="M80" s="12">
        <f>I80-F80</f>
        <v>2.9513888890505768E-2</v>
      </c>
      <c r="N80" s="13">
        <f>$M80*24*60</f>
        <v>42.500000002328306</v>
      </c>
      <c r="O80" s="13"/>
      <c r="P80" s="13"/>
      <c r="Q80" s="62"/>
      <c r="R80" s="62"/>
      <c r="T80" s="74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>IF(Y80&lt;23,"Y","N")</f>
        <v>N</v>
      </c>
      <c r="V80" s="74">
        <f>VALUE(LEFT(A80,3))-VALUE(LEFT(A79,3))</f>
        <v>1</v>
      </c>
      <c r="W80" s="74">
        <f>RIGHT(D80,LEN(D80)-4)/10000</f>
        <v>4.53E-2</v>
      </c>
      <c r="X80" s="74">
        <f>RIGHT(H80,LEN(H80)-4)/10000</f>
        <v>23.3337</v>
      </c>
      <c r="Y80" s="74">
        <f>ABS(X80-W80)</f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>IF(ISEVEN(B81),(B81-1)&amp;"/"&amp;B81,B81&amp;"/"&amp;(B81+1))</f>
        <v>4039/4040</v>
      </c>
      <c r="L81" s="61" t="str">
        <f>VLOOKUP(A81,'Trips&amp;Operators'!$C$1:$E$9999,3,FALSE)</f>
        <v>LOCKLEAR</v>
      </c>
      <c r="M81" s="12">
        <f>I81-F81</f>
        <v>2.9965277775772847E-2</v>
      </c>
      <c r="N81" s="13">
        <f>$M81*24*60</f>
        <v>43.1499999971129</v>
      </c>
      <c r="O81" s="13"/>
      <c r="P81" s="13"/>
      <c r="Q81" s="62"/>
      <c r="R81" s="62"/>
      <c r="T81" s="74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>IF(Y81&lt;23,"Y","N")</f>
        <v>N</v>
      </c>
      <c r="V81" s="74">
        <f>VALUE(LEFT(A81,3))-VALUE(LEFT(A80,3))</f>
        <v>1</v>
      </c>
      <c r="W81" s="74">
        <f>RIGHT(D81,LEN(D81)-4)/10000</f>
        <v>23.3019</v>
      </c>
      <c r="X81" s="74">
        <f>RIGHT(H81,LEN(H81)-4)/10000</f>
        <v>1.6299999999999999E-2</v>
      </c>
      <c r="Y81" s="74">
        <f>ABS(X81-W81)</f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>IF(ISEVEN(B82),(B82-1)&amp;"/"&amp;B82,B82&amp;"/"&amp;(B82+1))</f>
        <v>4043/4044</v>
      </c>
      <c r="L82" s="61" t="str">
        <f>VLOOKUP(A82,'Trips&amp;Operators'!$C$1:$E$9999,3,FALSE)</f>
        <v>CANFIELD</v>
      </c>
      <c r="M82" s="12">
        <f>I82-F82</f>
        <v>2.8287037035624962E-2</v>
      </c>
      <c r="N82" s="13">
        <f>$M82*24*60</f>
        <v>40.733333331299946</v>
      </c>
      <c r="O82" s="13"/>
      <c r="P82" s="13"/>
      <c r="Q82" s="62"/>
      <c r="R82" s="62"/>
      <c r="T82" s="74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>IF(Y82&lt;23,"Y","N")</f>
        <v>N</v>
      </c>
      <c r="V82" s="74">
        <f>VALUE(LEFT(A82,3))-VALUE(LEFT(A81,3))</f>
        <v>1</v>
      </c>
      <c r="W82" s="74">
        <f>RIGHT(D82,LEN(D82)-4)/10000</f>
        <v>4.58E-2</v>
      </c>
      <c r="X82" s="74">
        <f>RIGHT(H82,LEN(H82)-4)/10000</f>
        <v>23.333100000000002</v>
      </c>
      <c r="Y82" s="74">
        <f>ABS(X82-W82)</f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>IF(ISEVEN(B83),(B83-1)&amp;"/"&amp;B83,B83&amp;"/"&amp;(B83+1))</f>
        <v>4043/4044</v>
      </c>
      <c r="L83" s="61" t="str">
        <f>VLOOKUP(A83,'Trips&amp;Operators'!$C$1:$E$9999,3,FALSE)</f>
        <v>CANFIELD</v>
      </c>
      <c r="M83" s="12">
        <f>I83-F83</f>
        <v>3.1157407407590654E-2</v>
      </c>
      <c r="N83" s="13">
        <f>$M83*24*60</f>
        <v>44.866666666930541</v>
      </c>
      <c r="O83" s="13"/>
      <c r="P83" s="13"/>
      <c r="Q83" s="62"/>
      <c r="R83" s="62"/>
      <c r="T83" s="74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>IF(Y83&lt;23,"Y","N")</f>
        <v>N</v>
      </c>
      <c r="V83" s="74">
        <f>VALUE(LEFT(A83,3))-VALUE(LEFT(A82,3))</f>
        <v>1</v>
      </c>
      <c r="W83" s="74">
        <f>RIGHT(D83,LEN(D83)-4)/10000</f>
        <v>23.300599999999999</v>
      </c>
      <c r="X83" s="74">
        <f>RIGHT(H83,LEN(H83)-4)/10000</f>
        <v>1.47E-2</v>
      </c>
      <c r="Y83" s="74">
        <f>ABS(X83-W83)</f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>IF(ISEVEN(B84),(B84-1)&amp;"/"&amp;B84,B84&amp;"/"&amp;(B84+1))</f>
        <v>4015/4016</v>
      </c>
      <c r="L84" s="61" t="str">
        <f>VLOOKUP(A84,'Trips&amp;Operators'!$C$1:$E$9999,3,FALSE)</f>
        <v>STEWART</v>
      </c>
      <c r="M84" s="12">
        <f>I84-F84</f>
        <v>2.7557870373129845E-2</v>
      </c>
      <c r="N84" s="13">
        <f>$M84*24*60</f>
        <v>39.683333337306976</v>
      </c>
      <c r="O84" s="13"/>
      <c r="P84" s="13"/>
      <c r="Q84" s="62"/>
      <c r="R84" s="62"/>
      <c r="T84" s="74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>IF(Y84&lt;23,"Y","N")</f>
        <v>N</v>
      </c>
      <c r="V84" s="74">
        <f>VALUE(LEFT(A84,3))-VALUE(LEFT(A83,3))</f>
        <v>1</v>
      </c>
      <c r="W84" s="74">
        <f>RIGHT(D84,LEN(D84)-4)/10000</f>
        <v>4.7300000000000002E-2</v>
      </c>
      <c r="X84" s="74">
        <f>RIGHT(H84,LEN(H84)-4)/10000</f>
        <v>23.329499999999999</v>
      </c>
      <c r="Y84" s="74">
        <f>ABS(X84-W84)</f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>IF(ISEVEN(B85),(B85-1)&amp;"/"&amp;B85,B85&amp;"/"&amp;(B85+1))</f>
        <v>4015/4016</v>
      </c>
      <c r="L85" s="61" t="str">
        <f>VLOOKUP(A85,'Trips&amp;Operators'!$C$1:$E$9999,3,FALSE)</f>
        <v>STEWART</v>
      </c>
      <c r="M85" s="12">
        <f>I85-F85</f>
        <v>2.9872685183363501E-2</v>
      </c>
      <c r="N85" s="13"/>
      <c r="O85" s="13"/>
      <c r="P85" s="13">
        <f>$M85*24*60</f>
        <v>43.016666664043441</v>
      </c>
      <c r="Q85" s="62" t="s">
        <v>429</v>
      </c>
      <c r="R85" s="62" t="s">
        <v>427</v>
      </c>
      <c r="T85" s="74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>IF(Y85&lt;23,"Y","N")</f>
        <v>Y</v>
      </c>
      <c r="V85" s="74">
        <f>VALUE(LEFT(A85,3))-VALUE(LEFT(A84,3))</f>
        <v>1</v>
      </c>
      <c r="W85" s="74">
        <f>RIGHT(D85,LEN(D85)-4)/10000</f>
        <v>23.298400000000001</v>
      </c>
      <c r="X85" s="74">
        <f>RIGHT(H85,LEN(H85)-4)/10000</f>
        <v>0.49249999999999999</v>
      </c>
      <c r="Y85" s="74">
        <f>ABS(X85-W85)</f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>IF(ISEVEN(B86),(B86-1)&amp;"/"&amp;B86,B86&amp;"/"&amp;(B86+1))</f>
        <v>4009/4010</v>
      </c>
      <c r="L86" s="61" t="str">
        <f>VLOOKUP(A86,'Trips&amp;Operators'!$C$1:$E$9999,3,FALSE)</f>
        <v>ADANE</v>
      </c>
      <c r="M86" s="12">
        <f>I86-F86</f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>IF(Y86&lt;23,"Y","N")</f>
        <v>N</v>
      </c>
      <c r="V86" s="74">
        <f>VALUE(LEFT(A86,3))-VALUE(LEFT(A85,3))</f>
        <v>1</v>
      </c>
      <c r="W86" s="74">
        <f>RIGHT(D86,LEN(D86)-4)/10000</f>
        <v>4.58E-2</v>
      </c>
      <c r="X86" s="74">
        <f>RIGHT(H86,LEN(H86)-4)/10000</f>
        <v>23.3385</v>
      </c>
      <c r="Y86" s="74">
        <f>ABS(X86-W86)</f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>IF(ISEVEN(B87),(B87-1)&amp;"/"&amp;B87,B87&amp;"/"&amp;(B87+1))</f>
        <v>4009/4010</v>
      </c>
      <c r="L87" s="61" t="str">
        <f>VLOOKUP(A87,'Trips&amp;Operators'!$C$1:$E$9999,3,FALSE)</f>
        <v>ADANE</v>
      </c>
      <c r="M87" s="12">
        <f>I87-F87</f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>IF(Y87&lt;23,"Y","N")</f>
        <v>N</v>
      </c>
      <c r="V87" s="74">
        <f>VALUE(LEFT(A87,3))-VALUE(LEFT(A86,3))</f>
        <v>1</v>
      </c>
      <c r="W87" s="74">
        <f>RIGHT(D87,LEN(D87)-4)/10000</f>
        <v>23.307600000000001</v>
      </c>
      <c r="X87" s="74">
        <f>RIGHT(H87,LEN(H87)-4)/10000</f>
        <v>1.34E-2</v>
      </c>
      <c r="Y87" s="74">
        <f>ABS(X87-W87)</f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>IF(ISEVEN(B88),(B88-1)&amp;"/"&amp;B88,B88&amp;"/"&amp;(B88+1))</f>
        <v>4025/4026</v>
      </c>
      <c r="L88" s="61" t="str">
        <f>VLOOKUP(A88,'Trips&amp;Operators'!$C$1:$E$9999,3,FALSE)</f>
        <v>WEBSTER</v>
      </c>
      <c r="M88" s="12">
        <f>I88-F88</f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>IF(Y88&lt;23,"Y","N")</f>
        <v>N</v>
      </c>
      <c r="V88" s="74">
        <f>VALUE(LEFT(A88,3))-VALUE(LEFT(A87,3))</f>
        <v>1</v>
      </c>
      <c r="W88" s="74">
        <f>RIGHT(D88,LEN(D88)-4)/10000</f>
        <v>4.5100000000000001E-2</v>
      </c>
      <c r="X88" s="74">
        <f>RIGHT(H88,LEN(H88)-4)/10000</f>
        <v>23.330300000000001</v>
      </c>
      <c r="Y88" s="74">
        <f>ABS(X88-W88)</f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>IF(ISEVEN(B89),(B89-1)&amp;"/"&amp;B89,B89&amp;"/"&amp;(B89+1))</f>
        <v>4025/4026</v>
      </c>
      <c r="L89" s="61" t="str">
        <f>VLOOKUP(A89,'Trips&amp;Operators'!$C$1:$E$9999,3,FALSE)</f>
        <v>WEBSTER</v>
      </c>
      <c r="M89" s="12">
        <f>I89-F89</f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>IF(Y89&lt;23,"Y","N")</f>
        <v>N</v>
      </c>
      <c r="V89" s="74">
        <f>VALUE(LEFT(A89,3))-VALUE(LEFT(A88,3))</f>
        <v>1</v>
      </c>
      <c r="W89" s="74">
        <f>RIGHT(D89,LEN(D89)-4)/10000</f>
        <v>23.297699999999999</v>
      </c>
      <c r="X89" s="74">
        <f>RIGHT(H89,LEN(H89)-4)/10000</f>
        <v>1.5800000000000002E-2</v>
      </c>
      <c r="Y89" s="74">
        <f>ABS(X89-W89)</f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>IF(ISEVEN(B90),(B90-1)&amp;"/"&amp;B90,B90&amp;"/"&amp;(B90+1))</f>
        <v>4037/4038</v>
      </c>
      <c r="L90" s="61" t="str">
        <f>VLOOKUP(A90,'Trips&amp;Operators'!$C$1:$E$9999,3,FALSE)</f>
        <v>SPECTOR</v>
      </c>
      <c r="M90" s="12">
        <f>I90-F90</f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>IF(Y90&lt;23,"Y","N")</f>
        <v>N</v>
      </c>
      <c r="V90" s="74">
        <f>VALUE(LEFT(A90,3))-VALUE(LEFT(A89,3))</f>
        <v>1</v>
      </c>
      <c r="W90" s="74">
        <f>RIGHT(D90,LEN(D90)-4)/10000</f>
        <v>4.3299999999999998E-2</v>
      </c>
      <c r="X90" s="74">
        <f>RIGHT(H90,LEN(H90)-4)/10000</f>
        <v>23.327000000000002</v>
      </c>
      <c r="Y90" s="74">
        <f>ABS(X90-W90)</f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>IF(ISEVEN(B91),(B91-1)&amp;"/"&amp;B91,B91&amp;"/"&amp;(B91+1))</f>
        <v>4037/4038</v>
      </c>
      <c r="L91" s="61" t="str">
        <f>VLOOKUP(A91,'Trips&amp;Operators'!$C$1:$E$9999,3,FALSE)</f>
        <v>SPECTOR</v>
      </c>
      <c r="M91" s="12">
        <f>I91-F91</f>
        <v>2.6238425925839692E-2</v>
      </c>
      <c r="N91" s="13"/>
      <c r="O91" s="13"/>
      <c r="P91" s="13">
        <v>48</v>
      </c>
      <c r="Q91" s="62" t="s">
        <v>429</v>
      </c>
      <c r="R91" s="62" t="s">
        <v>428</v>
      </c>
      <c r="T91" s="74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>IF(Y91&lt;23,"Y","N")</f>
        <v>Y</v>
      </c>
      <c r="V91" s="74">
        <f>VALUE(LEFT(A91,3))-VALUE(LEFT(A90,3))</f>
        <v>1</v>
      </c>
      <c r="W91" s="74">
        <f>RIGHT(D91,LEN(D91)-4)/10000</f>
        <v>23.295500000000001</v>
      </c>
      <c r="X91" s="74">
        <f>RIGHT(H91,LEN(H91)-4)/10000</f>
        <v>6.4058999999999999</v>
      </c>
      <c r="Y91" s="74">
        <f>ABS(X91-W91)</f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>IF(ISEVEN(B92),(B92-1)&amp;"/"&amp;B92,B92&amp;"/"&amp;(B92+1))</f>
        <v>4037/4038</v>
      </c>
      <c r="L92" s="61" t="str">
        <f>VLOOKUP(A92,'Trips&amp;Operators'!$C$1:$E$9999,3,FALSE)</f>
        <v>SPECTOR</v>
      </c>
      <c r="M92" s="12">
        <f>I92-F92</f>
        <v>7.2800925918272696E-3</v>
      </c>
      <c r="N92" s="13"/>
      <c r="O92" s="13"/>
      <c r="P92" s="13"/>
      <c r="Q92" s="62"/>
      <c r="R92" s="62"/>
      <c r="T92" s="74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>IF(Y92&lt;23,"Y","N")</f>
        <v>Y</v>
      </c>
      <c r="V92" s="74">
        <f>VALUE(LEFT(A92,3))-VALUE(LEFT(A91,3))</f>
        <v>0</v>
      </c>
      <c r="W92" s="74">
        <f>RIGHT(D92,LEN(D92)-4)/10000</f>
        <v>3.6775000000000002</v>
      </c>
      <c r="X92" s="74">
        <f>RIGHT(H92,LEN(H92)-4)/10000</f>
        <v>1.43E-2</v>
      </c>
      <c r="Y92" s="74">
        <f>ABS(X92-W92)</f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>IF(ISEVEN(B93),(B93-1)&amp;"/"&amp;B93,B93&amp;"/"&amp;(B93+1))</f>
        <v>4019/4020</v>
      </c>
      <c r="L93" s="61" t="str">
        <f>VLOOKUP(A93,'Trips&amp;Operators'!$C$1:$E$9999,3,FALSE)</f>
        <v>STORY</v>
      </c>
      <c r="M93" s="12">
        <f>I93-F93</f>
        <v>1.5046296299260575E-2</v>
      </c>
      <c r="N93" s="13"/>
      <c r="O93" s="13"/>
      <c r="P93" s="13">
        <f>(M93+M94)*24*60</f>
        <v>45.83333333954215</v>
      </c>
      <c r="Q93" s="62" t="s">
        <v>429</v>
      </c>
      <c r="R93" s="62" t="s">
        <v>453</v>
      </c>
      <c r="T93" s="74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>IF(Y93&lt;23,"Y","N")</f>
        <v>Y</v>
      </c>
      <c r="V93" s="74">
        <f>VALUE(LEFT(A93,3))-VALUE(LEFT(A92,3))</f>
        <v>1</v>
      </c>
      <c r="W93" s="74">
        <f>RIGHT(D93,LEN(D93)-4)/10000</f>
        <v>4.2200000000000001E-2</v>
      </c>
      <c r="X93" s="74">
        <f>RIGHT(H93,LEN(H93)-4)/10000</f>
        <v>5.2305000000000001</v>
      </c>
      <c r="Y93" s="74">
        <f>ABS(X93-W93)</f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>IF(ISEVEN(B94),(B94-1)&amp;"/"&amp;B94,B94&amp;"/"&amp;(B94+1))</f>
        <v>4019/4020</v>
      </c>
      <c r="L94" s="61" t="str">
        <f>VLOOKUP(A94,'Trips&amp;Operators'!$C$1:$E$9999,3,FALSE)</f>
        <v>STORY</v>
      </c>
      <c r="M94" s="12">
        <f>I94-F94</f>
        <v>1.6782407408754807E-2</v>
      </c>
      <c r="N94" s="13"/>
      <c r="O94" s="13"/>
      <c r="P94" s="13"/>
      <c r="Q94" s="62"/>
      <c r="R94" s="62"/>
      <c r="T94" s="74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>IF(Y94&lt;23,"Y","N")</f>
        <v>Y</v>
      </c>
      <c r="V94" s="74">
        <f>VALUE(LEFT(A94,3))-VALUE(LEFT(A93,3))</f>
        <v>0</v>
      </c>
      <c r="W94" s="74">
        <f>RIGHT(D94,LEN(D94)-4)/10000</f>
        <v>6.4706000000000001</v>
      </c>
      <c r="X94" s="74">
        <f>RIGHT(H94,LEN(H94)-4)/10000</f>
        <v>23.334700000000002</v>
      </c>
      <c r="Y94" s="74">
        <f>ABS(X94-W94)</f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>IF(ISEVEN(B95),(B95-1)&amp;"/"&amp;B95,B95&amp;"/"&amp;(B95+1))</f>
        <v>4019/4020</v>
      </c>
      <c r="L95" s="61" t="str">
        <f>VLOOKUP(A95,'Trips&amp;Operators'!$C$1:$E$9999,3,FALSE)</f>
        <v>STORY</v>
      </c>
      <c r="M95" s="12">
        <f>I95-F95</f>
        <v>3.4282407403225079E-2</v>
      </c>
      <c r="N95" s="13">
        <f>$M95*24*60</f>
        <v>49.366666660644114</v>
      </c>
      <c r="O95" s="13"/>
      <c r="P95" s="13"/>
      <c r="Q95" s="62"/>
      <c r="R95" s="62"/>
      <c r="T95" s="74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>IF(Y95&lt;23,"Y","N")</f>
        <v>N</v>
      </c>
      <c r="V95" s="74">
        <f>VALUE(LEFT(A95,3))-VALUE(LEFT(A94,3))</f>
        <v>1</v>
      </c>
      <c r="W95" s="74">
        <f>RIGHT(D95,LEN(D95)-4)/10000</f>
        <v>23.303999999999998</v>
      </c>
      <c r="X95" s="74">
        <f>RIGHT(H95,LEN(H95)-4)/10000</f>
        <v>1.3899999999999999E-2</v>
      </c>
      <c r="Y95" s="74">
        <f>ABS(X95-W95)</f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>IF(ISEVEN(B96),(B96-1)&amp;"/"&amp;B96,B96&amp;"/"&amp;(B96+1))</f>
        <v>4039/4040</v>
      </c>
      <c r="L96" s="61" t="str">
        <f>VLOOKUP(A96,'Trips&amp;Operators'!$C$1:$E$9999,3,FALSE)</f>
        <v>LOCKLEAR</v>
      </c>
      <c r="M96" s="12">
        <f>I96-F96</f>
        <v>2.8032407411956228E-2</v>
      </c>
      <c r="N96" s="13">
        <f>$M96*24*60</f>
        <v>40.366666673216969</v>
      </c>
      <c r="O96" s="13"/>
      <c r="P96" s="13"/>
      <c r="Q96" s="62"/>
      <c r="R96" s="62"/>
      <c r="T96" s="74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>IF(Y96&lt;23,"Y","N")</f>
        <v>N</v>
      </c>
      <c r="V96" s="74">
        <f>VALUE(LEFT(A96,3))-VALUE(LEFT(A95,3))</f>
        <v>1</v>
      </c>
      <c r="W96" s="74">
        <f>RIGHT(D96,LEN(D96)-4)/10000</f>
        <v>4.6600000000000003E-2</v>
      </c>
      <c r="X96" s="74">
        <f>RIGHT(H96,LEN(H96)-4)/10000</f>
        <v>23.340599999999998</v>
      </c>
      <c r="Y96" s="74">
        <f>ABS(X96-W96)</f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>IF(ISEVEN(B97),(B97-1)&amp;"/"&amp;B97,B97&amp;"/"&amp;(B97+1))</f>
        <v>4039/4040</v>
      </c>
      <c r="L97" s="61" t="str">
        <f>VLOOKUP(A97,'Trips&amp;Operators'!$C$1:$E$9999,3,FALSE)</f>
        <v>LOCKLEAR</v>
      </c>
      <c r="M97" s="12">
        <f>I97-F97</f>
        <v>2.7638888888759539E-2</v>
      </c>
      <c r="N97" s="13">
        <f>$M97*24*60</f>
        <v>39.799999999813735</v>
      </c>
      <c r="O97" s="13"/>
      <c r="P97" s="13"/>
      <c r="Q97" s="62"/>
      <c r="R97" s="62"/>
      <c r="T97" s="74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>IF(Y97&lt;23,"Y","N")</f>
        <v>N</v>
      </c>
      <c r="V97" s="74">
        <f>VALUE(LEFT(A97,3))-VALUE(LEFT(A96,3))</f>
        <v>1</v>
      </c>
      <c r="W97" s="74">
        <f>RIGHT(D97,LEN(D97)-4)/10000</f>
        <v>23.306799999999999</v>
      </c>
      <c r="X97" s="74">
        <f>RIGHT(H97,LEN(H97)-4)/10000</f>
        <v>1.49E-2</v>
      </c>
      <c r="Y97" s="74">
        <f>ABS(X97-W97)</f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>IF(ISEVEN(B98),(B98-1)&amp;"/"&amp;B98,B98&amp;"/"&amp;(B98+1))</f>
        <v>4043/4044</v>
      </c>
      <c r="L98" s="61" t="str">
        <f>VLOOKUP(A98,'Trips&amp;Operators'!$C$1:$E$9999,3,FALSE)</f>
        <v>CANFIELD</v>
      </c>
      <c r="M98" s="12">
        <f>I98-F98</f>
        <v>3.2256944439723156E-2</v>
      </c>
      <c r="N98" s="13">
        <f>$M98*24*60</f>
        <v>46.449999993201345</v>
      </c>
      <c r="O98" s="13"/>
      <c r="P98" s="13"/>
      <c r="Q98" s="62"/>
      <c r="R98" s="62"/>
      <c r="T98" s="74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>IF(Y98&lt;23,"Y","N")</f>
        <v>N</v>
      </c>
      <c r="V98" s="74">
        <f>VALUE(LEFT(A98,3))-VALUE(LEFT(A97,3))</f>
        <v>1</v>
      </c>
      <c r="W98" s="74">
        <f>RIGHT(D98,LEN(D98)-4)/10000</f>
        <v>4.4400000000000002E-2</v>
      </c>
      <c r="X98" s="74">
        <f>RIGHT(H98,LEN(H98)-4)/10000</f>
        <v>23.3353</v>
      </c>
      <c r="Y98" s="74">
        <f>ABS(X98-W98)</f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>IF(ISEVEN(B99),(B99-1)&amp;"/"&amp;B99,B99&amp;"/"&amp;(B99+1))</f>
        <v>4043/4044</v>
      </c>
      <c r="L99" s="61" t="str">
        <f>VLOOKUP(A99,'Trips&amp;Operators'!$C$1:$E$9999,3,FALSE)</f>
        <v>CANFIELD</v>
      </c>
      <c r="M99" s="12">
        <f>I99-F99</f>
        <v>3.107638889196096E-2</v>
      </c>
      <c r="N99" s="13">
        <f>$M99*24*60</f>
        <v>44.750000004423782</v>
      </c>
      <c r="O99" s="13"/>
      <c r="P99" s="13"/>
      <c r="Q99" s="62"/>
      <c r="R99" s="62"/>
      <c r="T99" s="74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>IF(Y99&lt;23,"Y","N")</f>
        <v>N</v>
      </c>
      <c r="V99" s="74">
        <f>VALUE(LEFT(A99,3))-VALUE(LEFT(A98,3))</f>
        <v>1</v>
      </c>
      <c r="W99" s="74">
        <f>RIGHT(D99,LEN(D99)-4)/10000</f>
        <v>23.304600000000001</v>
      </c>
      <c r="X99" s="74">
        <f>RIGHT(H99,LEN(H99)-4)/10000</f>
        <v>1.47E-2</v>
      </c>
      <c r="Y99" s="74">
        <f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>I100-F100</f>
        <v>2.7175925926712807E-2</v>
      </c>
      <c r="N100" s="13">
        <f>$M100*24*60</f>
        <v>39.133333334466442</v>
      </c>
      <c r="O100" s="13"/>
      <c r="P100" s="13"/>
      <c r="Q100" s="62"/>
      <c r="R100" s="62"/>
      <c r="T100" s="74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>IF(Y100&lt;23,"Y","N")</f>
        <v>N</v>
      </c>
      <c r="V100" s="74">
        <f>VALUE(LEFT(A100,3))-VALUE(LEFT(A99,3))</f>
        <v>1</v>
      </c>
      <c r="W100" s="74">
        <f>RIGHT(D100,LEN(D100)-4)/10000</f>
        <v>4.6399999999999997E-2</v>
      </c>
      <c r="X100" s="74">
        <f>RIGHT(H100,LEN(H100)-4)/10000</f>
        <v>23.335100000000001</v>
      </c>
      <c r="Y100" s="74">
        <f>ABS(X100-W100)</f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>IF(ISEVEN(B101),(B101-1)&amp;"/"&amp;B101,B101&amp;"/"&amp;(B101+1))</f>
        <v>4015/4016</v>
      </c>
      <c r="L101" s="61" t="str">
        <f>VLOOKUP(A101,'Trips&amp;Operators'!$C$1:$E$9999,3,FALSE)</f>
        <v>STEWART</v>
      </c>
      <c r="M101" s="12">
        <f>I101-F101</f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454</v>
      </c>
      <c r="T101" s="74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>IF(Y101&lt;23,"Y","N")</f>
        <v>Y</v>
      </c>
      <c r="V101" s="74">
        <f>VALUE(LEFT(A101,3))-VALUE(LEFT(A100,3))</f>
        <v>1</v>
      </c>
      <c r="W101" s="74">
        <f>RIGHT(D101,LEN(D101)-4)/10000</f>
        <v>23.305700000000002</v>
      </c>
      <c r="X101" s="74">
        <f>RIGHT(H101,LEN(H101)-4)/10000</f>
        <v>0.64980000000000004</v>
      </c>
      <c r="Y101" s="74">
        <f>ABS(X101-W101)</f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>IF(ISEVEN(B102),(B102-1)&amp;"/"&amp;B102,B102&amp;"/"&amp;(B102+1))</f>
        <v>4009/4010</v>
      </c>
      <c r="L102" s="61" t="str">
        <f>VLOOKUP(A102,'Trips&amp;Operators'!$C$1:$E$9999,3,FALSE)</f>
        <v>ROCHA</v>
      </c>
      <c r="M102" s="12">
        <f>I102-F102</f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>IF(Y102&lt;23,"Y","N")</f>
        <v>N</v>
      </c>
      <c r="V102" s="74">
        <f>VALUE(LEFT(A102,3))-VALUE(LEFT(A101,3))</f>
        <v>1</v>
      </c>
      <c r="W102" s="74">
        <f>RIGHT(D102,LEN(D102)-4)/10000</f>
        <v>4.5100000000000001E-2</v>
      </c>
      <c r="X102" s="74">
        <f>RIGHT(H102,LEN(H102)-4)/10000</f>
        <v>23.328600000000002</v>
      </c>
      <c r="Y102" s="74">
        <f>ABS(X102-W102)</f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>IF(ISEVEN(B103),(B103-1)&amp;"/"&amp;B103,B103&amp;"/"&amp;(B103+1))</f>
        <v>4009/4010</v>
      </c>
      <c r="L103" s="61" t="str">
        <f>VLOOKUP(A103,'Trips&amp;Operators'!$C$1:$E$9999,3,FALSE)</f>
        <v>ROCHA</v>
      </c>
      <c r="M103" s="12">
        <f>I103-F103</f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>IF(Y103&lt;23,"Y","N")</f>
        <v>N</v>
      </c>
      <c r="V103" s="74">
        <f>VALUE(LEFT(A103,3))-VALUE(LEFT(A102,3))</f>
        <v>1</v>
      </c>
      <c r="W103" s="74">
        <f>RIGHT(D103,LEN(D103)-4)/10000</f>
        <v>23.297499999999999</v>
      </c>
      <c r="X103" s="74">
        <f>RIGHT(H103,LEN(H103)-4)/10000</f>
        <v>1.54E-2</v>
      </c>
      <c r="Y103" s="74">
        <f>ABS(X103-W103)</f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>IF(ISEVEN(B104),(B104-1)&amp;"/"&amp;B104,B104&amp;"/"&amp;(B104+1))</f>
        <v>4025/4026</v>
      </c>
      <c r="L104" s="61" t="str">
        <f>VLOOKUP(A104,'Trips&amp;Operators'!$C$1:$E$9999,3,FALSE)</f>
        <v>WEBSTER</v>
      </c>
      <c r="M104" s="12">
        <f>I104-F104</f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>IF(Y104&lt;23,"Y","N")</f>
        <v>N</v>
      </c>
      <c r="V104" s="74">
        <f>VALUE(LEFT(A104,3))-VALUE(LEFT(A103,3))</f>
        <v>1</v>
      </c>
      <c r="W104" s="74">
        <f>RIGHT(D104,LEN(D104)-4)/10000</f>
        <v>4.6399999999999997E-2</v>
      </c>
      <c r="X104" s="74">
        <f>RIGHT(H104,LEN(H104)-4)/10000</f>
        <v>23.330200000000001</v>
      </c>
      <c r="Y104" s="74">
        <f>ABS(X104-W104)</f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>IF(ISEVEN(B105),(B105-1)&amp;"/"&amp;B105,B105&amp;"/"&amp;(B105+1))</f>
        <v>4025/4026</v>
      </c>
      <c r="L105" s="61" t="str">
        <f>VLOOKUP(A105,'Trips&amp;Operators'!$C$1:$E$9999,3,FALSE)</f>
        <v>WEBSTER</v>
      </c>
      <c r="M105" s="12">
        <f>I105-F105</f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>IF(Y105&lt;23,"Y","N")</f>
        <v>N</v>
      </c>
      <c r="V105" s="74">
        <f>VALUE(LEFT(A105,3))-VALUE(LEFT(A104,3))</f>
        <v>1</v>
      </c>
      <c r="W105" s="74">
        <f>RIGHT(D105,LEN(D105)-4)/10000</f>
        <v>23.2987</v>
      </c>
      <c r="X105" s="74">
        <f>RIGHT(H105,LEN(H105)-4)/10000</f>
        <v>1.38E-2</v>
      </c>
      <c r="Y105" s="74">
        <f>ABS(X105-W105)</f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>IF(ISEVEN(B106),(B106-1)&amp;"/"&amp;B106,B106&amp;"/"&amp;(B106+1))</f>
        <v>4037/4038</v>
      </c>
      <c r="L106" s="61" t="str">
        <f>VLOOKUP(A106,'Trips&amp;Operators'!$C$1:$E$9999,3,FALSE)</f>
        <v>SPECTOR</v>
      </c>
      <c r="M106" s="12">
        <f>I106-F106</f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>IF(Y106&lt;23,"Y","N")</f>
        <v>N</v>
      </c>
      <c r="V106" s="74">
        <f>VALUE(LEFT(A106,3))-VALUE(LEFT(A105,3))</f>
        <v>1</v>
      </c>
      <c r="W106" s="74">
        <f>RIGHT(D106,LEN(D106)-4)/10000</f>
        <v>4.5699999999999998E-2</v>
      </c>
      <c r="X106" s="74">
        <f>RIGHT(H106,LEN(H106)-4)/10000</f>
        <v>23.3264</v>
      </c>
      <c r="Y106" s="74">
        <f>ABS(X106-W106)</f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>IF(ISEVEN(B107),(B107-1)&amp;"/"&amp;B107,B107&amp;"/"&amp;(B107+1))</f>
        <v>4037/4038</v>
      </c>
      <c r="L107" s="61" t="str">
        <f>VLOOKUP(A107,'Trips&amp;Operators'!$C$1:$E$9999,3,FALSE)</f>
        <v>SPECTOR</v>
      </c>
      <c r="M107" s="12">
        <f>I107-F107</f>
        <v>2.0879629635601304E-2</v>
      </c>
      <c r="N107" s="13"/>
      <c r="O107" s="13"/>
      <c r="P107" s="13">
        <f>(M107+M108)*24*60</f>
        <v>39.366666680434719</v>
      </c>
      <c r="Q107" s="62" t="s">
        <v>429</v>
      </c>
      <c r="R107" s="62" t="s">
        <v>431</v>
      </c>
      <c r="T107" s="74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>IF(Y107&lt;23,"Y","N")</f>
        <v>Y</v>
      </c>
      <c r="V107" s="74">
        <f>VALUE(LEFT(A107,3))-VALUE(LEFT(A106,3))</f>
        <v>1</v>
      </c>
      <c r="W107" s="74">
        <f>RIGHT(D107,LEN(D107)-4)/10000</f>
        <v>15.399699999999999</v>
      </c>
      <c r="X107" s="74">
        <f>RIGHT(H107,LEN(H107)-4)/10000</f>
        <v>1.4500000000000001E-2</v>
      </c>
      <c r="Y107" s="74">
        <f>ABS(X107-W107)</f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>IF(ISEVEN(B108),(B108-1)&amp;"/"&amp;B108,B108&amp;"/"&amp;(B108+1))</f>
        <v>4037/4038</v>
      </c>
      <c r="L108" s="61" t="str">
        <f>VLOOKUP(A108,'Trips&amp;Operators'!$C$1:$E$9999,3,FALSE)</f>
        <v>SPECTOR</v>
      </c>
      <c r="M108" s="12">
        <f>I108-F108</f>
        <v>6.4583333369228058E-3</v>
      </c>
      <c r="N108" s="13"/>
      <c r="O108" s="13"/>
      <c r="P108" s="13"/>
      <c r="Q108" s="62"/>
      <c r="R108" s="62"/>
      <c r="T108" s="74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>IF(Y108&lt;23,"Y","N")</f>
        <v>Y</v>
      </c>
      <c r="V108" s="74">
        <f>VALUE(LEFT(A108,3))-VALUE(LEFT(A107,3))</f>
        <v>0</v>
      </c>
      <c r="W108" s="74">
        <f>RIGHT(D108,LEN(D108)-4)/10000</f>
        <v>23.2986</v>
      </c>
      <c r="X108" s="74">
        <f>RIGHT(H108,LEN(H108)-4)/10000</f>
        <v>19.276399999999999</v>
      </c>
      <c r="Y108" s="74">
        <f>ABS(X108-W108)</f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>IF(ISEVEN(B109),(B109-1)&amp;"/"&amp;B109,B109&amp;"/"&amp;(B109+1))</f>
        <v>4019/4020</v>
      </c>
      <c r="L109" s="61" t="str">
        <f>VLOOKUP(A109,'Trips&amp;Operators'!$C$1:$E$9999,3,FALSE)</f>
        <v>STORY</v>
      </c>
      <c r="M109" s="12">
        <f>I109-F109</f>
        <v>2.4699074077943806E-2</v>
      </c>
      <c r="N109" s="13">
        <f>$M109*24*60</f>
        <v>35.56666667223908</v>
      </c>
      <c r="O109" s="13"/>
      <c r="P109" s="13"/>
      <c r="Q109" s="62"/>
      <c r="R109" s="62"/>
      <c r="T109" s="74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>IF(Y109&lt;23,"Y","N")</f>
        <v>N</v>
      </c>
      <c r="V109" s="74">
        <f>VALUE(LEFT(A109,3))-VALUE(LEFT(A108,3))</f>
        <v>1</v>
      </c>
      <c r="W109" s="74">
        <f>RIGHT(D109,LEN(D109)-4)/10000</f>
        <v>4.4400000000000002E-2</v>
      </c>
      <c r="X109" s="74">
        <f>RIGHT(H109,LEN(H109)-4)/10000</f>
        <v>23.337</v>
      </c>
      <c r="Y109" s="74">
        <f>ABS(X109-W109)</f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>IF(ISEVEN(B110),(B110-1)&amp;"/"&amp;B110,B110&amp;"/"&amp;(B110+1))</f>
        <v>4019/4020</v>
      </c>
      <c r="L110" s="61" t="str">
        <f>VLOOKUP(A110,'Trips&amp;Operators'!$C$1:$E$9999,3,FALSE)</f>
        <v>STORY</v>
      </c>
      <c r="M110" s="12">
        <f>I110-F110</f>
        <v>2.7430555557657499E-2</v>
      </c>
      <c r="N110" s="13">
        <f>$M110*24*60</f>
        <v>39.500000003026798</v>
      </c>
      <c r="O110" s="13"/>
      <c r="P110" s="13"/>
      <c r="Q110" s="62"/>
      <c r="R110" s="62"/>
      <c r="T110" s="74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>IF(Y110&lt;23,"Y","N")</f>
        <v>N</v>
      </c>
      <c r="V110" s="74">
        <f>VALUE(LEFT(A110,3))-VALUE(LEFT(A109,3))</f>
        <v>1</v>
      </c>
      <c r="W110" s="74">
        <f>RIGHT(D110,LEN(D110)-4)/10000</f>
        <v>23.3064</v>
      </c>
      <c r="X110" s="74">
        <f>RIGHT(H110,LEN(H110)-4)/10000</f>
        <v>1.34E-2</v>
      </c>
      <c r="Y110" s="74">
        <f>ABS(X110-W110)</f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>IF(ISEVEN(B111),(B111-1)&amp;"/"&amp;B111,B111&amp;"/"&amp;(B111+1))</f>
        <v>4039/4040</v>
      </c>
      <c r="L111" s="61" t="str">
        <f>VLOOKUP(A111,'Trips&amp;Operators'!$C$1:$E$9999,3,FALSE)</f>
        <v>LOCKLEAR</v>
      </c>
      <c r="M111" s="12">
        <f>I111-F111</f>
        <v>2.8090277774026617E-2</v>
      </c>
      <c r="N111" s="13">
        <f>$M111*24*60</f>
        <v>40.449999994598329</v>
      </c>
      <c r="O111" s="13"/>
      <c r="P111" s="13"/>
      <c r="Q111" s="62"/>
      <c r="R111" s="62"/>
      <c r="T111" s="74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>IF(Y111&lt;23,"Y","N")</f>
        <v>N</v>
      </c>
      <c r="V111" s="74">
        <f>VALUE(LEFT(A111,3))-VALUE(LEFT(A110,3))</f>
        <v>1</v>
      </c>
      <c r="W111" s="74">
        <f>RIGHT(D111,LEN(D111)-4)/10000</f>
        <v>4.5999999999999999E-2</v>
      </c>
      <c r="X111" s="74">
        <f>RIGHT(H111,LEN(H111)-4)/10000</f>
        <v>23.333600000000001</v>
      </c>
      <c r="Y111" s="74">
        <f>ABS(X111-W111)</f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>IF(ISEVEN(B112),(B112-1)&amp;"/"&amp;B112,B112&amp;"/"&amp;(B112+1))</f>
        <v>4039/4040</v>
      </c>
      <c r="L112" s="61" t="str">
        <f>VLOOKUP(A112,'Trips&amp;Operators'!$C$1:$E$9999,3,FALSE)</f>
        <v>LOCKLEAR</v>
      </c>
      <c r="M112" s="12">
        <f>I112-F112</f>
        <v>2.7083333334303461E-2</v>
      </c>
      <c r="N112" s="13">
        <f>$M112*24*60</f>
        <v>39.000000001396984</v>
      </c>
      <c r="O112" s="13"/>
      <c r="P112" s="13"/>
      <c r="Q112" s="62"/>
      <c r="R112" s="62"/>
      <c r="T112" s="74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>IF(Y112&lt;23,"Y","N")</f>
        <v>N</v>
      </c>
      <c r="V112" s="74">
        <f>VALUE(LEFT(A112,3))-VALUE(LEFT(A111,3))</f>
        <v>1</v>
      </c>
      <c r="W112" s="74">
        <f>RIGHT(D112,LEN(D112)-4)/10000</f>
        <v>23.3005</v>
      </c>
      <c r="X112" s="74">
        <f>RIGHT(H112,LEN(H112)-4)/10000</f>
        <v>2.1399999999999999E-2</v>
      </c>
      <c r="Y112" s="74">
        <f>ABS(X112-W112)</f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>IF(ISEVEN(B113),(B113-1)&amp;"/"&amp;B113,B113&amp;"/"&amp;(B113+1))</f>
        <v>4043/4044</v>
      </c>
      <c r="L113" s="61" t="str">
        <f>VLOOKUP(A113,'Trips&amp;Operators'!$C$1:$E$9999,3,FALSE)</f>
        <v>CANFIELD</v>
      </c>
      <c r="M113" s="12">
        <f>I113-F113</f>
        <v>2.9953703698993195E-2</v>
      </c>
      <c r="N113" s="13">
        <f>$M113*24*60</f>
        <v>43.133333326550201</v>
      </c>
      <c r="O113" s="13"/>
      <c r="P113" s="13"/>
      <c r="Q113" s="62"/>
      <c r="R113" s="62"/>
      <c r="T113" s="74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>IF(Y113&lt;23,"Y","N")</f>
        <v>N</v>
      </c>
      <c r="V113" s="74">
        <f>VALUE(LEFT(A113,3))-VALUE(LEFT(A112,3))</f>
        <v>1</v>
      </c>
      <c r="W113" s="74">
        <f>RIGHT(D113,LEN(D113)-4)/10000</f>
        <v>4.4900000000000002E-2</v>
      </c>
      <c r="X113" s="74">
        <f>RIGHT(H113,LEN(H113)-4)/10000</f>
        <v>23.331499999999998</v>
      </c>
      <c r="Y113" s="74">
        <f>ABS(X113-W113)</f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>IF(ISEVEN(B114),(B114-1)&amp;"/"&amp;B114,B114&amp;"/"&amp;(B114+1))</f>
        <v>4043/4044</v>
      </c>
      <c r="L114" s="61" t="str">
        <f>VLOOKUP(A114,'Trips&amp;Operators'!$C$1:$E$9999,3,FALSE)</f>
        <v>CANFIELD</v>
      </c>
      <c r="M114" s="12">
        <f>I114-F114</f>
        <v>3.1585648146574385E-2</v>
      </c>
      <c r="N114" s="13">
        <f>$M114*24*60</f>
        <v>45.483333331067115</v>
      </c>
      <c r="O114" s="13"/>
      <c r="P114" s="13"/>
      <c r="Q114" s="62"/>
      <c r="R114" s="62"/>
      <c r="T114" s="74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>IF(Y114&lt;23,"Y","N")</f>
        <v>N</v>
      </c>
      <c r="V114" s="74">
        <f>VALUE(LEFT(A114,3))-VALUE(LEFT(A113,3))</f>
        <v>1</v>
      </c>
      <c r="W114" s="74">
        <f>RIGHT(D114,LEN(D114)-4)/10000</f>
        <v>23.297899999999998</v>
      </c>
      <c r="X114" s="74">
        <f>RIGHT(H114,LEN(H114)-4)/10000</f>
        <v>1.47E-2</v>
      </c>
      <c r="Y114" s="74">
        <f>ABS(X114-W114)</f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>IF(ISEVEN(B115),(B115-1)&amp;"/"&amp;B115,B115&amp;"/"&amp;(B115+1))</f>
        <v>4015/4016</v>
      </c>
      <c r="L115" s="61" t="str">
        <f>VLOOKUP(A115,'Trips&amp;Operators'!$C$1:$E$9999,3,FALSE)</f>
        <v>STEWART</v>
      </c>
      <c r="M115" s="12">
        <f>I115-F115</f>
        <v>2.5856481486698613E-2</v>
      </c>
      <c r="N115" s="13">
        <f>$M115*24*60</f>
        <v>37.233333340846002</v>
      </c>
      <c r="O115" s="13"/>
      <c r="P115" s="13"/>
      <c r="Q115" s="62"/>
      <c r="R115" s="62"/>
      <c r="T115" s="74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>IF(Y115&lt;23,"Y","N")</f>
        <v>N</v>
      </c>
      <c r="V115" s="74">
        <f>VALUE(LEFT(A115,3))-VALUE(LEFT(A114,3))</f>
        <v>1</v>
      </c>
      <c r="W115" s="74">
        <f>RIGHT(D115,LEN(D115)-4)/10000</f>
        <v>4.4200000000000003E-2</v>
      </c>
      <c r="X115" s="74">
        <f>RIGHT(H115,LEN(H115)-4)/10000</f>
        <v>23.3307</v>
      </c>
      <c r="Y115" s="74">
        <f>ABS(X115-W115)</f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>IF(ISEVEN(B116),(B116-1)&amp;"/"&amp;B116,B116&amp;"/"&amp;(B116+1))</f>
        <v>4015/4016</v>
      </c>
      <c r="L116" s="61" t="str">
        <f>VLOOKUP(A116,'Trips&amp;Operators'!$C$1:$E$9999,3,FALSE)</f>
        <v>STEWART</v>
      </c>
      <c r="M116" s="12">
        <f>I116-F116</f>
        <v>2.658564814919373E-2</v>
      </c>
      <c r="N116" s="13"/>
      <c r="O116" s="13"/>
      <c r="P116" s="13">
        <f>$M116*24*60</f>
        <v>38.283333334838971</v>
      </c>
      <c r="Q116" s="62" t="s">
        <v>429</v>
      </c>
      <c r="R116" s="62" t="s">
        <v>427</v>
      </c>
      <c r="T116" s="74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>IF(Y116&lt;23,"Y","N")</f>
        <v>Y</v>
      </c>
      <c r="V116" s="74">
        <f>VALUE(LEFT(A116,3))-VALUE(LEFT(A115,3))</f>
        <v>1</v>
      </c>
      <c r="W116" s="74">
        <f>RIGHT(D116,LEN(D116)-4)/10000</f>
        <v>23.298999999999999</v>
      </c>
      <c r="X116" s="74">
        <f>RIGHT(H116,LEN(H116)-4)/10000</f>
        <v>0.42799999999999999</v>
      </c>
      <c r="Y116" s="74">
        <f>ABS(X116-W116)</f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>IF(ISEVEN(B117),(B117-1)&amp;"/"&amp;B117,B117&amp;"/"&amp;(B117+1))</f>
        <v>4009/4010</v>
      </c>
      <c r="L117" s="61" t="str">
        <f>VLOOKUP(A117,'Trips&amp;Operators'!$C$1:$E$9999,3,FALSE)</f>
        <v>STRICKLAND</v>
      </c>
      <c r="M117" s="12">
        <f>I117-F117</f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>IF(Y117&lt;23,"Y","N")</f>
        <v>N</v>
      </c>
      <c r="V117" s="74">
        <f>VALUE(LEFT(A117,3))-VALUE(LEFT(A116,3))</f>
        <v>1</v>
      </c>
      <c r="W117" s="74">
        <f>RIGHT(D117,LEN(D117)-4)/10000</f>
        <v>4.6699999999999998E-2</v>
      </c>
      <c r="X117" s="74">
        <f>RIGHT(H117,LEN(H117)-4)/10000</f>
        <v>23.331</v>
      </c>
      <c r="Y117" s="74">
        <f>ABS(X117-W117)</f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>IF(ISEVEN(B118),(B118-1)&amp;"/"&amp;B118,B118&amp;"/"&amp;(B118+1))</f>
        <v>4009/4010</v>
      </c>
      <c r="L118" s="61" t="str">
        <f>VLOOKUP(A118,'Trips&amp;Operators'!$C$1:$E$9999,3,FALSE)</f>
        <v>STRICKLAND</v>
      </c>
      <c r="M118" s="12">
        <f>I118-F118</f>
        <v>2.0578703704813961E-2</v>
      </c>
      <c r="N118" s="13"/>
      <c r="O118" s="13"/>
      <c r="P118" s="13">
        <f>(M118+M119)*24*60</f>
        <v>43.01666667452082</v>
      </c>
      <c r="Q118" s="62" t="s">
        <v>429</v>
      </c>
      <c r="R118" s="62" t="s">
        <v>432</v>
      </c>
      <c r="T118" s="74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>IF(Y118&lt;23,"Y","N")</f>
        <v>Y</v>
      </c>
      <c r="V118" s="74">
        <f>VALUE(LEFT(A118,3))-VALUE(LEFT(A117,3))</f>
        <v>1</v>
      </c>
      <c r="W118" s="74">
        <f>RIGHT(D118,LEN(D118)-4)/10000</f>
        <v>15.400399999999999</v>
      </c>
      <c r="X118" s="74">
        <f>RIGHT(H118,LEN(H118)-4)/10000</f>
        <v>1.9199999999999998E-2</v>
      </c>
      <c r="Y118" s="74">
        <f>ABS(X118-W118)</f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>IF(ISEVEN(B119),(B119-1)&amp;"/"&amp;B119,B119&amp;"/"&amp;(B119+1))</f>
        <v>4009/4010</v>
      </c>
      <c r="L119" s="61" t="str">
        <f>VLOOKUP(A119,'Trips&amp;Operators'!$C$1:$E$9999,3,FALSE)</f>
        <v>STRICKLAND</v>
      </c>
      <c r="M119" s="12">
        <f>I119-F119</f>
        <v>9.2939814858254977E-3</v>
      </c>
      <c r="N119" s="13"/>
      <c r="O119" s="13"/>
      <c r="P119" s="13"/>
      <c r="Q119" s="62"/>
      <c r="R119" s="62"/>
      <c r="T119" s="74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>IF(Y119&lt;23,"Y","N")</f>
        <v>Y</v>
      </c>
      <c r="V119" s="74">
        <f>VALUE(LEFT(A119,3))-VALUE(LEFT(A118,3))</f>
        <v>0</v>
      </c>
      <c r="W119" s="74">
        <f>RIGHT(D119,LEN(D119)-4)/10000</f>
        <v>23.299800000000001</v>
      </c>
      <c r="X119" s="74">
        <f>RIGHT(H119,LEN(H119)-4)/10000</f>
        <v>21.845500000000001</v>
      </c>
      <c r="Y119" s="74">
        <f>ABS(X119-W119)</f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>IF(ISEVEN(B120),(B120-1)&amp;"/"&amp;B120,B120&amp;"/"&amp;(B120+1))</f>
        <v>4025/4026</v>
      </c>
      <c r="L120" s="61" t="str">
        <f>VLOOKUP(A120,'Trips&amp;Operators'!$C$1:$E$9999,3,FALSE)</f>
        <v>WEBSTER</v>
      </c>
      <c r="M120" s="12">
        <f>I120-F120</f>
        <v>2.8796296297514345E-2</v>
      </c>
      <c r="N120" s="13">
        <f>$M120*24*60</f>
        <v>41.466666668420658</v>
      </c>
      <c r="O120" s="13"/>
      <c r="P120" s="13"/>
      <c r="Q120" s="62"/>
      <c r="R120" s="62"/>
      <c r="T120" s="74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>IF(Y120&lt;23,"Y","N")</f>
        <v>N</v>
      </c>
      <c r="V120" s="74">
        <f>VALUE(LEFT(A120,3))-VALUE(LEFT(A119,3))</f>
        <v>1</v>
      </c>
      <c r="W120" s="74">
        <f>RIGHT(D120,LEN(D120)-4)/10000</f>
        <v>4.3999999999999997E-2</v>
      </c>
      <c r="X120" s="74">
        <f>RIGHT(H120,LEN(H120)-4)/10000</f>
        <v>23.330500000000001</v>
      </c>
      <c r="Y120" s="74">
        <f>ABS(X120-W120)</f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>IF(ISEVEN(B121),(B121-1)&amp;"/"&amp;B121,B121&amp;"/"&amp;(B121+1))</f>
        <v>4025/4026</v>
      </c>
      <c r="L121" s="61" t="str">
        <f>VLOOKUP(A121,'Trips&amp;Operators'!$C$1:$E$9999,3,FALSE)</f>
        <v>WEBSTER</v>
      </c>
      <c r="M121" s="12">
        <f>I121-F121</f>
        <v>3.1608796292857733E-2</v>
      </c>
      <c r="N121" s="13">
        <f>$M121*24*60</f>
        <v>45.516666661715135</v>
      </c>
      <c r="O121" s="13"/>
      <c r="P121" s="13"/>
      <c r="Q121" s="62"/>
      <c r="R121" s="62"/>
      <c r="T121" s="74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>IF(Y121&lt;23,"Y","N")</f>
        <v>N</v>
      </c>
      <c r="V121" s="74">
        <f>VALUE(LEFT(A121,3))-VALUE(LEFT(A120,3))</f>
        <v>1</v>
      </c>
      <c r="W121" s="74">
        <f>RIGHT(D121,LEN(D121)-4)/10000</f>
        <v>23.298200000000001</v>
      </c>
      <c r="X121" s="74">
        <f>RIGHT(H121,LEN(H121)-4)/10000</f>
        <v>1.52E-2</v>
      </c>
      <c r="Y121" s="74">
        <f>ABS(X121-W121)</f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>IF(ISEVEN(B122),(B122-1)&amp;"/"&amp;B122,B122&amp;"/"&amp;(B122+1))</f>
        <v>4037/4038</v>
      </c>
      <c r="L122" s="61" t="str">
        <f>VLOOKUP(A122,'Trips&amp;Operators'!$C$1:$E$9999,3,FALSE)</f>
        <v>BRUDER</v>
      </c>
      <c r="M122" s="12">
        <f>I122-F122</f>
        <v>3.0914351846149657E-2</v>
      </c>
      <c r="N122" s="13">
        <f>$M122*24*60</f>
        <v>44.516666658455506</v>
      </c>
      <c r="O122" s="13"/>
      <c r="P122" s="13"/>
      <c r="Q122" s="62"/>
      <c r="R122" s="62"/>
      <c r="T122" s="74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>IF(Y122&lt;23,"Y","N")</f>
        <v>N</v>
      </c>
      <c r="V122" s="74">
        <f>VALUE(LEFT(A122,3))-VALUE(LEFT(A121,3))</f>
        <v>1</v>
      </c>
      <c r="W122" s="74">
        <f>RIGHT(D122,LEN(D122)-4)/10000</f>
        <v>4.6199999999999998E-2</v>
      </c>
      <c r="X122" s="74">
        <f>RIGHT(H122,LEN(H122)-4)/10000</f>
        <v>23.3293</v>
      </c>
      <c r="Y122" s="74">
        <f>ABS(X122-W122)</f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>IF(ISEVEN(B123),(B123-1)&amp;"/"&amp;B123,B123&amp;"/"&amp;(B123+1))</f>
        <v>4037/4038</v>
      </c>
      <c r="L123" s="61" t="str">
        <f>VLOOKUP(A123,'Trips&amp;Operators'!$C$1:$E$9999,3,FALSE)</f>
        <v>BRUDER</v>
      </c>
      <c r="M123" s="12">
        <f>I123-F123</f>
        <v>3.0497685183945578E-2</v>
      </c>
      <c r="N123" s="13">
        <f>$M123*24*60</f>
        <v>43.916666664881632</v>
      </c>
      <c r="O123" s="13"/>
      <c r="P123" s="13"/>
      <c r="Q123" s="62"/>
      <c r="R123" s="62"/>
      <c r="T123" s="74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>IF(Y123&lt;23,"Y","N")</f>
        <v>N</v>
      </c>
      <c r="V123" s="74">
        <f>VALUE(LEFT(A123,3))-VALUE(LEFT(A122,3))</f>
        <v>1</v>
      </c>
      <c r="W123" s="74">
        <f>RIGHT(D123,LEN(D123)-4)/10000</f>
        <v>23.298500000000001</v>
      </c>
      <c r="X123" s="74">
        <f>RIGHT(H123,LEN(H123)-4)/10000</f>
        <v>1.4500000000000001E-2</v>
      </c>
      <c r="Y123" s="74">
        <f>ABS(X123-W123)</f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>IF(ISEVEN(B124),(B124-1)&amp;"/"&amp;B124,B124&amp;"/"&amp;(B124+1))</f>
        <v>4019/4020</v>
      </c>
      <c r="L124" s="61" t="str">
        <f>VLOOKUP(A124,'Trips&amp;Operators'!$C$1:$E$9999,3,FALSE)</f>
        <v>DE LA ROSA</v>
      </c>
      <c r="M124" s="12">
        <f>I124-F124</f>
        <v>3.2962962963210884E-2</v>
      </c>
      <c r="N124" s="13">
        <f>$M124*24*60</f>
        <v>47.466666667023674</v>
      </c>
      <c r="O124" s="13"/>
      <c r="P124" s="13"/>
      <c r="Q124" s="62"/>
      <c r="R124" s="62"/>
      <c r="T124" s="74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>IF(Y124&lt;23,"Y","N")</f>
        <v>N</v>
      </c>
      <c r="V124" s="74">
        <f>VALUE(LEFT(A124,3))-VALUE(LEFT(A123,3))</f>
        <v>1</v>
      </c>
      <c r="W124" s="74">
        <f>RIGHT(D124,LEN(D124)-4)/10000</f>
        <v>4.4900000000000002E-2</v>
      </c>
      <c r="X124" s="74">
        <f>RIGHT(H124,LEN(H124)-4)/10000</f>
        <v>23.329699999999999</v>
      </c>
      <c r="Y124" s="74">
        <f>ABS(X124-W124)</f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>IF(ISEVEN(B125),(B125-1)&amp;"/"&amp;B125,B125&amp;"/"&amp;(B125+1))</f>
        <v>4019/4020</v>
      </c>
      <c r="L125" s="61" t="str">
        <f>VLOOKUP(A125,'Trips&amp;Operators'!$C$1:$E$9999,3,FALSE)</f>
        <v>DE LA ROSA</v>
      </c>
      <c r="M125" s="12">
        <f>I125-F125</f>
        <v>2.7870370373420883E-2</v>
      </c>
      <c r="N125" s="13">
        <f>$M125*24*60</f>
        <v>40.133333337726071</v>
      </c>
      <c r="O125" s="13"/>
      <c r="P125" s="13"/>
      <c r="Q125" s="62"/>
      <c r="R125" s="62"/>
      <c r="T125" s="74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>IF(Y125&lt;23,"Y","N")</f>
        <v>N</v>
      </c>
      <c r="V125" s="74">
        <f>VALUE(LEFT(A125,3))-VALUE(LEFT(A124,3))</f>
        <v>1</v>
      </c>
      <c r="W125" s="74">
        <f>RIGHT(D125,LEN(D125)-4)/10000</f>
        <v>23.297499999999999</v>
      </c>
      <c r="X125" s="74">
        <f>RIGHT(H125,LEN(H125)-4)/10000</f>
        <v>1.52E-2</v>
      </c>
      <c r="Y125" s="74">
        <f>ABS(X125-W125)</f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>IF(ISEVEN(B126),(B126-1)&amp;"/"&amp;B126,B126&amp;"/"&amp;(B126+1))</f>
        <v>4043/4044</v>
      </c>
      <c r="L126" s="61" t="str">
        <f>VLOOKUP(A126,'Trips&amp;Operators'!$C$1:$E$9999,3,FALSE)</f>
        <v>REBOLETTI</v>
      </c>
      <c r="M126" s="12">
        <f>I126-F126</f>
        <v>3.1307870376622304E-2</v>
      </c>
      <c r="N126" s="13">
        <f>$M126*24*60</f>
        <v>45.083333342336118</v>
      </c>
      <c r="O126" s="13"/>
      <c r="P126" s="13"/>
      <c r="Q126" s="62"/>
      <c r="R126" s="62"/>
      <c r="T126" s="74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>IF(Y126&lt;23,"Y","N")</f>
        <v>N</v>
      </c>
      <c r="V126" s="74">
        <f>VALUE(LEFT(A126,3))-VALUE(LEFT(A125,3))</f>
        <v>1</v>
      </c>
      <c r="W126" s="74">
        <f>RIGHT(D126,LEN(D126)-4)/10000</f>
        <v>4.3499999999999997E-2</v>
      </c>
      <c r="X126" s="74">
        <f>RIGHT(H126,LEN(H126)-4)/10000</f>
        <v>23.328800000000001</v>
      </c>
      <c r="Y126" s="74">
        <f>ABS(X126-W126)</f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>IF(ISEVEN(B127),(B127-1)&amp;"/"&amp;B127,B127&amp;"/"&amp;(B127+1))</f>
        <v>4043/4044</v>
      </c>
      <c r="L127" s="61" t="str">
        <f>VLOOKUP(A127,'Trips&amp;Operators'!$C$1:$E$9999,3,FALSE)</f>
        <v>REBOLETTI</v>
      </c>
      <c r="M127" s="12">
        <f>I127-F127</f>
        <v>1.7210648147738539E-2</v>
      </c>
      <c r="N127" s="13"/>
      <c r="O127" s="13"/>
      <c r="P127" s="13">
        <f>(M127+M128)*24*60</f>
        <v>44.283333333441988</v>
      </c>
      <c r="Q127" s="62" t="s">
        <v>429</v>
      </c>
      <c r="R127" s="62" t="s">
        <v>433</v>
      </c>
      <c r="T127" s="74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>IF(Y127&lt;23,"Y","N")</f>
        <v>Y</v>
      </c>
      <c r="V127" s="74">
        <f>VALUE(LEFT(A127,3))-VALUE(LEFT(A126,3))</f>
        <v>1</v>
      </c>
      <c r="W127" s="74">
        <f>RIGHT(D127,LEN(D127)-4)/10000</f>
        <v>12.786099999999999</v>
      </c>
      <c r="X127" s="74">
        <f>RIGHT(H127,LEN(H127)-4)/10000</f>
        <v>1.5800000000000002E-2</v>
      </c>
      <c r="Y127" s="74">
        <f>ABS(X127-W127)</f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>IF(ISEVEN(B128),(B128-1)&amp;"/"&amp;B128,B128&amp;"/"&amp;(B128+1))</f>
        <v>4043/4044</v>
      </c>
      <c r="L128" s="61" t="str">
        <f>VLOOKUP(A128,'Trips&amp;Operators'!$C$1:$E$9999,3,FALSE)</f>
        <v>REBOLETTI</v>
      </c>
      <c r="M128" s="12">
        <f>I128-F128</f>
        <v>1.3541666667151731E-2</v>
      </c>
      <c r="N128" s="13"/>
      <c r="O128" s="13"/>
      <c r="P128" s="13"/>
      <c r="Q128" s="62"/>
      <c r="R128" s="62"/>
      <c r="T128" s="74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>IF(Y128&lt;23,"Y","N")</f>
        <v>Y</v>
      </c>
      <c r="V128" s="74">
        <f>VALUE(LEFT(A128,3))-VALUE(LEFT(A127,3))</f>
        <v>0</v>
      </c>
      <c r="W128" s="74">
        <f>RIGHT(D128,LEN(D128)-4)/10000</f>
        <v>23.2959</v>
      </c>
      <c r="X128" s="74">
        <f>RIGHT(H128,LEN(H128)-4)/10000</f>
        <v>15.8705</v>
      </c>
      <c r="Y128" s="74">
        <f>ABS(X128-W128)</f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>IF(ISEVEN(B129),(B129-1)&amp;"/"&amp;B129,B129&amp;"/"&amp;(B129+1))</f>
        <v>4009/4010</v>
      </c>
      <c r="L129" s="61" t="str">
        <f>VLOOKUP(A129,'Trips&amp;Operators'!$C$1:$E$9999,3,FALSE)</f>
        <v>STRICKLAND</v>
      </c>
      <c r="M129" s="12">
        <f>I129-F129</f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434</v>
      </c>
      <c r="T129" s="74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>IF(Y129&lt;23,"Y","N")</f>
        <v>Y</v>
      </c>
      <c r="V129" s="74">
        <f>VALUE(LEFT(A129,3))-VALUE(LEFT(A128,3))</f>
        <v>1</v>
      </c>
      <c r="W129" s="74">
        <f>RIGHT(D129,LEN(D129)-4)/10000</f>
        <v>5.28E-2</v>
      </c>
      <c r="X129" s="74">
        <f>RIGHT(H129,LEN(H129)-4)/10000</f>
        <v>15.455500000000001</v>
      </c>
      <c r="Y129" s="74">
        <f>ABS(X129-W129)</f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>IF(ISEVEN(B130),(B130-1)&amp;"/"&amp;B130,B130&amp;"/"&amp;(B130+1))</f>
        <v>4009/4010</v>
      </c>
      <c r="L130" s="61" t="str">
        <f>VLOOKUP(A130,'Trips&amp;Operators'!$C$1:$E$9999,3,FALSE)</f>
        <v>STRICKLAND</v>
      </c>
      <c r="M130" s="12">
        <f>I130-F130</f>
        <v>1.5162037016125396E-3</v>
      </c>
      <c r="N130" s="13"/>
      <c r="O130" s="13"/>
      <c r="P130" s="13">
        <f>M132*24*60</f>
        <v>87.883333330973983</v>
      </c>
      <c r="Q130" s="62" t="s">
        <v>436</v>
      </c>
      <c r="R130" s="62" t="s">
        <v>435</v>
      </c>
      <c r="T130" s="74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>IF(Y130&lt;23,"Y","N")</f>
        <v>Y</v>
      </c>
      <c r="V130" s="74">
        <f>VALUE(LEFT(A130,3))-VALUE(LEFT(A129,3))</f>
        <v>1</v>
      </c>
      <c r="W130" s="74">
        <f>RIGHT(D130,LEN(D130)-4)/10000</f>
        <v>0.1328</v>
      </c>
      <c r="X130" s="74">
        <f>RIGHT(H130,LEN(H130)-4)/10000</f>
        <v>0.1167</v>
      </c>
      <c r="Y130" s="74">
        <f>ABS(X130-W130)</f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>IF(ISEVEN(B131),(B131-1)&amp;"/"&amp;B131,B131&amp;"/"&amp;(B131+1))</f>
        <v>4009/4010</v>
      </c>
      <c r="L131" s="61" t="str">
        <f>VLOOKUP(A131,'Trips&amp;Operators'!$C$1:$E$9999,3,FALSE)</f>
        <v>STRICKLAND</v>
      </c>
      <c r="M131" s="12">
        <f>I131-F131</f>
        <v>6.25E-2</v>
      </c>
      <c r="N131" s="13"/>
      <c r="O131" s="13"/>
      <c r="P131" s="13"/>
      <c r="Q131" s="62"/>
      <c r="R131" s="62"/>
      <c r="T131" s="74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>IF(Y131&lt;23,"Y","N")</f>
        <v>N</v>
      </c>
      <c r="V131" s="74">
        <f>VALUE(LEFT(A131,3))-VALUE(LEFT(A130,3))</f>
        <v>0</v>
      </c>
      <c r="W131" s="74">
        <f>RIGHT(D131,LEN(D131)-4)/10000</f>
        <v>23.298200000000001</v>
      </c>
      <c r="X131" s="74">
        <f>RIGHT(H131,LEN(H131)-4)/10000</f>
        <v>0.1167</v>
      </c>
      <c r="Y131" s="74">
        <f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>I132-F132</f>
        <v>6.1030092590954155E-2</v>
      </c>
      <c r="N132" s="13"/>
      <c r="O132" s="13"/>
      <c r="P132" s="13"/>
      <c r="Q132" s="62"/>
      <c r="R132" s="62"/>
      <c r="T132" s="74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>IF(Y132&lt;23,"Y","N")</f>
        <v>N</v>
      </c>
      <c r="V132" s="74">
        <f>VALUE(LEFT(A132,3))-VALUE(LEFT(A131,3))</f>
        <v>0</v>
      </c>
      <c r="W132" s="74">
        <f>RIGHT(D132,LEN(D132)-4)/10000</f>
        <v>23.298200000000001</v>
      </c>
      <c r="X132" s="74">
        <f>RIGHT(H132,LEN(H132)-4)/10000</f>
        <v>0.1167</v>
      </c>
      <c r="Y132" s="74">
        <f>ABS(X132-W132)</f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>IF(ISEVEN(B133),(B133-1)&amp;"/"&amp;B133,B133&amp;"/"&amp;(B133+1))</f>
        <v>4037/4038</v>
      </c>
      <c r="L133" s="61" t="str">
        <f>VLOOKUP(A133,'Trips&amp;Operators'!$C$1:$E$9999,3,FALSE)</f>
        <v>BRUDER</v>
      </c>
      <c r="M133" s="12">
        <f>I133-F133</f>
        <v>2.6087962964083999E-2</v>
      </c>
      <c r="N133" s="13"/>
      <c r="O133" s="13"/>
      <c r="P133" s="13">
        <f>$M133*24*60</f>
        <v>37.566666668280959</v>
      </c>
      <c r="Q133" s="62" t="s">
        <v>429</v>
      </c>
      <c r="R133" s="62" t="s">
        <v>437</v>
      </c>
      <c r="T133" s="74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>IF(Y133&lt;23,"Y","N")</f>
        <v>Y</v>
      </c>
      <c r="V133" s="74">
        <f>VALUE(LEFT(A133,3))-VALUE(LEFT(A132,3))</f>
        <v>1</v>
      </c>
      <c r="W133" s="74">
        <f>RIGHT(D133,LEN(D133)-4)/10000</f>
        <v>4.5100000000000001E-2</v>
      </c>
      <c r="X133" s="74">
        <f>RIGHT(H133,LEN(H133)-4)/10000</f>
        <v>15.5128</v>
      </c>
      <c r="Y133" s="74">
        <f>ABS(X133-W133)</f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>IF(ISEVEN(B134),(B134-1)&amp;"/"&amp;B134,B134&amp;"/"&amp;(B134+1))</f>
        <v>4037/4038</v>
      </c>
      <c r="L134" s="61" t="str">
        <f>VLOOKUP(A134,'Trips&amp;Operators'!$C$1:$E$9999,3,FALSE)</f>
        <v>BRUDER</v>
      </c>
      <c r="M134" s="12">
        <f>I134-F134</f>
        <v>2.8877314820419997E-2</v>
      </c>
      <c r="N134" s="13">
        <f>$M134*24*60</f>
        <v>41.583333341404796</v>
      </c>
      <c r="O134" s="13"/>
      <c r="P134" s="13"/>
      <c r="Q134" s="62"/>
      <c r="R134" s="62"/>
      <c r="T134" s="74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>IF(Y134&lt;23,"Y","N")</f>
        <v>N</v>
      </c>
      <c r="V134" s="74">
        <f>VALUE(LEFT(A134,3))-VALUE(LEFT(A133,3))</f>
        <v>1</v>
      </c>
      <c r="W134" s="74">
        <f>RIGHT(D134,LEN(D134)-4)/10000</f>
        <v>23.305700000000002</v>
      </c>
      <c r="X134" s="74">
        <f>RIGHT(H134,LEN(H134)-4)/10000</f>
        <v>1.9199999999999998E-2</v>
      </c>
      <c r="Y134" s="74">
        <f>ABS(X134-W134)</f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>IF(ISEVEN(B135),(B135-1)&amp;"/"&amp;B135,B135&amp;"/"&amp;(B135+1))</f>
        <v>4019/4020</v>
      </c>
      <c r="L135" s="61" t="str">
        <f>VLOOKUP(A135,'Trips&amp;Operators'!$C$1:$E$9999,3,FALSE)</f>
        <v>DE LA ROSA</v>
      </c>
      <c r="M135" s="12">
        <f>I135-F135</f>
        <v>2.8043981481459923E-2</v>
      </c>
      <c r="N135" s="13">
        <f>$M135*24*60</f>
        <v>40.383333333302289</v>
      </c>
      <c r="O135" s="13"/>
      <c r="P135" s="13"/>
      <c r="Q135" s="62"/>
      <c r="R135" s="62"/>
      <c r="T135" s="74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>IF(Y135&lt;23,"Y","N")</f>
        <v>N</v>
      </c>
      <c r="V135" s="74">
        <f>VALUE(LEFT(A135,3))-VALUE(LEFT(A134,3))</f>
        <v>1</v>
      </c>
      <c r="W135" s="74">
        <f>RIGHT(D135,LEN(D135)-4)/10000</f>
        <v>4.5499999999999999E-2</v>
      </c>
      <c r="X135" s="74">
        <f>RIGHT(H135,LEN(H135)-4)/10000</f>
        <v>23.328800000000001</v>
      </c>
      <c r="Y135" s="74">
        <f>ABS(X135-W135)</f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>IF(ISEVEN(B136),(B136-1)&amp;"/"&amp;B136,B136&amp;"/"&amp;(B136+1))</f>
        <v>4019/4020</v>
      </c>
      <c r="L136" s="61" t="str">
        <f>VLOOKUP(A136,'Trips&amp;Operators'!$C$1:$E$9999,3,FALSE)</f>
        <v>DE LA ROSA</v>
      </c>
      <c r="M136" s="12">
        <f>I136-F136</f>
        <v>2.6898148142208811E-2</v>
      </c>
      <c r="N136" s="13">
        <f>$M136*24*60</f>
        <v>38.733333324780688</v>
      </c>
      <c r="O136" s="13"/>
      <c r="P136" s="13"/>
      <c r="Q136" s="62"/>
      <c r="R136" s="62"/>
      <c r="T136" s="74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>IF(Y136&lt;23,"Y","N")</f>
        <v>N</v>
      </c>
      <c r="V136" s="74">
        <f>VALUE(LEFT(A136,3))-VALUE(LEFT(A135,3))</f>
        <v>1</v>
      </c>
      <c r="W136" s="74">
        <f>RIGHT(D136,LEN(D136)-4)/10000</f>
        <v>23.296299999999999</v>
      </c>
      <c r="X136" s="74">
        <f>RIGHT(H136,LEN(H136)-4)/10000</f>
        <v>1.49E-2</v>
      </c>
      <c r="Y136" s="74">
        <f>ABS(X136-W136)</f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>IF(ISEVEN(B137),(B137-1)&amp;"/"&amp;B137,B137&amp;"/"&amp;(B137+1))</f>
        <v>4043/4044</v>
      </c>
      <c r="L137" s="61" t="str">
        <f>VLOOKUP(A137,'Trips&amp;Operators'!$C$1:$E$9999,3,FALSE)</f>
        <v>REBOLETTI</v>
      </c>
      <c r="M137" s="12">
        <f>I137-F137</f>
        <v>3.4444444441760425E-2</v>
      </c>
      <c r="N137" s="13">
        <f>$M137*24*60</f>
        <v>49.599999996135011</v>
      </c>
      <c r="O137" s="13"/>
      <c r="P137" s="13"/>
      <c r="Q137" s="62"/>
      <c r="R137" s="62"/>
      <c r="T137" s="74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>IF(Y137&lt;23,"Y","N")</f>
        <v>N</v>
      </c>
      <c r="V137" s="74">
        <f>VALUE(LEFT(A137,3))-VALUE(LEFT(A136,3))</f>
        <v>1</v>
      </c>
      <c r="W137" s="74">
        <f>RIGHT(D137,LEN(D137)-4)/10000</f>
        <v>4.53E-2</v>
      </c>
      <c r="X137" s="74">
        <f>RIGHT(H137,LEN(H137)-4)/10000</f>
        <v>23.329899999999999</v>
      </c>
      <c r="Y137" s="74">
        <f>ABS(X137-W137)</f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>IF(ISEVEN(B138),(B138-1)&amp;"/"&amp;B138,B138&amp;"/"&amp;(B138+1))</f>
        <v>4043/4044</v>
      </c>
      <c r="L138" s="61" t="str">
        <f>VLOOKUP(A138,'Trips&amp;Operators'!$C$1:$E$9999,3,FALSE)</f>
        <v>REBOLETTI</v>
      </c>
      <c r="M138" s="12">
        <f>I138-F138</f>
        <v>3.7800925929332152E-2</v>
      </c>
      <c r="N138" s="13">
        <f>$M138*24*60</f>
        <v>54.433333338238299</v>
      </c>
      <c r="O138" s="13"/>
      <c r="P138" s="13"/>
      <c r="Q138" s="62"/>
      <c r="R138" s="62"/>
      <c r="T138" s="74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>IF(Y138&lt;23,"Y","N")</f>
        <v>N</v>
      </c>
      <c r="V138" s="74">
        <f>VALUE(LEFT(A138,3))-VALUE(LEFT(A137,3))</f>
        <v>1</v>
      </c>
      <c r="W138" s="74">
        <f>RIGHT(D138,LEN(D138)-4)/10000</f>
        <v>23.298200000000001</v>
      </c>
      <c r="X138" s="74">
        <f>RIGHT(H138,LEN(H138)-4)/10000</f>
        <v>1.54E-2</v>
      </c>
      <c r="Y138" s="74">
        <f>ABS(X138-W138)</f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>IF(ISEVEN(B139),(B139-1)&amp;"/"&amp;B139,B139&amp;"/"&amp;(B139+1))</f>
        <v>4013/4014</v>
      </c>
      <c r="L139" s="61" t="str">
        <f>VLOOKUP(A139,'Trips&amp;Operators'!$C$1:$E$9999,3,FALSE)</f>
        <v>MAYBERRY</v>
      </c>
      <c r="M139" s="12">
        <f>I139-F139</f>
        <v>3.3078703709179536E-2</v>
      </c>
      <c r="N139" s="13">
        <f>$M139*24*60</f>
        <v>47.633333341218531</v>
      </c>
      <c r="O139" s="13"/>
      <c r="P139" s="13"/>
      <c r="Q139" s="62"/>
      <c r="R139" s="62"/>
      <c r="T139" s="74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>IF(Y139&lt;23,"Y","N")</f>
        <v>N</v>
      </c>
      <c r="V139" s="74">
        <f>VALUE(LEFT(A139,3))-VALUE(LEFT(A138,3))</f>
        <v>1</v>
      </c>
      <c r="W139" s="74">
        <f>RIGHT(D139,LEN(D139)-4)/10000</f>
        <v>4.8399999999999999E-2</v>
      </c>
      <c r="X139" s="74">
        <v>23.3293</v>
      </c>
      <c r="Y139" s="74">
        <f>ABS(X139-W139)</f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>IF(ISEVEN(B140),(B140-1)&amp;"/"&amp;B140,B140&amp;"/"&amp;(B140+1))</f>
        <v>4013/4014</v>
      </c>
      <c r="L140" s="61" t="str">
        <f>VLOOKUP(A140,'Trips&amp;Operators'!$C$1:$E$9999,3,FALSE)</f>
        <v>MAYBERRY</v>
      </c>
      <c r="M140" s="12">
        <f>I140-F140</f>
        <v>3.7465277775481809E-2</v>
      </c>
      <c r="N140" s="13">
        <f>$M140*24*60</f>
        <v>53.949999996693805</v>
      </c>
      <c r="O140" s="13"/>
      <c r="P140" s="13"/>
      <c r="Q140" s="62"/>
      <c r="R140" s="62"/>
      <c r="T140" s="74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>IF(Y140&lt;23,"Y","N")</f>
        <v>N</v>
      </c>
      <c r="V140" s="74">
        <f>VALUE(LEFT(A140,3))-VALUE(LEFT(A139,3))</f>
        <v>1</v>
      </c>
      <c r="W140" s="74">
        <f>RIGHT(D140,LEN(D140)-4)/10000</f>
        <v>23.297499999999999</v>
      </c>
      <c r="X140" s="74">
        <f>RIGHT(H140,LEN(H140)-4)/10000</f>
        <v>3.1099999999999999E-2</v>
      </c>
      <c r="Y140" s="74">
        <f>ABS(X140-W140)</f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>IF(ISEVEN(B141),(B141-1)&amp;"/"&amp;B141,B141&amp;"/"&amp;(B141+1))</f>
        <v>4037/4038</v>
      </c>
      <c r="L141" s="61" t="str">
        <f>VLOOKUP(A141,'Trips&amp;Operators'!$C$1:$E$9999,3,FALSE)</f>
        <v>BRUDER</v>
      </c>
      <c r="M141" s="12">
        <f>I141-F141</f>
        <v>4.1851851856335998E-2</v>
      </c>
      <c r="N141" s="13">
        <f>$M141*24*60</f>
        <v>60.266666673123837</v>
      </c>
      <c r="O141" s="13"/>
      <c r="P141" s="13"/>
      <c r="Q141" s="62"/>
      <c r="R141" s="62"/>
      <c r="T141" s="74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>IF(Y141&lt;23,"Y","N")</f>
        <v>N</v>
      </c>
      <c r="V141" s="74">
        <f>VALUE(LEFT(A141,3))-VALUE(LEFT(A140,3))</f>
        <v>1</v>
      </c>
      <c r="W141" s="74">
        <f>RIGHT(D141,LEN(D141)-4)/10000</f>
        <v>5.11E-2</v>
      </c>
      <c r="X141" s="74">
        <f>RIGHT(H141,LEN(H141)-4)/10000</f>
        <v>23.332100000000001</v>
      </c>
      <c r="Y141" s="74">
        <f>ABS(X141-W141)</f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>IF(ISEVEN(B142),(B142-1)&amp;"/"&amp;B142,B142&amp;"/"&amp;(B142+1))</f>
        <v>4037/4038</v>
      </c>
      <c r="L142" s="61" t="str">
        <f>VLOOKUP(A142,'Trips&amp;Operators'!$C$1:$E$9999,3,FALSE)</f>
        <v>BRUDER</v>
      </c>
      <c r="M142" s="12">
        <f>I142-F142</f>
        <v>3.5474537035042886E-2</v>
      </c>
      <c r="N142" s="13">
        <f>$M142*24*60</f>
        <v>51.083333330461755</v>
      </c>
      <c r="O142" s="13"/>
      <c r="P142" s="13"/>
      <c r="Q142" s="62"/>
      <c r="R142" s="62"/>
      <c r="T142" s="74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>IF(Y142&lt;23,"Y","N")</f>
        <v>N</v>
      </c>
      <c r="V142" s="74">
        <f>VALUE(LEFT(A142,3))-VALUE(LEFT(A141,3))</f>
        <v>1</v>
      </c>
      <c r="W142" s="74">
        <f>RIGHT(D142,LEN(D142)-4)/10000</f>
        <v>23.2987</v>
      </c>
      <c r="X142" s="74">
        <f>RIGHT(H142,LEN(H142)-4)/10000</f>
        <v>1.5599999999999999E-2</v>
      </c>
      <c r="Y142" s="74">
        <f>ABS(X142-W142)</f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>IF(ISEVEN(B143),(B143-1)&amp;"/"&amp;B143,B143&amp;"/"&amp;(B143+1))</f>
        <v>4019/4020</v>
      </c>
      <c r="L143" s="61" t="str">
        <f>VLOOKUP(A143,'Trips&amp;Operators'!$C$1:$E$9999,3,FALSE)</f>
        <v>DE LA ROSA</v>
      </c>
      <c r="M143" s="12">
        <f>I143-F143</f>
        <v>2.7951388889050577E-2</v>
      </c>
      <c r="N143" s="13">
        <f>$M143*24*60</f>
        <v>40.250000000232831</v>
      </c>
      <c r="O143" s="13"/>
      <c r="P143" s="13"/>
      <c r="Q143" s="62"/>
      <c r="R143" s="62"/>
      <c r="T143" s="74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>IF(Y143&lt;23,"Y","N")</f>
        <v>N</v>
      </c>
      <c r="V143" s="74">
        <f>VALUE(LEFT(A143,3))-VALUE(LEFT(A142,3))</f>
        <v>1</v>
      </c>
      <c r="W143" s="74">
        <f>RIGHT(D143,LEN(D143)-4)/10000</f>
        <v>4.5999999999999999E-2</v>
      </c>
      <c r="X143" s="74">
        <f>RIGHT(H143,LEN(H143)-4)/10000</f>
        <v>23.330400000000001</v>
      </c>
      <c r="Y143" s="74">
        <f>ABS(X143-W143)</f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>IF(ISEVEN(B144),(B144-1)&amp;"/"&amp;B144,B144&amp;"/"&amp;(B144+1))</f>
        <v>4019/4020</v>
      </c>
      <c r="L144" s="61" t="str">
        <f>VLOOKUP(A144,'Trips&amp;Operators'!$C$1:$E$9999,3,FALSE)</f>
        <v>DE LA ROSA</v>
      </c>
      <c r="M144" s="12">
        <f>I144-F144</f>
        <v>2.880787036701804E-2</v>
      </c>
      <c r="N144" s="13">
        <f>$M144*24*60</f>
        <v>41.483333328505978</v>
      </c>
      <c r="O144" s="13"/>
      <c r="P144" s="13"/>
      <c r="Q144" s="62"/>
      <c r="R144" s="62"/>
      <c r="T144" s="74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>IF(Y144&lt;23,"Y","N")</f>
        <v>N</v>
      </c>
      <c r="V144" s="74">
        <f>VALUE(LEFT(A144,3))-VALUE(LEFT(A143,3))</f>
        <v>1</v>
      </c>
      <c r="W144" s="74">
        <f>RIGHT(D144,LEN(D144)-4)/10000</f>
        <v>23.298500000000001</v>
      </c>
      <c r="X144" s="74">
        <f>RIGHT(H144,LEN(H144)-4)/10000</f>
        <v>1.6299999999999999E-2</v>
      </c>
      <c r="Y144" s="74">
        <f>ABS(X144-W144)</f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>IF(ISEVEN(B145),(B145-1)&amp;"/"&amp;B145,B145&amp;"/"&amp;(B145+1))</f>
        <v>4043/4044</v>
      </c>
      <c r="L145" s="61" t="str">
        <f>VLOOKUP(A145,'Trips&amp;Operators'!$C$1:$E$9999,3,FALSE)</f>
        <v>REBOLETTI</v>
      </c>
      <c r="M145" s="12">
        <f>I145-F145</f>
        <v>3.7766203698993195E-2</v>
      </c>
      <c r="N145" s="13">
        <f>$M145*24*60</f>
        <v>54.383333326550201</v>
      </c>
      <c r="O145" s="13"/>
      <c r="P145" s="13"/>
      <c r="Q145" s="62"/>
      <c r="R145" s="62"/>
      <c r="T145" s="74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>IF(Y145&lt;23,"Y","N")</f>
        <v>N</v>
      </c>
      <c r="V145" s="74">
        <f>VALUE(LEFT(A145,3))-VALUE(LEFT(A144,3))</f>
        <v>1</v>
      </c>
      <c r="W145" s="74">
        <f>RIGHT(D145,LEN(D145)-4)/10000</f>
        <v>4.4699999999999997E-2</v>
      </c>
      <c r="X145" s="74">
        <f>RIGHT(H145,LEN(H145)-4)/10000</f>
        <v>23.329799999999999</v>
      </c>
      <c r="Y145" s="74">
        <f>ABS(X145-W145)</f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>IF(ISEVEN(B146),(B146-1)&amp;"/"&amp;B146,B146&amp;"/"&amp;(B146+1))</f>
        <v>4043/4044</v>
      </c>
      <c r="L146" s="61" t="str">
        <f>VLOOKUP(A146,'Trips&amp;Operators'!$C$1:$E$9999,3,FALSE)</f>
        <v>REBOLETTI</v>
      </c>
      <c r="M146" s="12">
        <f>I146-F146</f>
        <v>2.9930555559985805E-2</v>
      </c>
      <c r="N146" s="13">
        <f>$M146*24*60</f>
        <v>43.10000000637956</v>
      </c>
      <c r="O146" s="13"/>
      <c r="P146" s="13"/>
      <c r="Q146" s="62"/>
      <c r="R146" s="62"/>
      <c r="T146" s="74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>IF(Y146&lt;23,"Y","N")</f>
        <v>N</v>
      </c>
      <c r="V146" s="74">
        <f>VALUE(LEFT(A146,3))-VALUE(LEFT(A145,3))</f>
        <v>1</v>
      </c>
      <c r="W146" s="74">
        <f>RIGHT(D146,LEN(D146)-4)/10000</f>
        <v>23.297699999999999</v>
      </c>
      <c r="X146" s="74">
        <f>RIGHT(H146,LEN(H146)-4)/10000</f>
        <v>1.5800000000000002E-2</v>
      </c>
      <c r="Y146" s="74">
        <f>ABS(X146-W146)</f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>IF(ISEVEN(B147),(B147-1)&amp;"/"&amp;B147,B147&amp;"/"&amp;(B147+1))</f>
        <v>4013/4014</v>
      </c>
      <c r="L147" s="61" t="str">
        <f>VLOOKUP(A147,'Trips&amp;Operators'!$C$1:$E$9999,3,FALSE)</f>
        <v>STRICKLAND</v>
      </c>
      <c r="M147" s="12">
        <f>I147-F147</f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438</v>
      </c>
      <c r="T147" s="74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>IF(Y147&lt;23,"Y","N")</f>
        <v>Y</v>
      </c>
      <c r="V147" s="74">
        <f>VALUE(LEFT(A147,3))-VALUE(LEFT(A146,3))</f>
        <v>1</v>
      </c>
      <c r="W147" s="74">
        <f>RIGHT(D147,LEN(D147)-4)/10000</f>
        <v>6.0600000000000001E-2</v>
      </c>
      <c r="X147" s="74">
        <f>RIGHT(H147,LEN(H147)-4)/10000</f>
        <v>6.3E-2</v>
      </c>
      <c r="Y147" s="74">
        <f>ABS(X147-W147)</f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32:K154" si="5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32:M154" si="6">I148-F148</f>
        <v>2.6469907410501037E-2</v>
      </c>
      <c r="N148" s="13">
        <f t="shared" ref="N132:N154" si="7">$M148*24*60</f>
        <v>38.116666671121493</v>
      </c>
      <c r="O148" s="13"/>
      <c r="P148" s="13"/>
      <c r="Q148" s="62"/>
      <c r="R148" s="62"/>
      <c r="T148" s="74" t="str">
        <f t="shared" ref="T133:T154" si="8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33:U154" si="9">IF(Y148&lt;23,"Y","N")</f>
        <v>N</v>
      </c>
      <c r="V148" s="74">
        <f t="shared" ref="V133:V154" si="10">VALUE(LEFT(A148,3))-VALUE(LEFT(A147,3))</f>
        <v>1</v>
      </c>
      <c r="W148" s="74">
        <f t="shared" ref="W133:W154" si="11">RIGHT(D148,LEN(D148)-4)/10000</f>
        <v>23.296199999999999</v>
      </c>
      <c r="X148" s="74">
        <f t="shared" ref="X133:X154" si="12">RIGHT(H148,LEN(H148)-4)/10000</f>
        <v>1.54E-2</v>
      </c>
      <c r="Y148" s="74">
        <f t="shared" ref="Y133:Y154" si="13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"/>
        <v>4037/4038</v>
      </c>
      <c r="L149" s="61" t="str">
        <f>VLOOKUP(A149,'Trips&amp;Operators'!$C$1:$E$9999,3,FALSE)</f>
        <v>BRUDER</v>
      </c>
      <c r="M149" s="12">
        <f t="shared" si="6"/>
        <v>3.718749999825377E-2</v>
      </c>
      <c r="N149" s="13">
        <f t="shared" si="7"/>
        <v>53.549999997485429</v>
      </c>
      <c r="O149" s="13"/>
      <c r="P149" s="13"/>
      <c r="Q149" s="62"/>
      <c r="R149" s="62"/>
      <c r="T14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9"/>
        <v>N</v>
      </c>
      <c r="V149" s="74">
        <f t="shared" si="10"/>
        <v>1</v>
      </c>
      <c r="W149" s="74">
        <f t="shared" si="11"/>
        <v>4.5100000000000001E-2</v>
      </c>
      <c r="X149" s="74">
        <f t="shared" si="12"/>
        <v>23.3276</v>
      </c>
      <c r="Y149" s="74">
        <f t="shared" si="13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"/>
        <v>4037/4038</v>
      </c>
      <c r="L150" s="61" t="str">
        <f>VLOOKUP(A150,'Trips&amp;Operators'!$C$1:$E$9999,3,FALSE)</f>
        <v>BRUDER</v>
      </c>
      <c r="M150" s="12">
        <f t="shared" si="6"/>
        <v>3.2743055555329192E-2</v>
      </c>
      <c r="N150" s="13">
        <f t="shared" si="7"/>
        <v>47.149999999674037</v>
      </c>
      <c r="O150" s="13"/>
      <c r="P150" s="13"/>
      <c r="Q150" s="62"/>
      <c r="R150" s="62"/>
      <c r="T15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9"/>
        <v>N</v>
      </c>
      <c r="V150" s="74">
        <f t="shared" si="10"/>
        <v>1</v>
      </c>
      <c r="W150" s="74">
        <f t="shared" si="11"/>
        <v>23.296199999999999</v>
      </c>
      <c r="X150" s="74">
        <f t="shared" si="12"/>
        <v>1.72E-2</v>
      </c>
      <c r="Y150" s="74">
        <f t="shared" si="13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"/>
        <v>4019/4020</v>
      </c>
      <c r="L151" s="61" t="str">
        <f>VLOOKUP(A151,'Trips&amp;Operators'!$C$1:$E$9999,3,FALSE)</f>
        <v>DE LA ROSA</v>
      </c>
      <c r="M151" s="12">
        <f t="shared" si="6"/>
        <v>2.9108796290529426E-2</v>
      </c>
      <c r="N151" s="13">
        <f t="shared" si="7"/>
        <v>41.916666658362374</v>
      </c>
      <c r="O151" s="13"/>
      <c r="P151" s="13"/>
      <c r="Q151" s="62"/>
      <c r="R151" s="62"/>
      <c r="T15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9"/>
        <v>N</v>
      </c>
      <c r="V151" s="74">
        <f t="shared" si="10"/>
        <v>1</v>
      </c>
      <c r="W151" s="74">
        <f t="shared" si="11"/>
        <v>4.3999999999999997E-2</v>
      </c>
      <c r="X151" s="74">
        <f t="shared" si="12"/>
        <v>23.3293</v>
      </c>
      <c r="Y151" s="74">
        <f t="shared" si="13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"/>
        <v>4019/4020</v>
      </c>
      <c r="L152" s="61" t="str">
        <f>VLOOKUP(A152,'Trips&amp;Operators'!$C$1:$E$9999,3,FALSE)</f>
        <v>DE LA ROSA</v>
      </c>
      <c r="M152" s="12">
        <f t="shared" si="6"/>
        <v>2.7407407411374152E-2</v>
      </c>
      <c r="N152" s="13">
        <f t="shared" si="7"/>
        <v>39.466666672378778</v>
      </c>
      <c r="O152" s="13"/>
      <c r="P152" s="13"/>
      <c r="Q152" s="62"/>
      <c r="R152" s="62"/>
      <c r="T15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9"/>
        <v>N</v>
      </c>
      <c r="V152" s="74">
        <f t="shared" si="10"/>
        <v>1</v>
      </c>
      <c r="W152" s="74">
        <f t="shared" si="11"/>
        <v>23.2974</v>
      </c>
      <c r="X152" s="74">
        <f t="shared" si="12"/>
        <v>1.4500000000000001E-2</v>
      </c>
      <c r="Y152" s="74">
        <f t="shared" si="13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"/>
        <v>4043/4044</v>
      </c>
      <c r="L153" s="61" t="str">
        <f>VLOOKUP(A153,'Trips&amp;Operators'!$C$1:$E$9999,3,FALSE)</f>
        <v>REBOLETTI</v>
      </c>
      <c r="M153" s="12">
        <f t="shared" si="6"/>
        <v>3.5185185181035195E-2</v>
      </c>
      <c r="N153" s="13">
        <f t="shared" si="7"/>
        <v>50.66666666069068</v>
      </c>
      <c r="O153" s="13"/>
      <c r="P153" s="13"/>
      <c r="Q153" s="62"/>
      <c r="R153" s="62"/>
      <c r="T15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9"/>
        <v>N</v>
      </c>
      <c r="V153" s="74">
        <f t="shared" si="10"/>
        <v>1</v>
      </c>
      <c r="W153" s="74">
        <f t="shared" si="11"/>
        <v>4.5999999999999999E-2</v>
      </c>
      <c r="X153" s="74">
        <f t="shared" si="12"/>
        <v>23.3306</v>
      </c>
      <c r="Y153" s="74">
        <f t="shared" si="13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"/>
        <v>4043/4044</v>
      </c>
      <c r="L154" s="61" t="str">
        <f>VLOOKUP(A154,'Trips&amp;Operators'!$C$1:$E$9999,3,FALSE)</f>
        <v>REBOLETTI</v>
      </c>
      <c r="M154" s="12">
        <f t="shared" si="6"/>
        <v>3.5219907411374152E-2</v>
      </c>
      <c r="N154" s="13">
        <f t="shared" si="7"/>
        <v>50.716666672378778</v>
      </c>
      <c r="O154" s="13"/>
      <c r="P154" s="13"/>
      <c r="Q154" s="62"/>
      <c r="R154" s="62"/>
      <c r="T15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9"/>
        <v>N</v>
      </c>
      <c r="V154" s="74">
        <f t="shared" si="10"/>
        <v>1</v>
      </c>
      <c r="W154" s="74">
        <f t="shared" si="11"/>
        <v>23.299600000000002</v>
      </c>
      <c r="X154" s="74">
        <f t="shared" si="12"/>
        <v>0.1186</v>
      </c>
      <c r="Y154" s="74">
        <f t="shared" si="13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18" priority="20" operator="equal">
      <formula>"Y"</formula>
    </cfRule>
  </conditionalFormatting>
  <conditionalFormatting sqref="V1 V3:V1048576">
    <cfRule type="cellIs" dxfId="17" priority="3" operator="greaterThan">
      <formula>1</formula>
    </cfRule>
  </conditionalFormatting>
  <conditionalFormatting sqref="A155:P155 A3:R154">
    <cfRule type="expression" dxfId="8" priority="34">
      <formula>$P3&gt;0</formula>
    </cfRule>
    <cfRule type="expression" dxfId="7" priority="35">
      <formula>$O3&gt;0</formula>
    </cfRule>
  </conditionalFormatting>
  <conditionalFormatting sqref="Q155:R155">
    <cfRule type="expression" dxfId="16" priority="76">
      <formula>$P155&gt;0</formula>
    </cfRule>
    <cfRule type="expression" dxfId="15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A8" sqref="A8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439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439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435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450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450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430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428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432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451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452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14" priority="7" operator="equal">
      <formula>"Y"</formula>
    </cfRule>
  </conditionalFormatting>
  <conditionalFormatting sqref="N11:N12 B69:N70 B66:K68 N66:N68 L29:M68 M8:M12 M8:N10 M13:N28 B8:L28 B3:N7">
    <cfRule type="expression" dxfId="13" priority="6">
      <formula>$M3="Y"</formula>
    </cfRule>
  </conditionalFormatting>
  <conditionalFormatting sqref="B29:K65 N29:N65">
    <cfRule type="expression" dxfId="12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440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441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442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443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442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440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444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444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441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445</v>
      </c>
    </row>
    <row r="43" spans="1:5" x14ac:dyDescent="0.25">
      <c r="A43" s="14">
        <v>42503.20952546296</v>
      </c>
      <c r="B43" t="s">
        <v>446</v>
      </c>
      <c r="C43" t="s">
        <v>202</v>
      </c>
      <c r="D43">
        <v>1430000</v>
      </c>
      <c r="E43" t="s">
        <v>441</v>
      </c>
    </row>
    <row r="44" spans="1:5" x14ac:dyDescent="0.25">
      <c r="A44" s="14">
        <v>42503.727569444447</v>
      </c>
      <c r="B44" t="s">
        <v>446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447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440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447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446</v>
      </c>
      <c r="C53" t="s">
        <v>220</v>
      </c>
      <c r="D53">
        <v>1430000</v>
      </c>
      <c r="E53" t="s">
        <v>441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447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446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445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444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447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444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441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444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443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441</v>
      </c>
    </row>
    <row r="86" spans="1:5" x14ac:dyDescent="0.25">
      <c r="A86" s="14">
        <v>42503.433530092596</v>
      </c>
      <c r="B86" t="s">
        <v>446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444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440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447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444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441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444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440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441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442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440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441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445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447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445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442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447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448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442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447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449</v>
      </c>
      <c r="D134">
        <v>900000</v>
      </c>
      <c r="E134" t="s">
        <v>448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442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448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446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445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440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442</v>
      </c>
    </row>
    <row r="146" spans="1:5" x14ac:dyDescent="0.25">
      <c r="A146" s="14">
        <v>42503.358703703707</v>
      </c>
      <c r="B146" t="s">
        <v>446</v>
      </c>
      <c r="C146" t="s">
        <v>240</v>
      </c>
      <c r="D146">
        <v>1430000</v>
      </c>
      <c r="E146" t="s">
        <v>441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446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442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440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2016-05-16T14:59:03Z</dcterms:modified>
</cp:coreProperties>
</file>