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ustomProperty1.bin" ContentType="application/vnd.openxmlformats-officedocument.spreadsheetml.customProperty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carbon-calculator-portal\Neils Forms\"/>
    </mc:Choice>
  </mc:AlternateContent>
  <xr:revisionPtr revIDLastSave="0" documentId="13_ncr:1_{4C89A996-004E-4108-9244-B4CDC827F88A}" xr6:coauthVersionLast="47" xr6:coauthVersionMax="47" xr10:uidLastSave="{00000000-0000-0000-0000-000000000000}"/>
  <bookViews>
    <workbookView xWindow="-120" yWindow="-120" windowWidth="29040" windowHeight="15720" activeTab="2" xr2:uid="{FCA95B54-0530-4E50-BE7B-8EB42E18EB21}"/>
  </bookViews>
  <sheets>
    <sheet name="In put sheet test" sheetId="7" r:id="rId1"/>
    <sheet name="Foamix Calculations" sheetId="12" r:id="rId2"/>
    <sheet name="Summary Graphs" sheetId="6" r:id="rId3"/>
    <sheet name="Spread Rates" sheetId="11" r:id="rId4"/>
    <sheet name="Sheet2" sheetId="9" r:id="rId5"/>
  </sheets>
  <externalReferences>
    <externalReference r:id="rId6"/>
    <externalReference r:id="rId7"/>
  </externalReferences>
  <definedNames>
    <definedName name="carbon_factor_units">'[1]VB Metadata'!$V$2:$V$10</definedName>
    <definedName name="chart_number_1">OFFSET('[1]Chart data'!$C$8,0,0,COUNTA('[1]Chart data'!$C$8:$C$9999),5)</definedName>
    <definedName name="chart_number_2">OFFSET('[1]Chart data'!$N$8,0,0,COUNTA('[1]Chart data'!$N$8:$N$9999),5)</definedName>
    <definedName name="Item46897">[2]Calculation!$B$122:$B$144</definedName>
    <definedName name="MainList">INDEX([1]!Table1[[Choose… ]],1):INDEX([1]!Table1[[Choose… ]],COUNTA([1]!Table1[[Choose… ]]))</definedName>
    <definedName name="_xlnm.Print_Area" localSheetId="0">'In put sheet test'!$C$2:$P$64</definedName>
    <definedName name="_xlnm.Print_Area" localSheetId="2">'Summary Graphs'!$C$2:$T$73</definedName>
    <definedName name="sublist_bulk_materials">IF(OR('[1]Bulk Materials'!XFD1="Choose…",'[1]Bulk Materials'!XFD1=""),"",INDEX([1]!Table1[#Data],1,MATCH('[1]Bulk Materials'!XFD1,[1]!Table1[#Headers],0)):INDEX([1]!Table1[#Data],COUNTA(INDEX([1]!Table1[#Data],,MATCH('[1]Bulk Materials'!XFD1,[1]!Table1[#Headers],0))),MATCH('[1]Bulk Materials'!XFD1,[1]!Table1[#Headers],0)))</definedName>
    <definedName name="sublist_business_transport">IF(OR('[1]Business Transport'!XFD1="Choose…",'[1]Business Transport'!XFD1=""),"",INDEX([1]!Table1[#Data],1,MATCH('[1]Business Transport'!XFD1,[1]!Table1[#Headers],0)):INDEX([1]!Table1[#Data],COUNTA(INDEX([1]!Table1[#Data],,MATCH('[1]Business Transport'!XFD1,[1]!Table1[#Headers],0))),MATCH('[1]Business Transport'!XFD1,[1]!Table1[#Headers],0)))</definedName>
    <definedName name="sublist_civils_structures">IF(OR('[1]Civils Structures'!XFD1="Choose…",'[1]Civils Structures'!XFD1=""),"",INDEX([1]!Table1[#Data],1,MATCH('[1]Civils Structures'!XFD1,[1]!Table1[#Headers],0)):INDEX([1]!Table1[#Data],COUNTA(INDEX([1]!Table1[#Data],,MATCH('[1]Civils Structures'!XFD1,[1]!Table1[#Headers],0))),MATCH('[1]Civils Structures'!XFD1,[1]!Table1[#Headers],0)))</definedName>
    <definedName name="sublist_drainage">IF(OR([1]Drainage!XFD1="Choose…",[1]Drainage!XFD1=""),"",INDEX([1]!Table1[#Data],1,MATCH([1]Drainage!XFD1,[1]!Table1[#Headers],0)):INDEX([1]!Table1[#Data],COUNTA(INDEX([1]!Table1[#Data],,MATCH([1]Drainage!XFD1,[1]!Table1[#Headers],0))),MATCH([1]Drainage!XFD1,[1]!Table1[#Headers],0)))</definedName>
    <definedName name="sublist_earthworks">IF(OR([1]Earthworks!XFD1="Choose…",[1]Earthworks!XFD1=""),"",INDEX([1]!Table1[#Data],1,MATCH([1]Earthworks!XFD1,[1]!Table1[#Headers],0)):INDEX([1]!Table1[#Data],COUNTA(INDEX([1]!Table1[#Data],,MATCH([1]Earthworks!XFD1,[1]!Table1[#Headers],0))),MATCH([1]Earthworks!XFD1,[1]!Table1[#Headers],0)))</definedName>
    <definedName name="sublist_fencing">IF(OR([1]Fencing!XFD1="Choose…",[1]Fencing!XFD1=""),"",INDEX([1]!Table1[#Data],1,MATCH([1]Fencing!XFD1,[1]!Table1[#Headers],0)):INDEX([1]!Table1[#Data],COUNTA(INDEX([1]!Table1[#Data],,MATCH([1]Fencing!XFD1,[1]!Table1[#Headers],0))),MATCH([1]Fencing!XFD1,[1]!Table1[#Headers],0)))</definedName>
    <definedName name="sublist_fuel_and_energy">IF(OR('[1]Fuel and Energy'!XFD1="Choose…",'[1]Fuel and Energy'!XFD1=""),"",INDEX([1]!Table1[#Data],1,MATCH('[1]Fuel and Energy'!XFD1,[1]!Table1[#Headers],0)):INDEX([1]!Table1[#Data],COUNTA(INDEX([1]!Table1[#Data],,MATCH('[1]Fuel and Energy'!XFD1,[1]!Table1[#Headers],0))),MATCH('[1]Fuel and Energy'!XFD1,[1]!Table1[#Headers],0)))</definedName>
    <definedName name="sublist_road_pavements">IF(OR('[1]Road Pavements'!XFD1="Choose…",'[1]Road Pavements'!XFD1=""),"",INDEX([1]!Table1[#Data],1,MATCH('[1]Road Pavements'!XFD1,[1]!Table1[#Headers],0)):INDEX([1]!Table1[#Data],COUNTA(INDEX([1]!Table1[#Data],,MATCH('[1]Road Pavements'!XFD1,[1]!Table1[#Headers],0))),MATCH('[1]Road Pavements'!XFD1,[1]!Table1[#Headers],0)))</definedName>
    <definedName name="sublist_street_furniture">IF(OR('[1]Street Furniture'!XFD1="Choose…",'[1]Street Furniture'!XFD1=""),"",INDEX([1]!Table1[#Data],1,MATCH('[1]Street Furniture'!XFD1,[1]!Table1[#Headers],0)):INDEX([1]!Table1[#Data],COUNTA(INDEX([1]!Table1[#Data],,MATCH('[1]Street Furniture'!XFD1,[1]!Table1[#Headers],0))),MATCH('[1]Street Furniture'!XFD1,[1]!Table1[#Headers],0)))</definedName>
    <definedName name="sublist_waste">IF(OR([1]Waste!XFD1="Choose…",[1]Waste!XFD1=""),"",INDEX([1]!Table1[#Data],1,MATCH([1]Waste!XFD1,[1]!Table1[#Headers],0)):INDEX([1]!Table1[#Data],COUNTA(INDEX([1]!Table1[#Data],,MATCH([1]Waste!XFD1,[1]!Table1[#Headers],0))),MATCH([1]Waste!XFD1,[1]!Table1[#Headers],0)))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3" i="6" l="1"/>
  <c r="W24" i="6" s="1"/>
  <c r="W22" i="6"/>
  <c r="W21" i="6"/>
  <c r="W20" i="6"/>
  <c r="W19" i="6"/>
  <c r="Y16" i="6"/>
  <c r="X16" i="6"/>
  <c r="W16" i="6"/>
  <c r="W13" i="6"/>
  <c r="F27" i="7"/>
  <c r="K28" i="7"/>
  <c r="H34" i="7" s="1"/>
  <c r="K27" i="7"/>
  <c r="H33" i="7" s="1"/>
  <c r="H35" i="7"/>
  <c r="F33" i="7"/>
  <c r="K29" i="7"/>
  <c r="H29" i="7"/>
  <c r="H28" i="7"/>
  <c r="D29" i="7"/>
  <c r="D28" i="7"/>
  <c r="D27" i="7"/>
  <c r="I26" i="7"/>
  <c r="D24" i="7"/>
  <c r="D21" i="7"/>
  <c r="I20" i="7"/>
  <c r="I19" i="7"/>
  <c r="H20" i="7"/>
  <c r="H19" i="7"/>
  <c r="F19" i="7"/>
  <c r="E18" i="7"/>
  <c r="G18" i="7"/>
  <c r="E19" i="7"/>
  <c r="G19" i="7"/>
  <c r="E20" i="7"/>
  <c r="F20" i="7"/>
  <c r="G20" i="7"/>
  <c r="E35" i="7"/>
  <c r="E34" i="7"/>
  <c r="E33" i="7"/>
  <c r="K23" i="12"/>
  <c r="J31" i="12" s="1"/>
  <c r="G17" i="7" s="1"/>
  <c r="P35" i="12"/>
  <c r="I35" i="12"/>
  <c r="B35" i="12"/>
  <c r="Q19" i="12"/>
  <c r="Q20" i="12" s="1"/>
  <c r="Q18" i="12"/>
  <c r="R18" i="12" s="1"/>
  <c r="J18" i="12"/>
  <c r="J19" i="12" s="1"/>
  <c r="D18" i="12"/>
  <c r="C18" i="12"/>
  <c r="C19" i="12" s="1"/>
  <c r="R17" i="12"/>
  <c r="K17" i="12"/>
  <c r="D17" i="12"/>
  <c r="R16" i="12"/>
  <c r="K16" i="12"/>
  <c r="D16" i="12"/>
  <c r="R13" i="12"/>
  <c r="Q13" i="12"/>
  <c r="J13" i="12"/>
  <c r="C13" i="12"/>
  <c r="R12" i="12"/>
  <c r="M12" i="12"/>
  <c r="K12" i="12"/>
  <c r="F12" i="12"/>
  <c r="D12" i="12"/>
  <c r="R11" i="12"/>
  <c r="M11" i="12"/>
  <c r="K11" i="12"/>
  <c r="F11" i="12"/>
  <c r="D11" i="12"/>
  <c r="R10" i="12"/>
  <c r="M10" i="12"/>
  <c r="M31" i="12" s="1"/>
  <c r="K10" i="12"/>
  <c r="F10" i="12"/>
  <c r="D10" i="12"/>
  <c r="R9" i="12"/>
  <c r="M9" i="12"/>
  <c r="K9" i="12"/>
  <c r="F9" i="12"/>
  <c r="D9" i="12"/>
  <c r="R8" i="12"/>
  <c r="M8" i="12"/>
  <c r="K8" i="12"/>
  <c r="F8" i="12"/>
  <c r="D8" i="12"/>
  <c r="D13" i="12" s="1"/>
  <c r="R7" i="12"/>
  <c r="M7" i="12"/>
  <c r="K7" i="12"/>
  <c r="F7" i="12"/>
  <c r="D7" i="12"/>
  <c r="R6" i="12"/>
  <c r="M6" i="12"/>
  <c r="M13" i="12" s="1"/>
  <c r="M30" i="12" s="1"/>
  <c r="K6" i="12"/>
  <c r="K13" i="12" s="1"/>
  <c r="F6" i="12"/>
  <c r="F13" i="12" s="1"/>
  <c r="D6" i="12"/>
  <c r="G27" i="7"/>
  <c r="G24" i="7"/>
  <c r="F24" i="7"/>
  <c r="E24" i="7"/>
  <c r="H17" i="7" l="1"/>
  <c r="J20" i="12"/>
  <c r="K19" i="12"/>
  <c r="J21" i="12"/>
  <c r="K21" i="12" s="1"/>
  <c r="R20" i="12"/>
  <c r="Q22" i="12"/>
  <c r="R22" i="12" s="1"/>
  <c r="D19" i="12"/>
  <c r="C21" i="12"/>
  <c r="D21" i="12" s="1"/>
  <c r="C20" i="12"/>
  <c r="R19" i="12"/>
  <c r="R23" i="12" s="1"/>
  <c r="Q31" i="12" s="1"/>
  <c r="Q21" i="12"/>
  <c r="R21" i="12" s="1"/>
  <c r="K18" i="12"/>
  <c r="G4" i="11"/>
  <c r="C22" i="12" l="1"/>
  <c r="D22" i="12" s="1"/>
  <c r="D20" i="12"/>
  <c r="D23" i="12" s="1"/>
  <c r="C31" i="12" s="1"/>
  <c r="H16" i="7" s="1"/>
  <c r="K20" i="12"/>
  <c r="J22" i="12"/>
  <c r="K22" i="12" s="1"/>
  <c r="B17" i="11"/>
  <c r="B24" i="11"/>
  <c r="E24" i="11"/>
  <c r="F24" i="11" s="1"/>
  <c r="E17" i="11"/>
  <c r="F17" i="11" s="1"/>
  <c r="E10" i="11"/>
  <c r="F10" i="11" s="1"/>
  <c r="G10" i="11" s="1"/>
  <c r="I10" i="11" s="1"/>
  <c r="B23" i="11"/>
  <c r="B16" i="11"/>
  <c r="B15" i="11"/>
  <c r="E23" i="11"/>
  <c r="F23" i="11" s="1"/>
  <c r="E22" i="11"/>
  <c r="F22" i="11" s="1"/>
  <c r="G22" i="11" s="1"/>
  <c r="E16" i="11"/>
  <c r="F16" i="11" s="1"/>
  <c r="E15" i="11"/>
  <c r="F15" i="11" s="1"/>
  <c r="E14" i="11"/>
  <c r="F14" i="11" s="1"/>
  <c r="G14" i="11" s="1"/>
  <c r="E9" i="11"/>
  <c r="F9" i="11" s="1"/>
  <c r="G9" i="11" s="1"/>
  <c r="E8" i="11"/>
  <c r="F8" i="11" s="1"/>
  <c r="G8" i="11" s="1"/>
  <c r="E7" i="11"/>
  <c r="F7" i="11" s="1"/>
  <c r="G7" i="11" s="1"/>
  <c r="G21" i="7"/>
  <c r="G15" i="11" l="1"/>
  <c r="I15" i="11" s="1"/>
  <c r="G17" i="11"/>
  <c r="I17" i="11" s="1"/>
  <c r="G24" i="11"/>
  <c r="I24" i="11" s="1"/>
  <c r="G23" i="11"/>
  <c r="I23" i="11" s="1"/>
  <c r="I14" i="11"/>
  <c r="I8" i="11"/>
  <c r="I22" i="11"/>
  <c r="I7" i="11"/>
  <c r="I9" i="11"/>
  <c r="G16" i="11"/>
  <c r="I16" i="11" s="1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E29" i="7" l="1"/>
  <c r="F29" i="7"/>
  <c r="G29" i="7"/>
  <c r="J29" i="7"/>
  <c r="E28" i="7"/>
  <c r="F28" i="7"/>
  <c r="G28" i="7"/>
  <c r="J28" i="7"/>
  <c r="H27" i="7"/>
  <c r="I27" i="7"/>
  <c r="K7" i="7"/>
  <c r="K8" i="7"/>
  <c r="K9" i="7"/>
  <c r="H26" i="7"/>
  <c r="H23" i="7"/>
  <c r="D23" i="7"/>
  <c r="D22" i="7"/>
  <c r="J20" i="7"/>
  <c r="J19" i="7"/>
  <c r="I18" i="7"/>
  <c r="H18" i="7"/>
  <c r="K18" i="7" s="1"/>
  <c r="H22" i="7"/>
  <c r="G22" i="7"/>
  <c r="H21" i="7"/>
  <c r="F21" i="7"/>
  <c r="E21" i="7"/>
  <c r="E26" i="7"/>
  <c r="F26" i="7"/>
  <c r="G26" i="7"/>
  <c r="J26" i="7"/>
  <c r="D26" i="7"/>
  <c r="E25" i="7"/>
  <c r="F25" i="7"/>
  <c r="G25" i="7"/>
  <c r="H25" i="7"/>
  <c r="J25" i="7"/>
  <c r="D25" i="7"/>
  <c r="H24" i="7"/>
  <c r="I24" i="7"/>
  <c r="J24" i="7"/>
  <c r="G23" i="7"/>
  <c r="G14" i="7"/>
  <c r="L18" i="7" l="1"/>
  <c r="K24" i="7"/>
  <c r="G33" i="7" s="1"/>
  <c r="K26" i="7"/>
  <c r="G35" i="7" s="1"/>
  <c r="Y15" i="6" s="1"/>
  <c r="I21" i="7"/>
  <c r="I8" i="7"/>
  <c r="I22" i="7"/>
  <c r="I33" i="7" l="1"/>
  <c r="W8" i="6" s="1"/>
  <c r="W15" i="6"/>
  <c r="L24" i="7"/>
  <c r="I25" i="7"/>
  <c r="K25" i="7" s="1"/>
  <c r="G34" i="7" s="1"/>
  <c r="X15" i="6" s="1"/>
  <c r="F22" i="7"/>
  <c r="K20" i="7" l="1"/>
  <c r="K19" i="7" l="1"/>
  <c r="F23" i="7"/>
  <c r="E23" i="7"/>
  <c r="E22" i="7"/>
  <c r="V16" i="6" l="1"/>
  <c r="J14" i="7" l="1"/>
  <c r="L20" i="7"/>
  <c r="J21" i="7"/>
  <c r="K21" i="7" s="1"/>
  <c r="J22" i="7"/>
  <c r="K22" i="7" s="1"/>
  <c r="J23" i="7"/>
  <c r="L22" i="7" l="1"/>
  <c r="F34" i="7"/>
  <c r="X13" i="6" s="1"/>
  <c r="L21" i="7"/>
  <c r="L19" i="7"/>
  <c r="L26" i="7"/>
  <c r="I34" i="7" l="1"/>
  <c r="W9" i="6" s="1"/>
  <c r="C8" i="6"/>
  <c r="Y12" i="6" l="1"/>
  <c r="X12" i="6"/>
  <c r="V10" i="6"/>
  <c r="V9" i="6"/>
  <c r="I23" i="7"/>
  <c r="K23" i="7" s="1"/>
  <c r="F35" i="7" s="1"/>
  <c r="I14" i="7"/>
  <c r="H14" i="7"/>
  <c r="F14" i="7"/>
  <c r="E14" i="7"/>
  <c r="D14" i="7"/>
  <c r="I35" i="7" l="1"/>
  <c r="W10" i="6" s="1"/>
  <c r="W26" i="6" s="1"/>
  <c r="Y13" i="6"/>
  <c r="L25" i="7"/>
  <c r="V8" i="6"/>
  <c r="W12" i="6"/>
  <c r="V15" i="6"/>
  <c r="L23" i="7" l="1"/>
  <c r="E27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Neil Leake</author>
  </authors>
  <commentList>
    <comment ref="C10" authorId="0" shapeId="0" xr:uid="{75660D58-86F4-41E3-A33A-EE7ACB1CAF2C}">
      <text>
        <r>
          <rPr>
            <b/>
            <sz val="9"/>
            <color indexed="81"/>
            <rFont val="Tahoma"/>
            <family val="2"/>
          </rPr>
          <t>Neil Leake:</t>
        </r>
        <r>
          <rPr>
            <sz val="9"/>
            <color indexed="81"/>
            <rFont val="Tahoma"/>
            <family val="2"/>
          </rPr>
          <t xml:space="preserve">
Based on Bardon</t>
        </r>
      </text>
    </comment>
    <comment ref="C15" authorId="0" shapeId="0" xr:uid="{B3672F8A-5DCE-4136-99D2-7D546F2D278D}">
      <text>
        <r>
          <rPr>
            <b/>
            <sz val="9"/>
            <color indexed="81"/>
            <rFont val="Tahoma"/>
            <family val="2"/>
          </rPr>
          <t>Neil Leake:
Data ex Purfleet Chloe</t>
        </r>
      </text>
    </comment>
    <comment ref="I15" authorId="0" shapeId="0" xr:uid="{E452AFB7-9A25-4E7C-AB8E-49F5A276A57B}">
      <text>
        <r>
          <rPr>
            <b/>
            <sz val="9"/>
            <color indexed="81"/>
            <rFont val="Tahoma"/>
            <family val="2"/>
          </rPr>
          <t>Neil Leake:</t>
        </r>
        <r>
          <rPr>
            <sz val="9"/>
            <color indexed="81"/>
            <rFont val="Tahoma"/>
            <family val="2"/>
          </rPr>
          <t xml:space="preserve">
Planing processing allowed in asphalt and Foamix calcs</t>
        </r>
      </text>
    </comment>
    <comment ref="M18" authorId="0" shapeId="0" xr:uid="{C595A249-4394-4008-8CD4-4D890ABB980D}">
      <text>
        <r>
          <rPr>
            <b/>
            <sz val="9"/>
            <color indexed="81"/>
            <rFont val="Tahoma"/>
            <family val="2"/>
          </rPr>
          <t>Neil Leake:</t>
        </r>
        <r>
          <rPr>
            <sz val="9"/>
            <color indexed="81"/>
            <rFont val="Tahoma"/>
            <family val="2"/>
          </rPr>
          <t xml:space="preserve">
A2 Carbon for asphalt included in plant data, this is referance only and not added to total</t>
        </r>
      </text>
    </comment>
    <comment ref="L27" authorId="0" shapeId="0" xr:uid="{62D21282-F3F8-4836-AAE7-858EED274AF5}">
      <text>
        <r>
          <rPr>
            <b/>
            <sz val="9"/>
            <color indexed="81"/>
            <rFont val="Tahoma"/>
            <family val="2"/>
          </rPr>
          <t>Neil Leake:</t>
        </r>
        <r>
          <rPr>
            <sz val="9"/>
            <color indexed="81"/>
            <rFont val="Tahoma"/>
            <family val="2"/>
          </rPr>
          <t xml:space="preserve">
Used aspect value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Neil Leake</author>
  </authors>
  <commentList>
    <comment ref="A16" authorId="0" shapeId="0" xr:uid="{3FBA6CB6-4598-4FE5-A9CB-849453F44356}">
      <text>
        <r>
          <rPr>
            <b/>
            <sz val="9"/>
            <color indexed="81"/>
            <rFont val="Tahoma"/>
            <family val="2"/>
          </rPr>
          <t>Neil Leake:</t>
        </r>
        <r>
          <rPr>
            <sz val="9"/>
            <color indexed="81"/>
            <rFont val="Tahoma"/>
            <family val="2"/>
          </rPr>
          <t xml:space="preserve">
Ex LCC area</t>
        </r>
      </text>
    </comment>
    <comment ref="H16" authorId="0" shapeId="0" xr:uid="{8DB4DCA8-3319-497C-9760-8241794CE135}">
      <text>
        <r>
          <rPr>
            <b/>
            <sz val="9"/>
            <color indexed="81"/>
            <rFont val="Tahoma"/>
            <family val="2"/>
          </rPr>
          <t>Neil Leake:</t>
        </r>
        <r>
          <rPr>
            <sz val="9"/>
            <color indexed="81"/>
            <rFont val="Tahoma"/>
            <family val="2"/>
          </rPr>
          <t xml:space="preserve">
Ex LCC area</t>
        </r>
      </text>
    </comment>
    <comment ref="O16" authorId="0" shapeId="0" xr:uid="{1B7A5A17-6FAD-428C-8C7C-0FC4AF886C84}">
      <text>
        <r>
          <rPr>
            <b/>
            <sz val="9"/>
            <color indexed="81"/>
            <rFont val="Tahoma"/>
            <family val="2"/>
          </rPr>
          <t>Neil Leake:</t>
        </r>
        <r>
          <rPr>
            <sz val="9"/>
            <color indexed="81"/>
            <rFont val="Tahoma"/>
            <family val="2"/>
          </rPr>
          <t xml:space="preserve">
Ex LCC area</t>
        </r>
      </text>
    </comment>
  </commentList>
</comments>
</file>

<file path=xl/sharedStrings.xml><?xml version="1.0" encoding="utf-8"?>
<sst xmlns="http://schemas.openxmlformats.org/spreadsheetml/2006/main" count="282" uniqueCount="123">
  <si>
    <t>Data for Graphs</t>
  </si>
  <si>
    <t>Project Carbon</t>
  </si>
  <si>
    <t>Other savings</t>
  </si>
  <si>
    <t>Material Type</t>
  </si>
  <si>
    <t>Pavement Options</t>
  </si>
  <si>
    <t>Scheme Data</t>
  </si>
  <si>
    <t>Total Tonnage</t>
  </si>
  <si>
    <t>Pavement</t>
  </si>
  <si>
    <t>It is the sole responsibility of the certificate holder to ensure the validity and current status of all information herein</t>
  </si>
  <si>
    <t>A2</t>
  </si>
  <si>
    <t>A4</t>
  </si>
  <si>
    <t>Total (kgco2e/t)</t>
  </si>
  <si>
    <t>Carbon Module</t>
  </si>
  <si>
    <t>kgco2e/t</t>
  </si>
  <si>
    <t>A1-A3</t>
  </si>
  <si>
    <t>Mileage To Site (one way)</t>
  </si>
  <si>
    <t>Recycled content (%)</t>
  </si>
  <si>
    <t>Carbon Estimation</t>
  </si>
  <si>
    <t>Journey kgCO2e/mile</t>
  </si>
  <si>
    <t>Scheme Carbon</t>
  </si>
  <si>
    <t>Only change Red text</t>
  </si>
  <si>
    <t>Vehicle mileage savings WMA</t>
  </si>
  <si>
    <t>Total Carbon Savings %</t>
  </si>
  <si>
    <t>A5</t>
  </si>
  <si>
    <t xml:space="preserve">A2 </t>
  </si>
  <si>
    <t>Recycled content (t)</t>
  </si>
  <si>
    <t>Reply</t>
  </si>
  <si>
    <t>Foamix/Foamix Eco to site (t)</t>
  </si>
  <si>
    <t>Planings to plant (t)</t>
  </si>
  <si>
    <t>TAR Planings to tip (t)</t>
  </si>
  <si>
    <t xml:space="preserve">Total kgCO2e </t>
  </si>
  <si>
    <t>Material</t>
  </si>
  <si>
    <t>Scheme Co2 Saving (t)</t>
  </si>
  <si>
    <t>Vehicle mileage savings (miles)</t>
  </si>
  <si>
    <t>Foamix</t>
  </si>
  <si>
    <t>10mm SMA</t>
  </si>
  <si>
    <t>AC32 DBM/HDM Base</t>
  </si>
  <si>
    <t>Scheme Material/Tonnage</t>
  </si>
  <si>
    <t>WMA</t>
  </si>
  <si>
    <t>Material/plant</t>
  </si>
  <si>
    <t>Carbon kgco2e/t</t>
  </si>
  <si>
    <t>Scope</t>
  </si>
  <si>
    <t>Planings (RA)</t>
  </si>
  <si>
    <t xml:space="preserve">A1. Raw Materials </t>
  </si>
  <si>
    <t>PFA</t>
  </si>
  <si>
    <t>CEM I</t>
  </si>
  <si>
    <t>Water</t>
  </si>
  <si>
    <t>Mileage (m)</t>
  </si>
  <si>
    <t>A2. Raw Material Delivery to plant</t>
  </si>
  <si>
    <r>
      <rPr>
        <b/>
        <sz val="11"/>
        <rFont val="Calibri"/>
        <family val="2"/>
        <scheme val="minor"/>
      </rPr>
      <t>Bitumen D</t>
    </r>
    <r>
      <rPr>
        <b/>
        <sz val="11"/>
        <color indexed="8"/>
        <rFont val="Calibri"/>
        <family val="2"/>
        <scheme val="minor"/>
      </rPr>
      <t>elivery</t>
    </r>
  </si>
  <si>
    <t>PFA Delivery</t>
  </si>
  <si>
    <t>Cement Delivery</t>
  </si>
  <si>
    <t>Water Delivery</t>
  </si>
  <si>
    <t>Total</t>
  </si>
  <si>
    <t>Quantity/Blend</t>
  </si>
  <si>
    <t>Plant</t>
  </si>
  <si>
    <t>Overall Carbon. A1-A3 (kgco2e/t)</t>
  </si>
  <si>
    <t xml:space="preserve">Manufacturing </t>
  </si>
  <si>
    <t>Raw Materials transport to manufacturing plant</t>
  </si>
  <si>
    <t>Raw material extraction</t>
  </si>
  <si>
    <t xml:space="preserve">A1 </t>
  </si>
  <si>
    <t>Product transport to laying site</t>
  </si>
  <si>
    <t>Installation</t>
  </si>
  <si>
    <t>Product Stage</t>
  </si>
  <si>
    <t>Carbon Measure</t>
  </si>
  <si>
    <r>
      <t xml:space="preserve"> kg/CO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/t</t>
    </r>
  </si>
  <si>
    <t>Total kgCO2e</t>
  </si>
  <si>
    <t>Area (m2)</t>
  </si>
  <si>
    <t>Thickness (mm)</t>
  </si>
  <si>
    <t>Bulk Density</t>
  </si>
  <si>
    <t>m3/t</t>
  </si>
  <si>
    <t>m2/t</t>
  </si>
  <si>
    <t>Total tonnage</t>
  </si>
  <si>
    <t>Cost/t</t>
  </si>
  <si>
    <t xml:space="preserve">Total </t>
  </si>
  <si>
    <t>Tarmac Road</t>
  </si>
  <si>
    <t>Car Park</t>
  </si>
  <si>
    <t>Footpath</t>
  </si>
  <si>
    <t>AC20 DBM Bin 40/60</t>
  </si>
  <si>
    <t>AC32 DBM Base 40/60</t>
  </si>
  <si>
    <t>Location</t>
  </si>
  <si>
    <t>Alt Foamix</t>
  </si>
  <si>
    <t>Tonnage (t)</t>
  </si>
  <si>
    <t>AC6 DBM SC</t>
  </si>
  <si>
    <t>Vehicle mileage savings Foamix+SL</t>
  </si>
  <si>
    <t>A1-A5</t>
  </si>
  <si>
    <t>Used ASPECT A5 AVERAGE VALUE</t>
  </si>
  <si>
    <t>6mm SMA</t>
  </si>
  <si>
    <t>Foamix. A1-A3</t>
  </si>
  <si>
    <t>Foamix ECO. A1-A3</t>
  </si>
  <si>
    <t>Working instruction weights</t>
  </si>
  <si>
    <t>Planings (RA) (NMC 4.5%)</t>
  </si>
  <si>
    <t>Bio Bitumen</t>
  </si>
  <si>
    <t>Water (Added MC 2.5%)</t>
  </si>
  <si>
    <t xml:space="preserve">ACLA </t>
  </si>
  <si>
    <t>Bio-Fill 80% Biochar/20% Lignin (E20)</t>
  </si>
  <si>
    <t>Mileage (km)</t>
  </si>
  <si>
    <t>kgCO2e/t.km</t>
  </si>
  <si>
    <t>Supplying Source</t>
  </si>
  <si>
    <t>kgCO2e/t/mile</t>
  </si>
  <si>
    <t>Planings Delivery</t>
  </si>
  <si>
    <t>Planing haulage to plant allowed for in main calcs</t>
  </si>
  <si>
    <t>Ellesmere port</t>
  </si>
  <si>
    <t>Fiddlers Ferry</t>
  </si>
  <si>
    <t>Caludon Low</t>
  </si>
  <si>
    <t>Site</t>
  </si>
  <si>
    <t>Leeds</t>
  </si>
  <si>
    <t>Bio-Fill 80% Biochar/20% Lignin</t>
  </si>
  <si>
    <t>Durham</t>
  </si>
  <si>
    <t>Comments</t>
  </si>
  <si>
    <t>A3 Manufacture</t>
  </si>
  <si>
    <t>Needs updating, data from OCL &amp; Sitebatch</t>
  </si>
  <si>
    <t>miles to km</t>
  </si>
  <si>
    <t>ASPECT V5</t>
  </si>
  <si>
    <t>National Highways V2.7</t>
  </si>
  <si>
    <t>Foamix ECO + SuperLow</t>
  </si>
  <si>
    <t>Foamix + WMA</t>
  </si>
  <si>
    <t>10mm CGSC</t>
  </si>
  <si>
    <t>AC20 DBM Binder</t>
  </si>
  <si>
    <t>Padiham Greenway</t>
  </si>
  <si>
    <t>Pavement Option</t>
  </si>
  <si>
    <t>A1-A3 Carbon</t>
  </si>
  <si>
    <t>Vehicle mileage savings F+WMA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</si>
</sst>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£&quot;#,##0;\-&quot;£&quot;#,##0"/>
    <numFmt numFmtId="43" formatCode="_-* #,##0.00_-;\-* #,##0.00_-;_-* &quot;-&quot;??_-;_-@_-"/>
    <numFmt numFmtId="164" formatCode="0.0%"/>
    <numFmt numFmtId="165" formatCode="#,##0.0"/>
    <numFmt numFmtId="166" formatCode="0.0"/>
    <numFmt numFmtId="167" formatCode="0.00000"/>
    <numFmt numFmtId="168" formatCode="#,##0.00000"/>
    <numFmt numFmtId="169" formatCode="0.000"/>
    <numFmt numFmtId="170" formatCode="0.00_ ;\-0.00\ "/>
    <numFmt numFmtId="171" formatCode="0.00000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0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rgb="FFC82613"/>
      <name val="Calibri"/>
      <family val="2"/>
      <scheme val="minor"/>
    </font>
    <font>
      <strike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4"/>
      <name val="Arial"/>
      <family val="2"/>
    </font>
    <font>
      <sz val="16"/>
      <name val="Arial"/>
      <family val="2"/>
    </font>
    <font>
      <sz val="26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b/>
      <sz val="2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17" fillId="0" borderId="0"/>
    <xf numFmtId="0" fontId="19" fillId="0" borderId="0"/>
    <xf numFmtId="0" fontId="4" fillId="0" borderId="0"/>
    <xf numFmtId="0" fontId="1" fillId="0" borderId="0"/>
    <xf numFmtId="0" fontId="1" fillId="0" borderId="0"/>
  </cellStyleXfs>
  <cellXfs count="408">
    <xf numFmtId="0" fontId="0" fillId="0" borderId="0" xfId="0"/>
    <xf numFmtId="0" fontId="1" fillId="0" borderId="0" xfId="1"/>
    <xf numFmtId="0" fontId="0" fillId="0" borderId="0" xfId="0" applyAlignment="1">
      <alignment horizontal="center" vertical="center"/>
    </xf>
    <xf numFmtId="0" fontId="1" fillId="0" borderId="0" xfId="1" applyAlignment="1">
      <alignment horizontal="center" vertic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3" fontId="4" fillId="2" borderId="18" xfId="0" applyNumberFormat="1" applyFont="1" applyFill="1" applyBorder="1" applyAlignment="1">
      <alignment horizontal="center" vertical="center"/>
    </xf>
    <xf numFmtId="0" fontId="14" fillId="0" borderId="0" xfId="1" applyFont="1"/>
    <xf numFmtId="0" fontId="2" fillId="0" borderId="0" xfId="0" applyFont="1"/>
    <xf numFmtId="4" fontId="0" fillId="0" borderId="0" xfId="2" applyNumberFormat="1" applyFont="1" applyFill="1" applyBorder="1"/>
    <xf numFmtId="0" fontId="2" fillId="0" borderId="0" xfId="0" applyFont="1" applyAlignment="1">
      <alignment vertical="center"/>
    </xf>
    <xf numFmtId="0" fontId="5" fillId="0" borderId="0" xfId="0" applyFont="1"/>
    <xf numFmtId="0" fontId="11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3" fontId="13" fillId="0" borderId="0" xfId="1" applyNumberFormat="1" applyFont="1" applyAlignment="1">
      <alignment horizontal="center"/>
    </xf>
    <xf numFmtId="1" fontId="13" fillId="0" borderId="0" xfId="1" applyNumberFormat="1" applyFont="1" applyAlignment="1">
      <alignment horizontal="center"/>
    </xf>
    <xf numFmtId="3" fontId="0" fillId="0" borderId="0" xfId="0" applyNumberFormat="1"/>
    <xf numFmtId="3" fontId="12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1" fontId="2" fillId="0" borderId="0" xfId="0" applyNumberFormat="1" applyFont="1" applyAlignment="1">
      <alignment vertical="center"/>
    </xf>
    <xf numFmtId="1" fontId="5" fillId="0" borderId="0" xfId="0" applyNumberFormat="1" applyFont="1"/>
    <xf numFmtId="1" fontId="11" fillId="0" borderId="0" xfId="1" applyNumberFormat="1" applyFont="1" applyAlignment="1">
      <alignment horizontal="right"/>
    </xf>
    <xf numFmtId="3" fontId="0" fillId="0" borderId="0" xfId="0" applyNumberFormat="1" applyAlignment="1">
      <alignment horizontal="center" vertical="center"/>
    </xf>
    <xf numFmtId="3" fontId="0" fillId="8" borderId="6" xfId="1" applyNumberFormat="1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left"/>
    </xf>
    <xf numFmtId="4" fontId="0" fillId="8" borderId="6" xfId="1" applyNumberFormat="1" applyFont="1" applyFill="1" applyBorder="1" applyAlignment="1">
      <alignment horizontal="center"/>
    </xf>
    <xf numFmtId="0" fontId="10" fillId="0" borderId="0" xfId="1" applyFont="1" applyAlignment="1">
      <alignment horizontal="center"/>
    </xf>
    <xf numFmtId="0" fontId="10" fillId="0" borderId="0" xfId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1" applyFont="1" applyAlignment="1">
      <alignment horizontal="center"/>
    </xf>
    <xf numFmtId="3" fontId="0" fillId="9" borderId="6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2" fontId="0" fillId="10" borderId="6" xfId="1" applyNumberFormat="1" applyFont="1" applyFill="1" applyBorder="1" applyAlignment="1">
      <alignment horizontal="center"/>
    </xf>
    <xf numFmtId="3" fontId="0" fillId="2" borderId="28" xfId="0" applyNumberFormat="1" applyFill="1" applyBorder="1" applyAlignment="1">
      <alignment horizontal="center" vertical="center"/>
    </xf>
    <xf numFmtId="3" fontId="0" fillId="2" borderId="14" xfId="0" applyNumberForma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2" fontId="4" fillId="2" borderId="20" xfId="0" applyNumberFormat="1" applyFont="1" applyFill="1" applyBorder="1" applyAlignment="1">
      <alignment horizontal="center" vertical="center"/>
    </xf>
    <xf numFmtId="3" fontId="13" fillId="0" borderId="0" xfId="1" applyNumberFormat="1" applyFont="1" applyAlignment="1">
      <alignment horizontal="right"/>
    </xf>
    <xf numFmtId="9" fontId="0" fillId="0" borderId="0" xfId="0" applyNumberFormat="1" applyAlignment="1">
      <alignment horizontal="center" vertical="center"/>
    </xf>
    <xf numFmtId="0" fontId="16" fillId="0" borderId="0" xfId="0" applyFont="1"/>
    <xf numFmtId="0" fontId="0" fillId="0" borderId="0" xfId="0" applyAlignment="1">
      <alignment horizontal="left"/>
    </xf>
    <xf numFmtId="0" fontId="6" fillId="4" borderId="11" xfId="0" applyFont="1" applyFill="1" applyBorder="1" applyAlignment="1">
      <alignment horizontal="center" vertical="center"/>
    </xf>
    <xf numFmtId="0" fontId="18" fillId="0" borderId="10" xfId="4" applyFont="1" applyBorder="1" applyAlignment="1">
      <alignment horizontal="center"/>
    </xf>
    <xf numFmtId="0" fontId="5" fillId="4" borderId="12" xfId="0" applyFont="1" applyFill="1" applyBorder="1" applyAlignment="1">
      <alignment horizontal="center" vertical="center"/>
    </xf>
    <xf numFmtId="0" fontId="11" fillId="2" borderId="26" xfId="1" applyFont="1" applyFill="1" applyBorder="1" applyAlignment="1">
      <alignment horizontal="center" vertical="center" wrapText="1"/>
    </xf>
    <xf numFmtId="0" fontId="3" fillId="2" borderId="4" xfId="1" applyFont="1" applyFill="1" applyBorder="1" applyAlignment="1">
      <alignment horizontal="center" vertical="center"/>
    </xf>
    <xf numFmtId="2" fontId="0" fillId="0" borderId="0" xfId="0" applyNumberFormat="1"/>
    <xf numFmtId="2" fontId="11" fillId="2" borderId="26" xfId="1" applyNumberFormat="1" applyFont="1" applyFill="1" applyBorder="1" applyAlignment="1">
      <alignment horizontal="center" vertical="center" wrapText="1"/>
    </xf>
    <xf numFmtId="2" fontId="0" fillId="10" borderId="32" xfId="1" applyNumberFormat="1" applyFont="1" applyFill="1" applyBorder="1" applyAlignment="1">
      <alignment horizontal="center"/>
    </xf>
    <xf numFmtId="0" fontId="0" fillId="10" borderId="32" xfId="0" applyFill="1" applyBorder="1"/>
    <xf numFmtId="2" fontId="0" fillId="10" borderId="34" xfId="1" applyNumberFormat="1" applyFont="1" applyFill="1" applyBorder="1" applyAlignment="1">
      <alignment horizontal="center"/>
    </xf>
    <xf numFmtId="0" fontId="0" fillId="10" borderId="34" xfId="0" applyFill="1" applyBorder="1"/>
    <xf numFmtId="3" fontId="0" fillId="8" borderId="32" xfId="1" applyNumberFormat="1" applyFont="1" applyFill="1" applyBorder="1" applyAlignment="1">
      <alignment horizontal="center"/>
    </xf>
    <xf numFmtId="4" fontId="0" fillId="8" borderId="32" xfId="1" applyNumberFormat="1" applyFont="1" applyFill="1" applyBorder="1" applyAlignment="1">
      <alignment horizontal="center"/>
    </xf>
    <xf numFmtId="0" fontId="0" fillId="8" borderId="32" xfId="0" applyFill="1" applyBorder="1"/>
    <xf numFmtId="3" fontId="0" fillId="8" borderId="34" xfId="1" applyNumberFormat="1" applyFont="1" applyFill="1" applyBorder="1" applyAlignment="1">
      <alignment horizontal="center"/>
    </xf>
    <xf numFmtId="4" fontId="0" fillId="8" borderId="34" xfId="1" applyNumberFormat="1" applyFont="1" applyFill="1" applyBorder="1" applyAlignment="1">
      <alignment horizontal="center"/>
    </xf>
    <xf numFmtId="0" fontId="0" fillId="8" borderId="34" xfId="0" applyFill="1" applyBorder="1"/>
    <xf numFmtId="3" fontId="0" fillId="9" borderId="32" xfId="0" applyNumberFormat="1" applyFill="1" applyBorder="1" applyAlignment="1">
      <alignment horizontal="center"/>
    </xf>
    <xf numFmtId="4" fontId="0" fillId="9" borderId="32" xfId="0" applyNumberFormat="1" applyFill="1" applyBorder="1" applyAlignment="1">
      <alignment horizontal="center"/>
    </xf>
    <xf numFmtId="0" fontId="0" fillId="9" borderId="32" xfId="0" applyFill="1" applyBorder="1"/>
    <xf numFmtId="3" fontId="0" fillId="9" borderId="34" xfId="0" applyNumberFormat="1" applyFill="1" applyBorder="1" applyAlignment="1">
      <alignment horizontal="center"/>
    </xf>
    <xf numFmtId="4" fontId="0" fillId="9" borderId="34" xfId="0" applyNumberFormat="1" applyFill="1" applyBorder="1" applyAlignment="1">
      <alignment horizontal="center"/>
    </xf>
    <xf numFmtId="0" fontId="0" fillId="9" borderId="34" xfId="0" applyFill="1" applyBorder="1"/>
    <xf numFmtId="3" fontId="21" fillId="3" borderId="17" xfId="1" applyNumberFormat="1" applyFont="1" applyFill="1" applyBorder="1" applyAlignment="1">
      <alignment horizontal="center" vertical="center"/>
    </xf>
    <xf numFmtId="3" fontId="21" fillId="3" borderId="23" xfId="1" applyNumberFormat="1" applyFont="1" applyFill="1" applyBorder="1" applyAlignment="1">
      <alignment horizontal="center" vertical="center"/>
    </xf>
    <xf numFmtId="3" fontId="21" fillId="3" borderId="7" xfId="1" applyNumberFormat="1" applyFont="1" applyFill="1" applyBorder="1" applyAlignment="1">
      <alignment horizontal="center" vertical="center"/>
    </xf>
    <xf numFmtId="3" fontId="21" fillId="3" borderId="25" xfId="1" applyNumberFormat="1" applyFont="1" applyFill="1" applyBorder="1" applyAlignment="1">
      <alignment horizontal="center" vertical="center"/>
    </xf>
    <xf numFmtId="3" fontId="21" fillId="3" borderId="16" xfId="1" applyNumberFormat="1" applyFont="1" applyFill="1" applyBorder="1" applyAlignment="1">
      <alignment horizontal="center" vertical="center"/>
    </xf>
    <xf numFmtId="3" fontId="21" fillId="3" borderId="22" xfId="1" applyNumberFormat="1" applyFont="1" applyFill="1" applyBorder="1" applyAlignment="1">
      <alignment horizontal="center" vertical="center"/>
    </xf>
    <xf numFmtId="3" fontId="21" fillId="3" borderId="19" xfId="1" applyNumberFormat="1" applyFont="1" applyFill="1" applyBorder="1" applyAlignment="1">
      <alignment horizontal="center" vertical="center"/>
    </xf>
    <xf numFmtId="3" fontId="21" fillId="3" borderId="30" xfId="1" applyNumberFormat="1" applyFont="1" applyFill="1" applyBorder="1" applyAlignment="1">
      <alignment horizontal="center" vertical="center"/>
    </xf>
    <xf numFmtId="0" fontId="18" fillId="13" borderId="16" xfId="4" applyFont="1" applyFill="1" applyBorder="1" applyAlignment="1">
      <alignment horizontal="center"/>
    </xf>
    <xf numFmtId="0" fontId="18" fillId="13" borderId="22" xfId="4" applyFont="1" applyFill="1" applyBorder="1" applyAlignment="1">
      <alignment horizontal="center"/>
    </xf>
    <xf numFmtId="4" fontId="0" fillId="0" borderId="0" xfId="0" applyNumberFormat="1"/>
    <xf numFmtId="3" fontId="0" fillId="0" borderId="0" xfId="0" applyNumberFormat="1" applyAlignment="1">
      <alignment horizontal="left"/>
    </xf>
    <xf numFmtId="2" fontId="11" fillId="2" borderId="27" xfId="1" applyNumberFormat="1" applyFont="1" applyFill="1" applyBorder="1" applyAlignment="1">
      <alignment horizontal="center" vertical="center" wrapText="1"/>
    </xf>
    <xf numFmtId="3" fontId="21" fillId="3" borderId="24" xfId="1" applyNumberFormat="1" applyFont="1" applyFill="1" applyBorder="1" applyAlignment="1">
      <alignment horizontal="center" vertical="center"/>
    </xf>
    <xf numFmtId="3" fontId="21" fillId="3" borderId="31" xfId="1" applyNumberFormat="1" applyFont="1" applyFill="1" applyBorder="1" applyAlignment="1">
      <alignment horizontal="center" vertical="center"/>
    </xf>
    <xf numFmtId="3" fontId="12" fillId="2" borderId="35" xfId="1" applyNumberFormat="1" applyFont="1" applyFill="1" applyBorder="1" applyAlignment="1">
      <alignment horizontal="center" vertical="center"/>
    </xf>
    <xf numFmtId="3" fontId="12" fillId="2" borderId="34" xfId="1" applyNumberFormat="1" applyFont="1" applyFill="1" applyBorder="1" applyAlignment="1">
      <alignment horizontal="center" vertical="center"/>
    </xf>
    <xf numFmtId="3" fontId="12" fillId="2" borderId="36" xfId="1" applyNumberFormat="1" applyFont="1" applyFill="1" applyBorder="1" applyAlignment="1">
      <alignment horizontal="center" vertical="center"/>
    </xf>
    <xf numFmtId="0" fontId="22" fillId="0" borderId="0" xfId="0" applyFont="1"/>
    <xf numFmtId="2" fontId="0" fillId="0" borderId="0" xfId="0" applyNumberFormat="1" applyAlignment="1">
      <alignment horizontal="right" vertical="center"/>
    </xf>
    <xf numFmtId="4" fontId="0" fillId="0" borderId="0" xfId="0" applyNumberFormat="1" applyAlignment="1">
      <alignment horizontal="center"/>
    </xf>
    <xf numFmtId="0" fontId="11" fillId="2" borderId="1" xfId="1" applyFont="1" applyFill="1" applyBorder="1" applyAlignment="1">
      <alignment horizontal="center" vertical="center"/>
    </xf>
    <xf numFmtId="0" fontId="11" fillId="2" borderId="3" xfId="1" applyFont="1" applyFill="1" applyBorder="1" applyAlignment="1">
      <alignment horizontal="center" vertical="center"/>
    </xf>
    <xf numFmtId="0" fontId="23" fillId="0" borderId="0" xfId="0" applyFont="1"/>
    <xf numFmtId="0" fontId="0" fillId="0" borderId="0" xfId="1" applyFont="1"/>
    <xf numFmtId="0" fontId="16" fillId="0" borderId="0" xfId="1" applyFont="1"/>
    <xf numFmtId="0" fontId="24" fillId="0" borderId="0" xfId="0" applyFont="1"/>
    <xf numFmtId="0" fontId="0" fillId="10" borderId="32" xfId="0" applyFill="1" applyBorder="1" applyAlignment="1">
      <alignment horizontal="center"/>
    </xf>
    <xf numFmtId="0" fontId="0" fillId="10" borderId="35" xfId="0" applyFill="1" applyBorder="1"/>
    <xf numFmtId="0" fontId="0" fillId="9" borderId="35" xfId="0" applyFill="1" applyBorder="1"/>
    <xf numFmtId="0" fontId="4" fillId="2" borderId="37" xfId="0" applyFont="1" applyFill="1" applyBorder="1" applyAlignment="1">
      <alignment horizontal="center" vertical="center" wrapText="1"/>
    </xf>
    <xf numFmtId="3" fontId="4" fillId="2" borderId="38" xfId="0" applyNumberFormat="1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 wrapText="1"/>
    </xf>
    <xf numFmtId="3" fontId="0" fillId="5" borderId="3" xfId="0" applyNumberFormat="1" applyFill="1" applyBorder="1" applyAlignment="1">
      <alignment horizontal="center" vertical="center"/>
    </xf>
    <xf numFmtId="3" fontId="0" fillId="2" borderId="20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9" fontId="0" fillId="0" borderId="0" xfId="0" applyNumberFormat="1"/>
    <xf numFmtId="1" fontId="0" fillId="0" borderId="0" xfId="0" applyNumberFormat="1" applyAlignment="1">
      <alignment horizontal="center" vertical="center"/>
    </xf>
    <xf numFmtId="9" fontId="0" fillId="2" borderId="14" xfId="0" applyNumberFormat="1" applyFill="1" applyBorder="1" applyAlignment="1">
      <alignment horizontal="center" vertical="center"/>
    </xf>
    <xf numFmtId="165" fontId="13" fillId="0" borderId="0" xfId="1" applyNumberFormat="1" applyFont="1" applyAlignment="1">
      <alignment horizontal="center"/>
    </xf>
    <xf numFmtId="2" fontId="3" fillId="2" borderId="1" xfId="1" applyNumberFormat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  <xf numFmtId="0" fontId="3" fillId="2" borderId="13" xfId="1" applyFont="1" applyFill="1" applyBorder="1" applyAlignment="1">
      <alignment horizontal="center" vertical="center" wrapText="1"/>
    </xf>
    <xf numFmtId="2" fontId="16" fillId="10" borderId="11" xfId="1" applyNumberFormat="1" applyFont="1" applyFill="1" applyBorder="1" applyAlignment="1">
      <alignment horizontal="center"/>
    </xf>
    <xf numFmtId="3" fontId="0" fillId="15" borderId="32" xfId="0" applyNumberFormat="1" applyFill="1" applyBorder="1" applyAlignment="1">
      <alignment horizontal="center"/>
    </xf>
    <xf numFmtId="4" fontId="0" fillId="15" borderId="32" xfId="0" applyNumberFormat="1" applyFill="1" applyBorder="1" applyAlignment="1">
      <alignment horizontal="center"/>
    </xf>
    <xf numFmtId="0" fontId="0" fillId="15" borderId="32" xfId="0" applyFill="1" applyBorder="1"/>
    <xf numFmtId="3" fontId="0" fillId="15" borderId="34" xfId="0" applyNumberFormat="1" applyFill="1" applyBorder="1" applyAlignment="1">
      <alignment horizontal="center"/>
    </xf>
    <xf numFmtId="4" fontId="0" fillId="15" borderId="34" xfId="0" applyNumberFormat="1" applyFill="1" applyBorder="1" applyAlignment="1">
      <alignment horizontal="center"/>
    </xf>
    <xf numFmtId="0" fontId="0" fillId="15" borderId="34" xfId="0" applyFill="1" applyBorder="1"/>
    <xf numFmtId="3" fontId="0" fillId="15" borderId="6" xfId="0" applyNumberFormat="1" applyFill="1" applyBorder="1" applyAlignment="1">
      <alignment horizontal="center"/>
    </xf>
    <xf numFmtId="4" fontId="0" fillId="15" borderId="6" xfId="0" applyNumberFormat="1" applyFill="1" applyBorder="1" applyAlignment="1">
      <alignment horizontal="center"/>
    </xf>
    <xf numFmtId="0" fontId="0" fillId="15" borderId="6" xfId="0" applyFill="1" applyBorder="1"/>
    <xf numFmtId="0" fontId="2" fillId="2" borderId="4" xfId="0" applyFont="1" applyFill="1" applyBorder="1" applyAlignment="1">
      <alignment horizontal="center" vertical="center"/>
    </xf>
    <xf numFmtId="0" fontId="0" fillId="10" borderId="35" xfId="0" applyFill="1" applyBorder="1" applyAlignment="1">
      <alignment horizontal="center"/>
    </xf>
    <xf numFmtId="0" fontId="11" fillId="8" borderId="32" xfId="0" applyFont="1" applyFill="1" applyBorder="1" applyAlignment="1">
      <alignment horizontal="center"/>
    </xf>
    <xf numFmtId="0" fontId="11" fillId="8" borderId="34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1" fillId="9" borderId="32" xfId="0" applyFont="1" applyFill="1" applyBorder="1" applyAlignment="1">
      <alignment horizontal="center"/>
    </xf>
    <xf numFmtId="0" fontId="11" fillId="9" borderId="34" xfId="0" applyFont="1" applyFill="1" applyBorder="1" applyAlignment="1">
      <alignment horizontal="center"/>
    </xf>
    <xf numFmtId="0" fontId="11" fillId="9" borderId="6" xfId="0" applyFont="1" applyFill="1" applyBorder="1" applyAlignment="1">
      <alignment horizontal="center"/>
    </xf>
    <xf numFmtId="0" fontId="11" fillId="15" borderId="32" xfId="0" applyFont="1" applyFill="1" applyBorder="1" applyAlignment="1">
      <alignment horizontal="center"/>
    </xf>
    <xf numFmtId="0" fontId="11" fillId="15" borderId="34" xfId="0" applyFont="1" applyFill="1" applyBorder="1" applyAlignment="1">
      <alignment horizontal="center"/>
    </xf>
    <xf numFmtId="0" fontId="11" fillId="15" borderId="6" xfId="0" applyFont="1" applyFill="1" applyBorder="1" applyAlignment="1">
      <alignment horizontal="center"/>
    </xf>
    <xf numFmtId="0" fontId="0" fillId="10" borderId="36" xfId="0" applyFill="1" applyBorder="1"/>
    <xf numFmtId="0" fontId="0" fillId="8" borderId="35" xfId="0" applyFill="1" applyBorder="1"/>
    <xf numFmtId="0" fontId="0" fillId="8" borderId="36" xfId="0" applyFill="1" applyBorder="1"/>
    <xf numFmtId="0" fontId="0" fillId="9" borderId="36" xfId="0" applyFill="1" applyBorder="1"/>
    <xf numFmtId="0" fontId="0" fillId="15" borderId="35" xfId="0" applyFill="1" applyBorder="1"/>
    <xf numFmtId="0" fontId="0" fillId="15" borderId="36" xfId="0" applyFill="1" applyBorder="1"/>
    <xf numFmtId="0" fontId="0" fillId="4" borderId="35" xfId="0" applyFill="1" applyBorder="1"/>
    <xf numFmtId="0" fontId="0" fillId="4" borderId="34" xfId="0" applyFill="1" applyBorder="1"/>
    <xf numFmtId="0" fontId="0" fillId="4" borderId="36" xfId="0" applyFill="1" applyBorder="1"/>
    <xf numFmtId="0" fontId="4" fillId="0" borderId="0" xfId="5"/>
    <xf numFmtId="166" fontId="4" fillId="0" borderId="0" xfId="5" applyNumberFormat="1"/>
    <xf numFmtId="0" fontId="28" fillId="0" borderId="0" xfId="5" applyFont="1"/>
    <xf numFmtId="0" fontId="29" fillId="0" borderId="25" xfId="5" applyFont="1" applyBorder="1" applyAlignment="1">
      <alignment horizontal="center"/>
    </xf>
    <xf numFmtId="0" fontId="29" fillId="16" borderId="25" xfId="5" applyFont="1" applyFill="1" applyBorder="1" applyAlignment="1">
      <alignment horizontal="center"/>
    </xf>
    <xf numFmtId="5" fontId="29" fillId="16" borderId="25" xfId="5" applyNumberFormat="1" applyFont="1" applyFill="1" applyBorder="1" applyAlignment="1">
      <alignment horizontal="center"/>
    </xf>
    <xf numFmtId="0" fontId="30" fillId="0" borderId="0" xfId="5" applyFont="1" applyAlignment="1">
      <alignment vertical="center"/>
    </xf>
    <xf numFmtId="9" fontId="30" fillId="0" borderId="0" xfId="5" applyNumberFormat="1" applyFont="1" applyAlignment="1">
      <alignment vertical="center"/>
    </xf>
    <xf numFmtId="0" fontId="29" fillId="0" borderId="23" xfId="5" applyFont="1" applyBorder="1" applyAlignment="1">
      <alignment horizontal="center"/>
    </xf>
    <xf numFmtId="169" fontId="29" fillId="16" borderId="23" xfId="5" applyNumberFormat="1" applyFont="1" applyFill="1" applyBorder="1" applyAlignment="1">
      <alignment horizontal="center"/>
    </xf>
    <xf numFmtId="2" fontId="29" fillId="16" borderId="23" xfId="5" applyNumberFormat="1" applyFont="1" applyFill="1" applyBorder="1" applyAlignment="1">
      <alignment horizontal="center"/>
    </xf>
    <xf numFmtId="1" fontId="29" fillId="16" borderId="23" xfId="5" applyNumberFormat="1" applyFont="1" applyFill="1" applyBorder="1" applyAlignment="1">
      <alignment horizontal="center"/>
    </xf>
    <xf numFmtId="5" fontId="29" fillId="16" borderId="23" xfId="5" applyNumberFormat="1" applyFont="1" applyFill="1" applyBorder="1" applyAlignment="1">
      <alignment horizontal="center"/>
    </xf>
    <xf numFmtId="1" fontId="30" fillId="0" borderId="0" xfId="5" applyNumberFormat="1" applyFont="1" applyAlignment="1">
      <alignment horizontal="center" vertical="center"/>
    </xf>
    <xf numFmtId="1" fontId="31" fillId="0" borderId="0" xfId="5" applyNumberFormat="1" applyFont="1" applyAlignment="1">
      <alignment horizontal="center" vertical="center"/>
    </xf>
    <xf numFmtId="169" fontId="29" fillId="16" borderId="25" xfId="5" applyNumberFormat="1" applyFont="1" applyFill="1" applyBorder="1" applyAlignment="1">
      <alignment horizontal="center"/>
    </xf>
    <xf numFmtId="2" fontId="29" fillId="16" borderId="25" xfId="5" applyNumberFormat="1" applyFont="1" applyFill="1" applyBorder="1" applyAlignment="1">
      <alignment horizontal="center"/>
    </xf>
    <xf numFmtId="1" fontId="29" fillId="16" borderId="25" xfId="5" applyNumberFormat="1" applyFont="1" applyFill="1" applyBorder="1" applyAlignment="1">
      <alignment horizontal="center"/>
    </xf>
    <xf numFmtId="1" fontId="4" fillId="0" borderId="0" xfId="5" applyNumberFormat="1"/>
    <xf numFmtId="2" fontId="31" fillId="0" borderId="0" xfId="5" applyNumberFormat="1" applyFont="1" applyAlignment="1">
      <alignment horizontal="center" vertical="center"/>
    </xf>
    <xf numFmtId="0" fontId="29" fillId="0" borderId="0" xfId="5" applyFont="1" applyAlignment="1">
      <alignment horizontal="center"/>
    </xf>
    <xf numFmtId="2" fontId="31" fillId="0" borderId="0" xfId="5" applyNumberFormat="1" applyFont="1" applyAlignment="1">
      <alignment horizontal="center"/>
    </xf>
    <xf numFmtId="1" fontId="29" fillId="0" borderId="0" xfId="5" applyNumberFormat="1" applyFont="1" applyAlignment="1">
      <alignment horizontal="center"/>
    </xf>
    <xf numFmtId="1" fontId="31" fillId="0" borderId="0" xfId="5" applyNumberFormat="1" applyFont="1" applyAlignment="1">
      <alignment horizontal="center"/>
    </xf>
    <xf numFmtId="5" fontId="31" fillId="0" borderId="0" xfId="5" applyNumberFormat="1" applyFont="1" applyAlignment="1">
      <alignment horizontal="center"/>
    </xf>
    <xf numFmtId="0" fontId="32" fillId="0" borderId="0" xfId="5" applyFont="1" applyAlignment="1">
      <alignment horizontal="left"/>
    </xf>
    <xf numFmtId="5" fontId="29" fillId="0" borderId="0" xfId="5" applyNumberFormat="1" applyFont="1" applyAlignment="1">
      <alignment horizontal="center"/>
    </xf>
    <xf numFmtId="1" fontId="4" fillId="0" borderId="0" xfId="5" applyNumberFormat="1" applyAlignment="1">
      <alignment horizontal="center"/>
    </xf>
    <xf numFmtId="2" fontId="31" fillId="0" borderId="0" xfId="5" applyNumberFormat="1" applyFont="1"/>
    <xf numFmtId="0" fontId="30" fillId="0" borderId="0" xfId="5" applyFont="1" applyAlignment="1">
      <alignment horizontal="center" vertical="center"/>
    </xf>
    <xf numFmtId="1" fontId="28" fillId="0" borderId="0" xfId="5" applyNumberFormat="1" applyFont="1" applyAlignment="1">
      <alignment horizontal="center"/>
    </xf>
    <xf numFmtId="5" fontId="28" fillId="0" borderId="0" xfId="5" applyNumberFormat="1" applyFont="1" applyAlignment="1">
      <alignment horizontal="center"/>
    </xf>
    <xf numFmtId="170" fontId="30" fillId="0" borderId="0" xfId="5" applyNumberFormat="1" applyFont="1" applyAlignment="1">
      <alignment horizontal="center" vertical="center"/>
    </xf>
    <xf numFmtId="0" fontId="4" fillId="0" borderId="0" xfId="5" applyAlignment="1">
      <alignment horizontal="center"/>
    </xf>
    <xf numFmtId="0" fontId="4" fillId="0" borderId="0" xfId="5" applyAlignment="1">
      <alignment horizontal="left"/>
    </xf>
    <xf numFmtId="0" fontId="4" fillId="0" borderId="25" xfId="5" applyBorder="1" applyAlignment="1">
      <alignment horizontal="center"/>
    </xf>
    <xf numFmtId="0" fontId="4" fillId="2" borderId="17" xfId="5" applyFill="1" applyBorder="1" applyAlignment="1">
      <alignment horizontal="center"/>
    </xf>
    <xf numFmtId="0" fontId="4" fillId="2" borderId="29" xfId="5" applyFill="1" applyBorder="1" applyAlignment="1">
      <alignment horizontal="center"/>
    </xf>
    <xf numFmtId="0" fontId="4" fillId="2" borderId="18" xfId="5" applyFill="1" applyBorder="1" applyAlignment="1">
      <alignment horizontal="center"/>
    </xf>
    <xf numFmtId="3" fontId="4" fillId="0" borderId="42" xfId="5" applyNumberFormat="1" applyBorder="1" applyAlignment="1">
      <alignment horizontal="center"/>
    </xf>
    <xf numFmtId="0" fontId="4" fillId="2" borderId="46" xfId="5" applyFill="1" applyBorder="1" applyAlignment="1">
      <alignment horizontal="center"/>
    </xf>
    <xf numFmtId="0" fontId="4" fillId="5" borderId="22" xfId="5" applyFill="1" applyBorder="1" applyAlignment="1">
      <alignment horizontal="center"/>
    </xf>
    <xf numFmtId="3" fontId="4" fillId="5" borderId="43" xfId="5" applyNumberFormat="1" applyFill="1" applyBorder="1" applyAlignment="1">
      <alignment horizontal="center"/>
    </xf>
    <xf numFmtId="164" fontId="0" fillId="2" borderId="20" xfId="0" applyNumberFormat="1" applyFill="1" applyBorder="1" applyAlignment="1">
      <alignment horizontal="center" vertical="center"/>
    </xf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" fillId="0" borderId="0" xfId="6"/>
    <xf numFmtId="0" fontId="1" fillId="0" borderId="0" xfId="6" applyAlignment="1">
      <alignment horizontal="center"/>
    </xf>
    <xf numFmtId="0" fontId="1" fillId="0" borderId="0" xfId="6" applyAlignment="1">
      <alignment horizontal="center" vertical="center"/>
    </xf>
    <xf numFmtId="0" fontId="11" fillId="2" borderId="13" xfId="6" applyFont="1" applyFill="1" applyBorder="1" applyAlignment="1">
      <alignment horizontal="center" vertical="center"/>
    </xf>
    <xf numFmtId="0" fontId="11" fillId="2" borderId="26" xfId="7" applyFont="1" applyFill="1" applyBorder="1" applyAlignment="1">
      <alignment horizontal="center"/>
    </xf>
    <xf numFmtId="0" fontId="11" fillId="2" borderId="14" xfId="7" applyFont="1" applyFill="1" applyBorder="1" applyAlignment="1">
      <alignment horizontal="center"/>
    </xf>
    <xf numFmtId="0" fontId="5" fillId="0" borderId="0" xfId="6" applyFont="1"/>
    <xf numFmtId="0" fontId="10" fillId="14" borderId="17" xfId="7" applyFont="1" applyFill="1" applyBorder="1" applyAlignment="1">
      <alignment horizontal="left" vertical="center"/>
    </xf>
    <xf numFmtId="2" fontId="6" fillId="14" borderId="40" xfId="7" applyNumberFormat="1" applyFont="1" applyFill="1" applyBorder="1" applyAlignment="1">
      <alignment horizontal="center"/>
    </xf>
    <xf numFmtId="9" fontId="5" fillId="14" borderId="29" xfId="7" applyNumberFormat="1" applyFont="1" applyFill="1" applyBorder="1" applyAlignment="1">
      <alignment horizontal="center"/>
    </xf>
    <xf numFmtId="2" fontId="0" fillId="14" borderId="18" xfId="7" applyNumberFormat="1" applyFont="1" applyFill="1" applyBorder="1" applyAlignment="1">
      <alignment horizontal="center"/>
    </xf>
    <xf numFmtId="1" fontId="5" fillId="0" borderId="0" xfId="6" applyNumberFormat="1" applyFont="1" applyAlignment="1">
      <alignment horizontal="left" vertical="center"/>
    </xf>
    <xf numFmtId="2" fontId="1" fillId="0" borderId="0" xfId="6" applyNumberFormat="1" applyAlignment="1">
      <alignment horizontal="center" vertical="center"/>
    </xf>
    <xf numFmtId="9" fontId="16" fillId="14" borderId="29" xfId="7" applyNumberFormat="1" applyFont="1" applyFill="1" applyBorder="1" applyAlignment="1">
      <alignment horizontal="center"/>
    </xf>
    <xf numFmtId="0" fontId="10" fillId="14" borderId="8" xfId="7" applyFont="1" applyFill="1" applyBorder="1" applyAlignment="1">
      <alignment horizontal="left" vertical="center"/>
    </xf>
    <xf numFmtId="1" fontId="6" fillId="14" borderId="24" xfId="7" applyNumberFormat="1" applyFont="1" applyFill="1" applyBorder="1" applyAlignment="1">
      <alignment horizontal="center"/>
    </xf>
    <xf numFmtId="9" fontId="5" fillId="14" borderId="25" xfId="7" applyNumberFormat="1" applyFont="1" applyFill="1" applyBorder="1" applyAlignment="1">
      <alignment horizontal="center"/>
    </xf>
    <xf numFmtId="2" fontId="0" fillId="14" borderId="42" xfId="7" applyNumberFormat="1" applyFont="1" applyFill="1" applyBorder="1" applyAlignment="1">
      <alignment horizontal="center"/>
    </xf>
    <xf numFmtId="9" fontId="16" fillId="14" borderId="25" xfId="7" applyNumberFormat="1" applyFont="1" applyFill="1" applyBorder="1" applyAlignment="1">
      <alignment horizontal="center"/>
    </xf>
    <xf numFmtId="0" fontId="10" fillId="14" borderId="7" xfId="7" applyFont="1" applyFill="1" applyBorder="1" applyAlignment="1">
      <alignment horizontal="left" vertical="center"/>
    </xf>
    <xf numFmtId="2" fontId="6" fillId="14" borderId="39" xfId="7" applyNumberFormat="1" applyFont="1" applyFill="1" applyBorder="1" applyAlignment="1">
      <alignment horizontal="center"/>
    </xf>
    <xf numFmtId="164" fontId="5" fillId="14" borderId="25" xfId="7" applyNumberFormat="1" applyFont="1" applyFill="1" applyBorder="1" applyAlignment="1">
      <alignment horizontal="center"/>
    </xf>
    <xf numFmtId="169" fontId="0" fillId="14" borderId="42" xfId="7" applyNumberFormat="1" applyFont="1" applyFill="1" applyBorder="1" applyAlignment="1">
      <alignment horizontal="center"/>
    </xf>
    <xf numFmtId="164" fontId="16" fillId="14" borderId="25" xfId="7" applyNumberFormat="1" applyFont="1" applyFill="1" applyBorder="1" applyAlignment="1">
      <alignment horizontal="center"/>
    </xf>
    <xf numFmtId="1" fontId="6" fillId="14" borderId="39" xfId="7" applyNumberFormat="1" applyFont="1" applyFill="1" applyBorder="1" applyAlignment="1">
      <alignment horizontal="center"/>
    </xf>
    <xf numFmtId="167" fontId="6" fillId="14" borderId="39" xfId="7" applyNumberFormat="1" applyFont="1" applyFill="1" applyBorder="1" applyAlignment="1">
      <alignment horizontal="center"/>
    </xf>
    <xf numFmtId="0" fontId="5" fillId="14" borderId="7" xfId="7" applyFont="1" applyFill="1" applyBorder="1" applyAlignment="1">
      <alignment horizontal="left" vertical="center"/>
    </xf>
    <xf numFmtId="0" fontId="5" fillId="14" borderId="19" xfId="7" applyFont="1" applyFill="1" applyBorder="1" applyAlignment="1">
      <alignment horizontal="left" vertical="center"/>
    </xf>
    <xf numFmtId="2" fontId="6" fillId="14" borderId="55" xfId="7" applyNumberFormat="1" applyFont="1" applyFill="1" applyBorder="1" applyAlignment="1">
      <alignment horizontal="center"/>
    </xf>
    <xf numFmtId="164" fontId="5" fillId="14" borderId="30" xfId="7" applyNumberFormat="1" applyFont="1" applyFill="1" applyBorder="1" applyAlignment="1">
      <alignment horizontal="center"/>
    </xf>
    <xf numFmtId="2" fontId="0" fillId="14" borderId="20" xfId="7" applyNumberFormat="1" applyFont="1" applyFill="1" applyBorder="1" applyAlignment="1">
      <alignment horizontal="center"/>
    </xf>
    <xf numFmtId="9" fontId="10" fillId="2" borderId="56" xfId="7" applyNumberFormat="1" applyFont="1" applyFill="1" applyBorder="1" applyAlignment="1">
      <alignment horizontal="center" vertical="center"/>
    </xf>
    <xf numFmtId="2" fontId="11" fillId="2" borderId="20" xfId="7" applyNumberFormat="1" applyFont="1" applyFill="1" applyBorder="1" applyAlignment="1">
      <alignment horizontal="center"/>
    </xf>
    <xf numFmtId="1" fontId="5" fillId="0" borderId="0" xfId="6" applyNumberFormat="1" applyFont="1" applyAlignment="1">
      <alignment horizontal="left"/>
    </xf>
    <xf numFmtId="0" fontId="5" fillId="5" borderId="0" xfId="6" applyFont="1" applyFill="1" applyAlignment="1">
      <alignment horizontal="left"/>
    </xf>
    <xf numFmtId="0" fontId="1" fillId="2" borderId="32" xfId="6" applyFill="1" applyBorder="1" applyAlignment="1">
      <alignment horizontal="center" vertical="center"/>
    </xf>
    <xf numFmtId="0" fontId="11" fillId="11" borderId="7" xfId="7" applyFont="1" applyFill="1" applyBorder="1" applyAlignment="1">
      <alignment horizontal="left" vertical="center"/>
    </xf>
    <xf numFmtId="0" fontId="16" fillId="11" borderId="25" xfId="7" applyFont="1" applyFill="1" applyBorder="1" applyAlignment="1">
      <alignment horizontal="center" vertical="center"/>
    </xf>
    <xf numFmtId="168" fontId="27" fillId="11" borderId="25" xfId="7" applyNumberFormat="1" applyFont="1" applyFill="1" applyBorder="1" applyAlignment="1">
      <alignment horizontal="center" vertical="center"/>
    </xf>
    <xf numFmtId="2" fontId="0" fillId="11" borderId="39" xfId="7" applyNumberFormat="1" applyFont="1" applyFill="1" applyBorder="1" applyAlignment="1">
      <alignment horizontal="center" vertical="center"/>
    </xf>
    <xf numFmtId="0" fontId="6" fillId="11" borderId="34" xfId="6" applyFont="1" applyFill="1" applyBorder="1" applyAlignment="1">
      <alignment horizontal="center" vertical="center" wrapText="1"/>
    </xf>
    <xf numFmtId="0" fontId="10" fillId="11" borderId="7" xfId="7" applyFont="1" applyFill="1" applyBorder="1" applyAlignment="1">
      <alignment horizontal="left" vertical="center"/>
    </xf>
    <xf numFmtId="0" fontId="16" fillId="11" borderId="25" xfId="7" applyFont="1" applyFill="1" applyBorder="1" applyAlignment="1">
      <alignment horizontal="center"/>
    </xf>
    <xf numFmtId="168" fontId="27" fillId="11" borderId="25" xfId="7" applyNumberFormat="1" applyFont="1" applyFill="1" applyBorder="1" applyAlignment="1">
      <alignment horizontal="center"/>
    </xf>
    <xf numFmtId="2" fontId="0" fillId="11" borderId="39" xfId="7" applyNumberFormat="1" applyFont="1" applyFill="1" applyBorder="1" applyAlignment="1">
      <alignment horizontal="center"/>
    </xf>
    <xf numFmtId="0" fontId="6" fillId="11" borderId="34" xfId="6" applyFont="1" applyFill="1" applyBorder="1" applyAlignment="1">
      <alignment horizontal="center" vertical="center"/>
    </xf>
    <xf numFmtId="168" fontId="6" fillId="11" borderId="25" xfId="7" applyNumberFormat="1" applyFont="1" applyFill="1" applyBorder="1" applyAlignment="1">
      <alignment horizontal="center"/>
    </xf>
    <xf numFmtId="2" fontId="6" fillId="11" borderId="39" xfId="7" applyNumberFormat="1" applyFont="1" applyFill="1" applyBorder="1" applyAlignment="1">
      <alignment horizontal="center"/>
    </xf>
    <xf numFmtId="0" fontId="10" fillId="11" borderId="19" xfId="7" applyFont="1" applyFill="1" applyBorder="1" applyAlignment="1">
      <alignment horizontal="left" vertical="center"/>
    </xf>
    <xf numFmtId="0" fontId="16" fillId="11" borderId="30" xfId="7" applyFont="1" applyFill="1" applyBorder="1" applyAlignment="1">
      <alignment horizontal="center"/>
    </xf>
    <xf numFmtId="168" fontId="6" fillId="11" borderId="23" xfId="7" applyNumberFormat="1" applyFont="1" applyFill="1" applyBorder="1" applyAlignment="1">
      <alignment horizontal="center"/>
    </xf>
    <xf numFmtId="2" fontId="6" fillId="11" borderId="55" xfId="7" applyNumberFormat="1" applyFont="1" applyFill="1" applyBorder="1" applyAlignment="1">
      <alignment horizontal="center"/>
    </xf>
    <xf numFmtId="0" fontId="6" fillId="11" borderId="6" xfId="6" applyFont="1" applyFill="1" applyBorder="1" applyAlignment="1">
      <alignment horizontal="center" vertical="center"/>
    </xf>
    <xf numFmtId="2" fontId="11" fillId="2" borderId="14" xfId="7" applyNumberFormat="1" applyFont="1" applyFill="1" applyBorder="1" applyAlignment="1">
      <alignment horizontal="center"/>
    </xf>
    <xf numFmtId="0" fontId="11" fillId="2" borderId="6" xfId="6" applyFont="1" applyFill="1" applyBorder="1" applyAlignment="1">
      <alignment vertical="center" wrapText="1"/>
    </xf>
    <xf numFmtId="166" fontId="1" fillId="0" borderId="0" xfId="6" applyNumberFormat="1" applyAlignment="1">
      <alignment horizontal="center" vertical="center"/>
    </xf>
    <xf numFmtId="0" fontId="11" fillId="2" borderId="1" xfId="6" applyFont="1" applyFill="1" applyBorder="1" applyAlignment="1">
      <alignment horizontal="center" vertical="center"/>
    </xf>
    <xf numFmtId="0" fontId="11" fillId="2" borderId="3" xfId="7" applyFont="1" applyFill="1" applyBorder="1" applyAlignment="1">
      <alignment horizontal="center"/>
    </xf>
    <xf numFmtId="166" fontId="6" fillId="2" borderId="4" xfId="6" applyNumberFormat="1" applyFont="1" applyFill="1" applyBorder="1" applyAlignment="1">
      <alignment horizontal="center" vertical="center"/>
    </xf>
    <xf numFmtId="0" fontId="27" fillId="6" borderId="10" xfId="7" applyFont="1" applyFill="1" applyBorder="1" applyAlignment="1">
      <alignment horizontal="left" vertical="center"/>
    </xf>
    <xf numFmtId="0" fontId="6" fillId="6" borderId="6" xfId="6" applyFont="1" applyFill="1" applyBorder="1" applyAlignment="1">
      <alignment horizontal="center" vertical="center" wrapText="1"/>
    </xf>
    <xf numFmtId="0" fontId="1" fillId="6" borderId="4" xfId="6" applyFill="1" applyBorder="1" applyAlignment="1">
      <alignment vertical="center" wrapText="1"/>
    </xf>
    <xf numFmtId="0" fontId="16" fillId="0" borderId="0" xfId="6" applyFont="1" applyAlignment="1">
      <alignment horizontal="left"/>
    </xf>
    <xf numFmtId="166" fontId="16" fillId="0" borderId="0" xfId="6" applyNumberFormat="1" applyFont="1" applyAlignment="1">
      <alignment horizontal="left" vertical="center"/>
    </xf>
    <xf numFmtId="0" fontId="1" fillId="0" borderId="0" xfId="6" applyAlignment="1">
      <alignment vertical="center"/>
    </xf>
    <xf numFmtId="2" fontId="34" fillId="3" borderId="4" xfId="6" applyNumberFormat="1" applyFont="1" applyFill="1" applyBorder="1" applyAlignment="1">
      <alignment horizontal="center" vertical="center" wrapText="1"/>
    </xf>
    <xf numFmtId="166" fontId="1" fillId="0" borderId="0" xfId="6" applyNumberFormat="1" applyAlignment="1">
      <alignment horizontal="left" vertical="center"/>
    </xf>
    <xf numFmtId="0" fontId="2" fillId="0" borderId="0" xfId="6" applyFont="1"/>
    <xf numFmtId="2" fontId="2" fillId="0" borderId="0" xfId="7" applyNumberFormat="1" applyFont="1" applyAlignment="1">
      <alignment horizontal="center"/>
    </xf>
    <xf numFmtId="171" fontId="1" fillId="0" borderId="0" xfId="6" applyNumberFormat="1" applyAlignment="1">
      <alignment horizontal="center" vertical="center"/>
    </xf>
    <xf numFmtId="164" fontId="1" fillId="0" borderId="0" xfId="6" applyNumberFormat="1" applyAlignment="1">
      <alignment horizontal="left" vertical="center"/>
    </xf>
    <xf numFmtId="2" fontId="0" fillId="0" borderId="0" xfId="7" applyNumberFormat="1" applyFont="1" applyAlignment="1">
      <alignment horizontal="center"/>
    </xf>
    <xf numFmtId="2" fontId="1" fillId="0" borderId="0" xfId="6" applyNumberFormat="1"/>
    <xf numFmtId="0" fontId="5" fillId="0" borderId="0" xfId="6" applyFont="1" applyAlignment="1">
      <alignment horizontal="left" vertical="center"/>
    </xf>
    <xf numFmtId="0" fontId="1" fillId="5" borderId="25" xfId="6" applyFill="1" applyBorder="1" applyAlignment="1">
      <alignment horizontal="center"/>
    </xf>
    <xf numFmtId="0" fontId="1" fillId="0" borderId="0" xfId="6" applyAlignment="1">
      <alignment horizontal="left"/>
    </xf>
    <xf numFmtId="2" fontId="1" fillId="0" borderId="0" xfId="6" applyNumberFormat="1" applyAlignment="1">
      <alignment horizontal="left"/>
    </xf>
    <xf numFmtId="2" fontId="1" fillId="0" borderId="0" xfId="6" applyNumberFormat="1" applyAlignment="1">
      <alignment horizontal="center"/>
    </xf>
    <xf numFmtId="166" fontId="35" fillId="0" borderId="0" xfId="6" applyNumberFormat="1" applyFont="1" applyAlignment="1">
      <alignment horizontal="left" vertical="center"/>
    </xf>
    <xf numFmtId="0" fontId="0" fillId="0" borderId="0" xfId="7" applyFont="1" applyAlignment="1">
      <alignment horizontal="center"/>
    </xf>
    <xf numFmtId="0" fontId="35" fillId="0" borderId="0" xfId="6" applyFont="1" applyAlignment="1">
      <alignment horizontal="left"/>
    </xf>
    <xf numFmtId="0" fontId="5" fillId="0" borderId="0" xfId="6" applyFont="1" applyAlignment="1">
      <alignment horizontal="left"/>
    </xf>
    <xf numFmtId="0" fontId="26" fillId="0" borderId="0" xfId="7" applyFont="1" applyAlignment="1">
      <alignment horizontal="center" vertical="center"/>
    </xf>
    <xf numFmtId="0" fontId="11" fillId="0" borderId="0" xfId="7" applyFont="1" applyAlignment="1">
      <alignment horizontal="center" vertical="center" wrapText="1"/>
    </xf>
    <xf numFmtId="0" fontId="0" fillId="0" borderId="0" xfId="7" applyFont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3" fontId="0" fillId="5" borderId="25" xfId="0" applyNumberFormat="1" applyFill="1" applyBorder="1" applyAlignment="1">
      <alignment horizontal="center"/>
    </xf>
    <xf numFmtId="3" fontId="0" fillId="5" borderId="42" xfId="0" applyNumberFormat="1" applyFill="1" applyBorder="1" applyAlignment="1">
      <alignment horizontal="center"/>
    </xf>
    <xf numFmtId="3" fontId="0" fillId="5" borderId="22" xfId="0" applyNumberFormat="1" applyFill="1" applyBorder="1" applyAlignment="1">
      <alignment horizontal="center"/>
    </xf>
    <xf numFmtId="3" fontId="0" fillId="5" borderId="43" xfId="0" applyNumberFormat="1" applyFill="1" applyBorder="1" applyAlignment="1">
      <alignment horizontal="center"/>
    </xf>
    <xf numFmtId="3" fontId="0" fillId="5" borderId="57" xfId="0" applyNumberFormat="1" applyFill="1" applyBorder="1" applyAlignment="1">
      <alignment horizontal="center"/>
    </xf>
    <xf numFmtId="3" fontId="0" fillId="5" borderId="58" xfId="0" applyNumberForma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36" fillId="4" borderId="32" xfId="0" applyFont="1" applyFill="1" applyBorder="1" applyAlignment="1">
      <alignment horizontal="center"/>
    </xf>
    <xf numFmtId="3" fontId="36" fillId="4" borderId="32" xfId="0" applyNumberFormat="1" applyFont="1" applyFill="1" applyBorder="1" applyAlignment="1">
      <alignment horizontal="center"/>
    </xf>
    <xf numFmtId="4" fontId="36" fillId="4" borderId="32" xfId="0" applyNumberFormat="1" applyFont="1" applyFill="1" applyBorder="1" applyAlignment="1">
      <alignment horizontal="center"/>
    </xf>
    <xf numFmtId="0" fontId="36" fillId="4" borderId="32" xfId="0" applyFont="1" applyFill="1" applyBorder="1"/>
    <xf numFmtId="0" fontId="36" fillId="4" borderId="34" xfId="0" applyFont="1" applyFill="1" applyBorder="1" applyAlignment="1">
      <alignment horizontal="center"/>
    </xf>
    <xf numFmtId="3" fontId="36" fillId="4" borderId="34" xfId="0" applyNumberFormat="1" applyFont="1" applyFill="1" applyBorder="1" applyAlignment="1">
      <alignment horizontal="center"/>
    </xf>
    <xf numFmtId="4" fontId="36" fillId="4" borderId="34" xfId="0" applyNumberFormat="1" applyFont="1" applyFill="1" applyBorder="1" applyAlignment="1">
      <alignment horizontal="center"/>
    </xf>
    <xf numFmtId="0" fontId="36" fillId="4" borderId="34" xfId="0" applyFont="1" applyFill="1" applyBorder="1"/>
    <xf numFmtId="0" fontId="36" fillId="4" borderId="6" xfId="0" applyFont="1" applyFill="1" applyBorder="1" applyAlignment="1">
      <alignment horizontal="center"/>
    </xf>
    <xf numFmtId="3" fontId="36" fillId="4" borderId="36" xfId="0" applyNumberFormat="1" applyFont="1" applyFill="1" applyBorder="1" applyAlignment="1">
      <alignment horizontal="center"/>
    </xf>
    <xf numFmtId="4" fontId="36" fillId="4" borderId="6" xfId="0" applyNumberFormat="1" applyFont="1" applyFill="1" applyBorder="1" applyAlignment="1">
      <alignment horizontal="center"/>
    </xf>
    <xf numFmtId="0" fontId="36" fillId="4" borderId="6" xfId="0" applyFont="1" applyFill="1" applyBorder="1"/>
    <xf numFmtId="0" fontId="0" fillId="2" borderId="32" xfId="0" applyFill="1" applyBorder="1" applyAlignment="1">
      <alignment horizontal="center"/>
    </xf>
    <xf numFmtId="0" fontId="0" fillId="2" borderId="46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2" fontId="9" fillId="6" borderId="1" xfId="1" applyNumberFormat="1" applyFont="1" applyFill="1" applyBorder="1" applyAlignment="1">
      <alignment horizontal="center" vertical="center"/>
    </xf>
    <xf numFmtId="2" fontId="9" fillId="6" borderId="2" xfId="1" applyNumberFormat="1" applyFont="1" applyFill="1" applyBorder="1" applyAlignment="1">
      <alignment horizontal="center" vertical="center"/>
    </xf>
    <xf numFmtId="2" fontId="9" fillId="6" borderId="3" xfId="1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1" fillId="2" borderId="5" xfId="1" applyFont="1" applyFill="1" applyBorder="1" applyAlignment="1">
      <alignment horizontal="center" vertical="center" wrapText="1"/>
    </xf>
    <xf numFmtId="0" fontId="11" fillId="2" borderId="6" xfId="1" applyFont="1" applyFill="1" applyBorder="1" applyAlignment="1">
      <alignment horizontal="center" vertical="center" wrapText="1"/>
    </xf>
    <xf numFmtId="2" fontId="0" fillId="4" borderId="5" xfId="0" applyNumberFormat="1" applyFill="1" applyBorder="1" applyAlignment="1">
      <alignment horizontal="center" vertical="center"/>
    </xf>
    <xf numFmtId="2" fontId="0" fillId="4" borderId="4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 wrapText="1"/>
    </xf>
    <xf numFmtId="0" fontId="0" fillId="8" borderId="45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4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 wrapText="1"/>
    </xf>
    <xf numFmtId="0" fontId="0" fillId="9" borderId="45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 wrapText="1"/>
    </xf>
    <xf numFmtId="2" fontId="0" fillId="15" borderId="5" xfId="0" applyNumberFormat="1" applyFill="1" applyBorder="1" applyAlignment="1">
      <alignment horizontal="center" vertical="center" wrapText="1"/>
    </xf>
    <xf numFmtId="2" fontId="0" fillId="15" borderId="45" xfId="0" applyNumberFormat="1" applyFill="1" applyBorder="1" applyAlignment="1">
      <alignment horizontal="center" vertical="center" wrapText="1"/>
    </xf>
    <xf numFmtId="2" fontId="0" fillId="15" borderId="6" xfId="0" applyNumberFormat="1" applyFill="1" applyBorder="1" applyAlignment="1">
      <alignment horizontal="center" vertical="center" wrapText="1"/>
    </xf>
    <xf numFmtId="2" fontId="33" fillId="12" borderId="1" xfId="7" applyNumberFormat="1" applyFont="1" applyFill="1" applyBorder="1" applyAlignment="1">
      <alignment horizontal="center" vertical="center"/>
    </xf>
    <xf numFmtId="2" fontId="33" fillId="12" borderId="2" xfId="7" applyNumberFormat="1" applyFont="1" applyFill="1" applyBorder="1" applyAlignment="1">
      <alignment horizontal="center" vertical="center"/>
    </xf>
    <xf numFmtId="2" fontId="33" fillId="12" borderId="3" xfId="7" applyNumberFormat="1" applyFont="1" applyFill="1" applyBorder="1" applyAlignment="1">
      <alignment horizontal="center" vertical="center"/>
    </xf>
    <xf numFmtId="0" fontId="11" fillId="14" borderId="5" xfId="6" applyFont="1" applyFill="1" applyBorder="1" applyAlignment="1">
      <alignment horizontal="center" vertical="center" wrapText="1"/>
    </xf>
    <xf numFmtId="0" fontId="11" fillId="14" borderId="45" xfId="6" applyFont="1" applyFill="1" applyBorder="1" applyAlignment="1">
      <alignment horizontal="center" vertical="center" wrapText="1"/>
    </xf>
    <xf numFmtId="0" fontId="11" fillId="14" borderId="6" xfId="6" applyFont="1" applyFill="1" applyBorder="1" applyAlignment="1">
      <alignment horizontal="center" vertical="center" wrapText="1"/>
    </xf>
    <xf numFmtId="2" fontId="0" fillId="2" borderId="1" xfId="7" applyNumberFormat="1" applyFont="1" applyFill="1" applyBorder="1" applyAlignment="1">
      <alignment horizontal="center"/>
    </xf>
    <xf numFmtId="2" fontId="0" fillId="2" borderId="3" xfId="7" applyNumberFormat="1" applyFont="1" applyFill="1" applyBorder="1" applyAlignment="1">
      <alignment horizontal="center"/>
    </xf>
    <xf numFmtId="0" fontId="11" fillId="11" borderId="5" xfId="6" applyFont="1" applyFill="1" applyBorder="1" applyAlignment="1">
      <alignment horizontal="center" vertical="center" wrapText="1"/>
    </xf>
    <xf numFmtId="0" fontId="11" fillId="11" borderId="45" xfId="6" applyFont="1" applyFill="1" applyBorder="1" applyAlignment="1">
      <alignment horizontal="center" vertical="center" wrapText="1"/>
    </xf>
    <xf numFmtId="0" fontId="11" fillId="11" borderId="6" xfId="6" applyFont="1" applyFill="1" applyBorder="1" applyAlignment="1">
      <alignment horizontal="center" vertical="center" wrapText="1"/>
    </xf>
    <xf numFmtId="0" fontId="10" fillId="2" borderId="1" xfId="7" applyFont="1" applyFill="1" applyBorder="1" applyAlignment="1">
      <alignment horizontal="center" vertical="center"/>
    </xf>
    <xf numFmtId="0" fontId="10" fillId="2" borderId="2" xfId="7" applyFont="1" applyFill="1" applyBorder="1" applyAlignment="1">
      <alignment horizontal="center" vertical="center"/>
    </xf>
    <xf numFmtId="0" fontId="11" fillId="2" borderId="1" xfId="7" applyFont="1" applyFill="1" applyBorder="1" applyAlignment="1">
      <alignment horizontal="center"/>
    </xf>
    <xf numFmtId="0" fontId="11" fillId="2" borderId="2" xfId="7" applyFont="1" applyFill="1" applyBorder="1" applyAlignment="1">
      <alignment horizontal="center"/>
    </xf>
    <xf numFmtId="0" fontId="11" fillId="2" borderId="3" xfId="7" applyFont="1" applyFill="1" applyBorder="1" applyAlignment="1">
      <alignment horizontal="center"/>
    </xf>
    <xf numFmtId="2" fontId="6" fillId="6" borderId="1" xfId="7" applyNumberFormat="1" applyFont="1" applyFill="1" applyBorder="1" applyAlignment="1">
      <alignment horizontal="center" vertical="center"/>
    </xf>
    <xf numFmtId="2" fontId="6" fillId="6" borderId="2" xfId="7" applyNumberFormat="1" applyFont="1" applyFill="1" applyBorder="1" applyAlignment="1">
      <alignment horizontal="center" vertical="center"/>
    </xf>
    <xf numFmtId="2" fontId="6" fillId="6" borderId="3" xfId="7" applyNumberFormat="1" applyFont="1" applyFill="1" applyBorder="1" applyAlignment="1">
      <alignment horizontal="center" vertical="center"/>
    </xf>
    <xf numFmtId="0" fontId="34" fillId="3" borderId="1" xfId="6" applyFont="1" applyFill="1" applyBorder="1" applyAlignment="1">
      <alignment horizontal="center" vertical="center" wrapText="1"/>
    </xf>
    <xf numFmtId="0" fontId="34" fillId="3" borderId="3" xfId="6" applyFont="1" applyFill="1" applyBorder="1" applyAlignment="1">
      <alignment horizontal="center" vertical="center" wrapText="1"/>
    </xf>
    <xf numFmtId="0" fontId="1" fillId="5" borderId="25" xfId="6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1" fillId="2" borderId="1" xfId="1" applyFont="1" applyFill="1" applyBorder="1" applyAlignment="1">
      <alignment horizontal="center" vertical="center"/>
    </xf>
    <xf numFmtId="0" fontId="11" fillId="2" borderId="3" xfId="1" applyFont="1" applyFill="1" applyBorder="1" applyAlignment="1">
      <alignment horizontal="center" vertical="center"/>
    </xf>
    <xf numFmtId="1" fontId="11" fillId="2" borderId="1" xfId="1" applyNumberFormat="1" applyFont="1" applyFill="1" applyBorder="1" applyAlignment="1">
      <alignment horizontal="center" vertical="center"/>
    </xf>
    <xf numFmtId="1" fontId="11" fillId="2" borderId="3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51" xfId="0" applyBorder="1" applyAlignment="1">
      <alignment horizontal="center"/>
    </xf>
    <xf numFmtId="2" fontId="20" fillId="12" borderId="59" xfId="0" applyNumberFormat="1" applyFont="1" applyFill="1" applyBorder="1" applyAlignment="1">
      <alignment horizontal="center" vertical="center"/>
    </xf>
    <xf numFmtId="2" fontId="20" fillId="12" borderId="60" xfId="0" applyNumberFormat="1" applyFont="1" applyFill="1" applyBorder="1" applyAlignment="1">
      <alignment horizontal="center" vertical="center"/>
    </xf>
    <xf numFmtId="2" fontId="20" fillId="12" borderId="41" xfId="0" applyNumberFormat="1" applyFont="1" applyFill="1" applyBorder="1" applyAlignment="1">
      <alignment horizontal="center" vertical="center"/>
    </xf>
    <xf numFmtId="0" fontId="20" fillId="12" borderId="11" xfId="0" applyFont="1" applyFill="1" applyBorder="1" applyAlignment="1">
      <alignment horizontal="center" vertical="center"/>
    </xf>
    <xf numFmtId="0" fontId="20" fillId="12" borderId="49" xfId="0" applyFont="1" applyFill="1" applyBorder="1" applyAlignment="1">
      <alignment horizontal="center" vertical="center"/>
    </xf>
    <xf numFmtId="0" fontId="20" fillId="12" borderId="44" xfId="0" applyFont="1" applyFill="1" applyBorder="1" applyAlignment="1">
      <alignment horizontal="center" vertical="center"/>
    </xf>
    <xf numFmtId="0" fontId="4" fillId="0" borderId="7" xfId="5" applyBorder="1" applyAlignment="1">
      <alignment horizontal="center" vertical="center"/>
    </xf>
    <xf numFmtId="0" fontId="4" fillId="0" borderId="16" xfId="5" applyBorder="1" applyAlignment="1">
      <alignment horizontal="center" vertical="center"/>
    </xf>
    <xf numFmtId="0" fontId="4" fillId="0" borderId="47" xfId="5" applyBorder="1" applyAlignment="1">
      <alignment horizontal="center" vertical="center"/>
    </xf>
    <xf numFmtId="0" fontId="4" fillId="0" borderId="48" xfId="5" applyBorder="1" applyAlignment="1">
      <alignment horizontal="center" vertical="center"/>
    </xf>
    <xf numFmtId="0" fontId="4" fillId="0" borderId="30" xfId="5" applyBorder="1" applyAlignment="1">
      <alignment horizontal="center" vertical="center"/>
    </xf>
    <xf numFmtId="2" fontId="16" fillId="10" borderId="33" xfId="1" applyNumberFormat="1" applyFont="1" applyFill="1" applyBorder="1" applyAlignment="1">
      <alignment horizontal="center"/>
    </xf>
    <xf numFmtId="2" fontId="16" fillId="10" borderId="9" xfId="1" applyNumberFormat="1" applyFont="1" applyFill="1" applyBorder="1" applyAlignment="1">
      <alignment horizontal="center"/>
    </xf>
    <xf numFmtId="2" fontId="16" fillId="10" borderId="17" xfId="1" applyNumberFormat="1" applyFont="1" applyFill="1" applyBorder="1" applyAlignment="1">
      <alignment horizontal="center"/>
    </xf>
    <xf numFmtId="2" fontId="16" fillId="10" borderId="7" xfId="1" applyNumberFormat="1" applyFont="1" applyFill="1" applyBorder="1" applyAlignment="1">
      <alignment horizontal="center"/>
    </xf>
    <xf numFmtId="2" fontId="16" fillId="10" borderId="19" xfId="1" applyNumberFormat="1" applyFont="1" applyFill="1" applyBorder="1" applyAlignment="1">
      <alignment horizontal="center"/>
    </xf>
    <xf numFmtId="2" fontId="1" fillId="8" borderId="9" xfId="1" applyNumberFormat="1" applyFill="1" applyBorder="1" applyAlignment="1">
      <alignment horizontal="center"/>
    </xf>
    <xf numFmtId="2" fontId="1" fillId="8" borderId="33" xfId="1" applyNumberFormat="1" applyFill="1" applyBorder="1" applyAlignment="1">
      <alignment horizontal="center"/>
    </xf>
    <xf numFmtId="2" fontId="1" fillId="8" borderId="17" xfId="1" applyNumberFormat="1" applyFill="1" applyBorder="1" applyAlignment="1">
      <alignment horizontal="center"/>
    </xf>
    <xf numFmtId="2" fontId="1" fillId="8" borderId="12" xfId="1" applyNumberFormat="1" applyFill="1" applyBorder="1" applyAlignment="1">
      <alignment horizontal="center"/>
    </xf>
    <xf numFmtId="2" fontId="1" fillId="8" borderId="7" xfId="1" applyNumberFormat="1" applyFill="1" applyBorder="1" applyAlignment="1">
      <alignment horizontal="center"/>
    </xf>
    <xf numFmtId="2" fontId="1" fillId="8" borderId="11" xfId="1" applyNumberFormat="1" applyFill="1" applyBorder="1" applyAlignment="1">
      <alignment horizontal="center"/>
    </xf>
    <xf numFmtId="2" fontId="1" fillId="8" borderId="19" xfId="1" applyNumberFormat="1" applyFill="1" applyBorder="1" applyAlignment="1">
      <alignment horizontal="center"/>
    </xf>
    <xf numFmtId="2" fontId="12" fillId="9" borderId="33" xfId="1" applyNumberFormat="1" applyFont="1" applyFill="1" applyBorder="1" applyAlignment="1">
      <alignment horizontal="center"/>
    </xf>
    <xf numFmtId="2" fontId="12" fillId="9" borderId="17" xfId="1" applyNumberFormat="1" applyFont="1" applyFill="1" applyBorder="1" applyAlignment="1">
      <alignment horizontal="center"/>
    </xf>
    <xf numFmtId="2" fontId="0" fillId="9" borderId="9" xfId="0" applyNumberFormat="1" applyFill="1" applyBorder="1" applyAlignment="1">
      <alignment horizontal="center"/>
    </xf>
    <xf numFmtId="2" fontId="12" fillId="9" borderId="12" xfId="1" applyNumberFormat="1" applyFont="1" applyFill="1" applyBorder="1" applyAlignment="1">
      <alignment horizontal="center"/>
    </xf>
    <xf numFmtId="2" fontId="0" fillId="9" borderId="7" xfId="0" applyNumberFormat="1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2" fontId="0" fillId="9" borderId="19" xfId="0" applyNumberFormat="1" applyFill="1" applyBorder="1" applyAlignment="1">
      <alignment horizontal="center"/>
    </xf>
    <xf numFmtId="2" fontId="12" fillId="15" borderId="33" xfId="1" applyNumberFormat="1" applyFont="1" applyFill="1" applyBorder="1" applyAlignment="1">
      <alignment horizontal="center"/>
    </xf>
    <xf numFmtId="2" fontId="12" fillId="15" borderId="9" xfId="1" applyNumberFormat="1" applyFont="1" applyFill="1" applyBorder="1" applyAlignment="1">
      <alignment horizontal="center"/>
    </xf>
    <xf numFmtId="2" fontId="12" fillId="15" borderId="10" xfId="1" applyNumberFormat="1" applyFont="1" applyFill="1" applyBorder="1" applyAlignment="1">
      <alignment horizontal="center"/>
    </xf>
    <xf numFmtId="2" fontId="36" fillId="4" borderId="33" xfId="1" applyNumberFormat="1" applyFont="1" applyFill="1" applyBorder="1" applyAlignment="1">
      <alignment horizontal="center"/>
    </xf>
    <xf numFmtId="2" fontId="36" fillId="4" borderId="9" xfId="1" applyNumberFormat="1" applyFont="1" applyFill="1" applyBorder="1" applyAlignment="1">
      <alignment horizontal="center"/>
    </xf>
    <xf numFmtId="2" fontId="36" fillId="4" borderId="10" xfId="1" applyNumberFormat="1" applyFont="1" applyFill="1" applyBorder="1" applyAlignment="1">
      <alignment horizontal="center"/>
    </xf>
  </cellXfs>
  <cellStyles count="8">
    <cellStyle name="Comma" xfId="2" builtinId="3"/>
    <cellStyle name="Normal" xfId="0" builtinId="0"/>
    <cellStyle name="Normal 2" xfId="1" xr:uid="{496CF7E4-0625-4262-BA30-58D618CEEE75}"/>
    <cellStyle name="Normal 2 2" xfId="7" xr:uid="{6297DE17-A18B-4F1A-801E-1275272DBAFD}"/>
    <cellStyle name="Normal 3" xfId="3" xr:uid="{E88697CC-F074-49C1-9B6E-04151DA1F041}"/>
    <cellStyle name="Normal 3 2" xfId="6" xr:uid="{85D96374-7A8A-4361-A212-6A53F223AD6F}"/>
    <cellStyle name="Normal 4" xfId="4" xr:uid="{539AC1FB-1DCB-4AD5-B89E-2BB3DAA70788}"/>
    <cellStyle name="Normal 5" xfId="5" xr:uid="{44DD578E-837F-4B50-86C4-4A2533C232A4}"/>
  </cellStyles>
  <dxfs count="24"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BC8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A1</a:t>
            </a:r>
            <a:r>
              <a:rPr lang="en-GB" baseline="0"/>
              <a:t> to A5 </a:t>
            </a:r>
            <a:r>
              <a:rPr lang="en-GB"/>
              <a:t>Scheme</a:t>
            </a:r>
            <a:r>
              <a:rPr lang="en-GB" baseline="0"/>
              <a:t> </a:t>
            </a:r>
            <a:r>
              <a:rPr lang="en-GB"/>
              <a:t>Carbon Module Comparison</a:t>
            </a:r>
          </a:p>
          <a:p>
            <a:pPr>
              <a:defRPr/>
            </a:pPr>
            <a:r>
              <a:rPr lang="en-GB"/>
              <a:t>tco</a:t>
            </a:r>
            <a:r>
              <a:rPr lang="en-GB" baseline="-25000"/>
              <a:t>2</a:t>
            </a:r>
            <a:r>
              <a:rPr lang="en-GB" baseline="0"/>
              <a:t>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'Summary Graphs'!$W$12</c:f>
              <c:strCache>
                <c:ptCount val="1"/>
                <c:pt idx="0">
                  <c:v>WMA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bg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'Summary Graphs'!$V$13:$V$16</c15:sqref>
                  </c15:fullRef>
                </c:ext>
              </c:extLst>
              <c:f>('Summary Graphs'!$V$13,'Summary Graphs'!$V$15:$V$16)</c:f>
              <c:strCache>
                <c:ptCount val="3"/>
                <c:pt idx="0">
                  <c:v>A1-A3</c:v>
                </c:pt>
                <c:pt idx="1">
                  <c:v>A4</c:v>
                </c:pt>
                <c:pt idx="2">
                  <c:v>A5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'Summary Graphs'!$W$13:$W$16</c15:sqref>
                  </c15:fullRef>
                </c:ext>
              </c:extLst>
              <c:f>('Summary Graphs'!$W$13,'Summary Graphs'!$W$15:$W$16)</c:f>
              <c:numCache>
                <c:formatCode>0.00</c:formatCode>
                <c:ptCount val="3"/>
                <c:pt idx="0">
                  <c:v>29.007480000000005</c:v>
                </c:pt>
                <c:pt idx="1">
                  <c:v>5.7303539999999993</c:v>
                </c:pt>
                <c:pt idx="2">
                  <c:v>2.7810000000000001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C4-4A86-9BC0-5ED2A0F9FF66}"/>
            </c:ext>
          </c:extLst>
        </c:ser>
        <c:ser>
          <c:idx val="0"/>
          <c:order val="1"/>
          <c:tx>
            <c:strRef>
              <c:f>'Summary Graphs'!$X$12</c:f>
              <c:strCache>
                <c:ptCount val="1"/>
                <c:pt idx="0">
                  <c:v>Foamix + WMA</c:v>
                </c:pt>
              </c:strCache>
              <c:extLst xmlns:c15="http://schemas.microsoft.com/office/drawing/2012/chart"/>
            </c:strRef>
          </c:tx>
          <c:spPr>
            <a:solidFill>
              <a:srgbClr val="FFC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'Summary Graphs'!$V$13:$V$16</c15:sqref>
                  </c15:fullRef>
                </c:ext>
              </c:extLst>
              <c:f>('Summary Graphs'!$V$13,'Summary Graphs'!$V$15:$V$16)</c:f>
              <c:strCache>
                <c:ptCount val="3"/>
                <c:pt idx="0">
                  <c:v>A1-A3</c:v>
                </c:pt>
                <c:pt idx="1">
                  <c:v>A4</c:v>
                </c:pt>
                <c:pt idx="2">
                  <c:v>A5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'Summary Graphs'!$X$13:$X$16</c15:sqref>
                  </c15:fullRef>
                </c:ext>
              </c:extLst>
              <c:f>('Summary Graphs'!$X$13,'Summary Graphs'!$X$15:$X$16)</c:f>
              <c:numCache>
                <c:formatCode>0.00</c:formatCode>
                <c:ptCount val="3"/>
                <c:pt idx="0">
                  <c:v>23.994694710000005</c:v>
                </c:pt>
                <c:pt idx="1">
                  <c:v>1.7081780999999998</c:v>
                </c:pt>
                <c:pt idx="2">
                  <c:v>2.6316500000000005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8C4-4A86-9BC0-5ED2A0F9FF66}"/>
            </c:ext>
          </c:extLst>
        </c:ser>
        <c:ser>
          <c:idx val="2"/>
          <c:order val="2"/>
          <c:tx>
            <c:strRef>
              <c:f>'Summary Graphs'!$Y$12</c:f>
              <c:strCache>
                <c:ptCount val="1"/>
                <c:pt idx="0">
                  <c:v>Foamix ECO + SuperLow</c:v>
                </c:pt>
              </c:strCache>
              <c:extLst xmlns:c15="http://schemas.microsoft.com/office/drawing/2012/chart"/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0-B2F5-44AF-9D64-7B26A6648F53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'Summary Graphs'!$V$13:$V$16</c15:sqref>
                  </c15:fullRef>
                </c:ext>
              </c:extLst>
              <c:f>('Summary Graphs'!$V$13,'Summary Graphs'!$V$15:$V$16)</c:f>
              <c:strCache>
                <c:ptCount val="3"/>
                <c:pt idx="0">
                  <c:v>A1-A3</c:v>
                </c:pt>
                <c:pt idx="1">
                  <c:v>A4</c:v>
                </c:pt>
                <c:pt idx="2">
                  <c:v>A5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'Summary Graphs'!$Y$13:$Y$16</c15:sqref>
                  </c15:fullRef>
                </c:ext>
              </c:extLst>
              <c:f>('Summary Graphs'!$Y$13,'Summary Graphs'!$Y$15:$Y$16)</c:f>
              <c:numCache>
                <c:formatCode>0.00</c:formatCode>
                <c:ptCount val="3"/>
                <c:pt idx="0">
                  <c:v>12.430011259999999</c:v>
                </c:pt>
                <c:pt idx="1">
                  <c:v>1.7081999999999997</c:v>
                </c:pt>
                <c:pt idx="2">
                  <c:v>2.6316500000000005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8C4-4A86-9BC0-5ED2A0F9F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964528"/>
        <c:axId val="138234304"/>
        <c:extLst/>
      </c:barChart>
      <c:catAx>
        <c:axId val="13196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34304"/>
        <c:crosses val="autoZero"/>
        <c:auto val="1"/>
        <c:lblAlgn val="ctr"/>
        <c:lblOffset val="100"/>
        <c:noMultiLvlLbl val="0"/>
      </c:catAx>
      <c:valAx>
        <c:axId val="1382343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1964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baseline="0"/>
              <a:t>A1-A5 Carbon Emissions</a:t>
            </a:r>
            <a:r>
              <a:rPr lang="en-US" b="1"/>
              <a:t>.</a:t>
            </a:r>
            <a:r>
              <a:rPr lang="en-US" b="1" baseline="0"/>
              <a:t> Total tCO</a:t>
            </a:r>
            <a:r>
              <a:rPr lang="en-US" b="1" baseline="-25000"/>
              <a:t>2</a:t>
            </a:r>
            <a:r>
              <a:rPr lang="en-US" b="1" baseline="0"/>
              <a:t>e 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Graphs'!$W$7</c:f>
              <c:strCache>
                <c:ptCount val="1"/>
                <c:pt idx="0">
                  <c:v>Pavement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3FFB-47CF-8F50-BD704CE7E363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5A7E-4B8A-AD51-7D05FFDF9057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5A7E-4B8A-AD51-7D05FFDF90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'Summary Graphs'!$V$8:$V$11</c15:sqref>
                  </c15:fullRef>
                </c:ext>
              </c:extLst>
              <c:f>'Summary Graphs'!$V$8:$V$10</c:f>
              <c:strCache>
                <c:ptCount val="3"/>
                <c:pt idx="0">
                  <c:v>WMA</c:v>
                </c:pt>
                <c:pt idx="1">
                  <c:v>Foamix + WMA</c:v>
                </c:pt>
                <c:pt idx="2">
                  <c:v>Foamix ECO + SuperLow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'Summary Graphs'!$W$8:$W$11</c15:sqref>
                  </c15:fullRef>
                </c:ext>
              </c:extLst>
              <c:f>'Summary Graphs'!$W$8:$W$10</c:f>
              <c:numCache>
                <c:formatCode>#,##0</c:formatCode>
                <c:ptCount val="3"/>
                <c:pt idx="0">
                  <c:v>37.518834000000005</c:v>
                </c:pt>
                <c:pt idx="1">
                  <c:v>28.334522810000006</c:v>
                </c:pt>
                <c:pt idx="2">
                  <c:v>16.769861260000003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'Summary Graphs'!$W$11</c15:sqref>
                  <c15:spPr xmlns:c15="http://schemas.microsoft.com/office/drawing/2012/chart">
                    <a:solidFill>
                      <a:srgbClr val="92D050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threePt" dir="t"/>
                    </a:scene3d>
                    <a:sp3d>
                      <a:bevelT/>
                    </a:sp3d>
                  </c15:spPr>
                  <c15:invertIfNegative val="0"/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3FFB-47CF-8F50-BD704CE7E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9568880"/>
        <c:axId val="251920896"/>
      </c:barChart>
      <c:catAx>
        <c:axId val="76956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920896"/>
        <c:crosses val="autoZero"/>
        <c:auto val="1"/>
        <c:lblAlgn val="ctr"/>
        <c:lblOffset val="100"/>
        <c:noMultiLvlLbl val="0"/>
      </c:catAx>
      <c:valAx>
        <c:axId val="25192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56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Foamix</a:t>
            </a:r>
            <a:r>
              <a:rPr lang="en-US" b="1" baseline="0"/>
              <a:t> ECO + SuperLow </a:t>
            </a:r>
            <a:r>
              <a:rPr lang="en-US" b="1"/>
              <a:t>Enviromental Savings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solidFill>
            <a:srgbClr val="92D050"/>
          </a:solidFill>
        </a:ln>
        <a:effectLst/>
        <a:sp3d>
          <a:contourClr>
            <a:srgbClr val="92D050"/>
          </a:contourClr>
        </a:sp3d>
      </c:spPr>
    </c:sideWall>
    <c:backWall>
      <c:thickness val="0"/>
      <c:spPr>
        <a:noFill/>
        <a:ln>
          <a:solidFill>
            <a:srgbClr val="92D050"/>
          </a:solidFill>
        </a:ln>
        <a:effectLst/>
        <a:sp3d>
          <a:contourClr>
            <a:srgbClr val="92D050"/>
          </a:contourClr>
        </a:sp3d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'Summary Graphs'!$V$18</c:f>
              <c:strCache>
                <c:ptCount val="1"/>
                <c:pt idx="0">
                  <c:v>Other savings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1CC2-45BF-96CE-5566E158F1AE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1CC2-45BF-96CE-5566E158F1AE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'Summary Graphs'!$V$22:$V$26</c15:sqref>
                  </c15:fullRef>
                </c:ext>
              </c:extLst>
              <c:f>('Summary Graphs'!$V$22:$V$23,'Summary Graphs'!$V$26)</c:f>
              <c:strCache>
                <c:ptCount val="3"/>
                <c:pt idx="0">
                  <c:v>Vehicle mileage savings (miles)</c:v>
                </c:pt>
                <c:pt idx="1">
                  <c:v>Recycled content (t)</c:v>
                </c:pt>
                <c:pt idx="2">
                  <c:v>Scheme Co2 Saving (t)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'Summary Graphs'!$W$22:$W$26</c15:sqref>
                  </c15:fullRef>
                </c:ext>
              </c:extLst>
              <c:f>('Summary Graphs'!$W$22:$W$23,'Summary Graphs'!$W$26)</c:f>
              <c:numCache>
                <c:formatCode>#,##0</c:formatCode>
                <c:ptCount val="3"/>
                <c:pt idx="0">
                  <c:v>1530.5</c:v>
                </c:pt>
                <c:pt idx="1">
                  <c:v>281.34999999999997</c:v>
                </c:pt>
                <c:pt idx="2">
                  <c:v>20.748972740000003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'Summary Graphs'!$W$24</c15:sqref>
                  <c15:spPr xmlns:c15="http://schemas.microsoft.com/office/drawing/2012/chart">
                    <a:solidFill>
                      <a:srgbClr val="92D050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threePt" dir="t"/>
                    </a:scene3d>
                    <a:sp3d>
                      <a:bevelT/>
                    </a:sp3d>
                  </c15:spPr>
                  <c15:invertIfNegative val="0"/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A-1CC2-45BF-96CE-5566E158F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09634544"/>
        <c:axId val="1206865792"/>
        <c:axId val="0"/>
      </c:bar3DChart>
      <c:catAx>
        <c:axId val="14096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865792"/>
        <c:crosses val="autoZero"/>
        <c:auto val="1"/>
        <c:lblAlgn val="ctr"/>
        <c:lblOffset val="100"/>
        <c:noMultiLvlLbl val="0"/>
      </c:catAx>
      <c:valAx>
        <c:axId val="120686579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40963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gif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chart" Target="../charts/chart2.xml"/><Relationship Id="rId7" Type="http://schemas.openxmlformats.org/officeDocument/2006/relationships/image" Target="../media/image10.png"/><Relationship Id="rId2" Type="http://schemas.openxmlformats.org/officeDocument/2006/relationships/chart" Target="../charts/chart1.xml"/><Relationship Id="rId1" Type="http://schemas.openxmlformats.org/officeDocument/2006/relationships/image" Target="../media/image7.png"/><Relationship Id="rId6" Type="http://schemas.openxmlformats.org/officeDocument/2006/relationships/image" Target="../media/image9.emf"/><Relationship Id="rId5" Type="http://schemas.openxmlformats.org/officeDocument/2006/relationships/image" Target="../media/image8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2651760</xdr:colOff>
      <xdr:row>41</xdr:row>
      <xdr:rowOff>53340</xdr:rowOff>
    </xdr:from>
    <xdr:to>
      <xdr:col>8</xdr:col>
      <xdr:colOff>1615440</xdr:colOff>
      <xdr:row>72</xdr:row>
      <xdr:rowOff>83330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97F42AF-6A12-4F22-B8A5-FB7A50A1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760" y="7193280"/>
          <a:ext cx="8427720" cy="569927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2</xdr:col>
      <xdr:colOff>1623060</xdr:colOff>
      <xdr:row>48</xdr:row>
      <xdr:rowOff>76200</xdr:rowOff>
    </xdr:from>
    <xdr:to>
      <xdr:col>4</xdr:col>
      <xdr:colOff>388620</xdr:colOff>
      <xdr:row>51</xdr:row>
      <xdr:rowOff>7620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E4887BF-C08C-4503-9689-C152536CF042}"/>
            </a:ext>
          </a:extLst>
        </xdr:cNvPr>
        <xdr:cNvSpPr txBox="1"/>
      </xdr:nvSpPr>
      <xdr:spPr>
        <a:xfrm>
          <a:off x="1623060" y="7894320"/>
          <a:ext cx="2461260" cy="480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HMA Blend (kgco2e/t) = 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Foaminess's Blend (kgco2e/t) = </a:t>
          </a:r>
          <a:endParaRPr lang="en-GB">
            <a:effectLst/>
          </a:endParaRPr>
        </a:p>
      </xdr:txBody>
    </xdr:sp>
    <xdr:clientData/>
  </xdr:twoCellAnchor>
  <xdr:twoCellAnchor>
    <xdr:from>
      <xdr:col>4</xdr:col>
      <xdr:colOff>586740</xdr:colOff>
      <xdr:row>46</xdr:row>
      <xdr:rowOff>45720</xdr:rowOff>
    </xdr:from>
    <xdr:to>
      <xdr:col>4</xdr:col>
      <xdr:colOff>845820</xdr:colOff>
      <xdr:row>52</xdr:row>
      <xdr:rowOff>7620</xdr:rowOff>
    </xdr:to>
    <xdr:sp macro="" textlink="">
      <xdr:nvSpPr>
        <xdr:cNvPr id="3" name="Left Brace 2">
          <a:extLst>
            <a:ext uri="{FF2B5EF4-FFF2-40B4-BE49-F238E27FC236}">
              <a16:creationId xmlns:a16="http://schemas.microsoft.com/office/drawing/2014/main" id="{2A7EC932-875A-41EB-A15F-ED52C22E7C97}"/>
            </a:ext>
          </a:extLst>
        </xdr:cNvPr>
        <xdr:cNvSpPr/>
      </xdr:nvSpPr>
      <xdr:spPr>
        <a:xfrm>
          <a:off x="4282440" y="10157460"/>
          <a:ext cx="259080" cy="1059180"/>
        </a:xfrm>
        <a:prstGeom prst="leftBrac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845820</xdr:colOff>
      <xdr:row>52</xdr:row>
      <xdr:rowOff>144780</xdr:rowOff>
    </xdr:from>
    <xdr:to>
      <xdr:col>3</xdr:col>
      <xdr:colOff>525780</xdr:colOff>
      <xdr:row>55</xdr:row>
      <xdr:rowOff>60960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76A6E0E-B2A5-4757-8EC8-AE86FA62A0D1}"/>
            </a:ext>
          </a:extLst>
        </xdr:cNvPr>
        <xdr:cNvSpPr txBox="1"/>
      </xdr:nvSpPr>
      <xdr:spPr>
        <a:xfrm>
          <a:off x="845820" y="8694420"/>
          <a:ext cx="2369820" cy="464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HMA Blend (kgco2e/t) = 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Foamix+WMA Blend (kgco2e/t) = </a:t>
          </a:r>
          <a:endParaRPr lang="en-GB">
            <a:effectLst/>
          </a:endParaRPr>
        </a:p>
      </xdr:txBody>
    </xdr:sp>
    <xdr:clientData/>
  </xdr:twoCellAnchor>
  <xdr:twoCellAnchor>
    <xdr:from>
      <xdr:col>3</xdr:col>
      <xdr:colOff>647700</xdr:colOff>
      <xdr:row>52</xdr:row>
      <xdr:rowOff>137160</xdr:rowOff>
    </xdr:from>
    <xdr:to>
      <xdr:col>3</xdr:col>
      <xdr:colOff>922020</xdr:colOff>
      <xdr:row>55</xdr:row>
      <xdr:rowOff>68580</xdr:rowOff>
    </xdr:to>
    <xdr:sp macro="" textlink="">
      <xdr:nvSpPr>
        <xdr:cNvPr id="7" name="Left Brace 6">
          <a:extLst>
            <a:ext uri="{FF2B5EF4-FFF2-40B4-BE49-F238E27FC236}">
              <a16:creationId xmlns:a16="http://schemas.microsoft.com/office/drawing/2014/main" id="{2C9908CB-5A3F-4646-913A-32F206591809}"/>
            </a:ext>
          </a:extLst>
        </xdr:cNvPr>
        <xdr:cNvSpPr/>
      </xdr:nvSpPr>
      <xdr:spPr>
        <a:xfrm>
          <a:off x="3337560" y="8686800"/>
          <a:ext cx="274320" cy="480060"/>
        </a:xfrm>
        <a:prstGeom prst="leftBrac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883920</xdr:colOff>
      <xdr:row>52</xdr:row>
      <xdr:rowOff>26670</xdr:rowOff>
    </xdr:from>
    <xdr:to>
      <xdr:col>7</xdr:col>
      <xdr:colOff>297180</xdr:colOff>
      <xdr:row>53</xdr:row>
      <xdr:rowOff>38100</xdr:rowOff>
    </xdr:to>
    <xdr:sp macro="" textlink="">
      <xdr:nvSpPr>
        <xdr:cNvPr id="8" name="Left Brace 7">
          <a:extLst>
            <a:ext uri="{FF2B5EF4-FFF2-40B4-BE49-F238E27FC236}">
              <a16:creationId xmlns:a16="http://schemas.microsoft.com/office/drawing/2014/main" id="{DE380AF4-E197-4AE2-AB33-9B58251FC58C}"/>
            </a:ext>
          </a:extLst>
        </xdr:cNvPr>
        <xdr:cNvSpPr/>
      </xdr:nvSpPr>
      <xdr:spPr>
        <a:xfrm rot="5400000">
          <a:off x="5827395" y="11153775"/>
          <a:ext cx="194310" cy="358140"/>
        </a:xfrm>
        <a:prstGeom prst="leftBrac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2560320</xdr:colOff>
      <xdr:row>41</xdr:row>
      <xdr:rowOff>175260</xdr:rowOff>
    </xdr:from>
    <xdr:to>
      <xdr:col>7</xdr:col>
      <xdr:colOff>266700</xdr:colOff>
      <xdr:row>44</xdr:row>
      <xdr:rowOff>76200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BF48494-85D4-45BB-9059-42C4FD65C25D}"/>
            </a:ext>
          </a:extLst>
        </xdr:cNvPr>
        <xdr:cNvSpPr txBox="1"/>
      </xdr:nvSpPr>
      <xdr:spPr>
        <a:xfrm>
          <a:off x="2560320" y="7315200"/>
          <a:ext cx="3322320" cy="449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HMA Blend (total kgco2e/t) =  (A1 to</a:t>
          </a:r>
          <a:r>
            <a:rPr lang="en-GB" sz="1100" baseline="0"/>
            <a:t> </a:t>
          </a:r>
          <a:r>
            <a:rPr lang="en-GB" sz="1100"/>
            <a:t>A3)</a:t>
          </a:r>
        </a:p>
        <a:p>
          <a:r>
            <a:rPr lang="en-GB" sz="1100"/>
            <a:t>FoamixECO+SL Blend (total kgco2e/t) =  (A1 to A3)</a:t>
          </a:r>
        </a:p>
      </xdr:txBody>
    </xdr:sp>
    <xdr:clientData/>
  </xdr:twoCellAnchor>
  <xdr:twoCellAnchor>
    <xdr:from>
      <xdr:col>4</xdr:col>
      <xdr:colOff>49530</xdr:colOff>
      <xdr:row>45</xdr:row>
      <xdr:rowOff>45720</xdr:rowOff>
    </xdr:from>
    <xdr:to>
      <xdr:col>7</xdr:col>
      <xdr:colOff>83820</xdr:colOff>
      <xdr:row>46</xdr:row>
      <xdr:rowOff>53340</xdr:rowOff>
    </xdr:to>
    <xdr:sp macro="" textlink="">
      <xdr:nvSpPr>
        <xdr:cNvPr id="18" name="Left Brace 17">
          <a:extLst>
            <a:ext uri="{FF2B5EF4-FFF2-40B4-BE49-F238E27FC236}">
              <a16:creationId xmlns:a16="http://schemas.microsoft.com/office/drawing/2014/main" id="{E7072FC4-28DC-4E2D-AD1D-2E2199EB3F54}"/>
            </a:ext>
          </a:extLst>
        </xdr:cNvPr>
        <xdr:cNvSpPr/>
      </xdr:nvSpPr>
      <xdr:spPr>
        <a:xfrm rot="5400000">
          <a:off x="4627245" y="6433185"/>
          <a:ext cx="190500" cy="1954530"/>
        </a:xfrm>
        <a:prstGeom prst="leftBrac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373380</xdr:colOff>
      <xdr:row>48</xdr:row>
      <xdr:rowOff>121920</xdr:rowOff>
    </xdr:from>
    <xdr:to>
      <xdr:col>9</xdr:col>
      <xdr:colOff>739140</xdr:colOff>
      <xdr:row>51</xdr:row>
      <xdr:rowOff>68580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C3FEB67A-36D7-4197-91E3-EAEDBE51E04A}"/>
            </a:ext>
          </a:extLst>
        </xdr:cNvPr>
        <xdr:cNvSpPr txBox="1"/>
      </xdr:nvSpPr>
      <xdr:spPr>
        <a:xfrm>
          <a:off x="5234940" y="10599420"/>
          <a:ext cx="248412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HMA Blend (kgco2e/t) = 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FoamixECO+SL Blend (kgco2e/t) </a:t>
          </a:r>
          <a:endParaRPr lang="en-GB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18</xdr:row>
      <xdr:rowOff>0</xdr:rowOff>
    </xdr:from>
    <xdr:to>
      <xdr:col>7</xdr:col>
      <xdr:colOff>6350</xdr:colOff>
      <xdr:row>18</xdr:row>
      <xdr:rowOff>6350</xdr:rowOff>
    </xdr:to>
    <xdr:pic>
      <xdr:nvPicPr>
        <xdr:cNvPr id="2" name="Picture 1" descr="https://mail.google.com/mail/u/0/images/cleardot.gif">
          <a:extLst>
            <a:ext uri="{FF2B5EF4-FFF2-40B4-BE49-F238E27FC236}">
              <a16:creationId xmlns:a16="http://schemas.microsoft.com/office/drawing/2014/main" id="{D1AE4631-4430-4364-B142-A82417BBB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6350</xdr:colOff>
      <xdr:row>18</xdr:row>
      <xdr:rowOff>6350</xdr:rowOff>
    </xdr:to>
    <xdr:pic>
      <xdr:nvPicPr>
        <xdr:cNvPr id="3" name="Picture 2" descr="https://mail.google.com/mail/u/0/images/cleardot.gif">
          <a:extLst>
            <a:ext uri="{FF2B5EF4-FFF2-40B4-BE49-F238E27FC236}">
              <a16:creationId xmlns:a16="http://schemas.microsoft.com/office/drawing/2014/main" id="{B037BF40-3FF8-45C6-BAA8-42E8404FC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6350</xdr:colOff>
      <xdr:row>18</xdr:row>
      <xdr:rowOff>6350</xdr:rowOff>
    </xdr:to>
    <xdr:pic>
      <xdr:nvPicPr>
        <xdr:cNvPr id="4" name="Picture 3" descr="https://mail.google.com/mail/u/0/images/cleardot.gif">
          <a:extLst>
            <a:ext uri="{FF2B5EF4-FFF2-40B4-BE49-F238E27FC236}">
              <a16:creationId xmlns:a16="http://schemas.microsoft.com/office/drawing/2014/main" id="{EF13FB91-2BD4-4424-8D5E-C44D517DB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0</xdr:colOff>
      <xdr:row>21</xdr:row>
      <xdr:rowOff>0</xdr:rowOff>
    </xdr:from>
    <xdr:ext cx="6350" cy="6350"/>
    <xdr:pic>
      <xdr:nvPicPr>
        <xdr:cNvPr id="5" name="Picture 4" descr="https://mail.google.com/mail/u/0/images/cleardot.gif">
          <a:extLst>
            <a:ext uri="{FF2B5EF4-FFF2-40B4-BE49-F238E27FC236}">
              <a16:creationId xmlns:a16="http://schemas.microsoft.com/office/drawing/2014/main" id="{68789EA5-B81E-4EF0-B5AC-FCCA3DB3D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21</xdr:row>
      <xdr:rowOff>0</xdr:rowOff>
    </xdr:from>
    <xdr:ext cx="6350" cy="6350"/>
    <xdr:pic>
      <xdr:nvPicPr>
        <xdr:cNvPr id="6" name="Picture 5" descr="https://mail.google.com/mail/u/0/images/cleardot.gif">
          <a:extLst>
            <a:ext uri="{FF2B5EF4-FFF2-40B4-BE49-F238E27FC236}">
              <a16:creationId xmlns:a16="http://schemas.microsoft.com/office/drawing/2014/main" id="{64B4E3CF-282D-4304-8EA5-D1595FD2F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21</xdr:row>
      <xdr:rowOff>0</xdr:rowOff>
    </xdr:from>
    <xdr:ext cx="6350" cy="6350"/>
    <xdr:pic>
      <xdr:nvPicPr>
        <xdr:cNvPr id="7" name="Picture 6" descr="https://mail.google.com/mail/u/0/images/cleardot.gif">
          <a:extLst>
            <a:ext uri="{FF2B5EF4-FFF2-40B4-BE49-F238E27FC236}">
              <a16:creationId xmlns:a16="http://schemas.microsoft.com/office/drawing/2014/main" id="{F8388C9F-F54A-41F5-9E7C-78C758765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25</xdr:row>
      <xdr:rowOff>0</xdr:rowOff>
    </xdr:from>
    <xdr:ext cx="6350" cy="6350"/>
    <xdr:pic>
      <xdr:nvPicPr>
        <xdr:cNvPr id="8" name="Picture 7" descr="https://mail.google.com/mail/u/0/images/cleardot.gif">
          <a:extLst>
            <a:ext uri="{FF2B5EF4-FFF2-40B4-BE49-F238E27FC236}">
              <a16:creationId xmlns:a16="http://schemas.microsoft.com/office/drawing/2014/main" id="{228965E1-9436-49DA-9EF3-2B2F1E3E3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10</xdr:row>
      <xdr:rowOff>0</xdr:rowOff>
    </xdr:from>
    <xdr:ext cx="6350" cy="6350"/>
    <xdr:pic>
      <xdr:nvPicPr>
        <xdr:cNvPr id="9" name="Picture 8" descr="https://mail.google.com/mail/u/0/images/cleardot.gif">
          <a:extLst>
            <a:ext uri="{FF2B5EF4-FFF2-40B4-BE49-F238E27FC236}">
              <a16:creationId xmlns:a16="http://schemas.microsoft.com/office/drawing/2014/main" id="{EF8215B7-ACE4-468C-B1DF-256B4E7D29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10</xdr:row>
      <xdr:rowOff>0</xdr:rowOff>
    </xdr:from>
    <xdr:ext cx="6350" cy="6350"/>
    <xdr:pic>
      <xdr:nvPicPr>
        <xdr:cNvPr id="10" name="Picture 9" descr="https://mail.google.com/mail/u/0/images/cleardot.gif">
          <a:extLst>
            <a:ext uri="{FF2B5EF4-FFF2-40B4-BE49-F238E27FC236}">
              <a16:creationId xmlns:a16="http://schemas.microsoft.com/office/drawing/2014/main" id="{5E5B9E82-C6D7-4A02-8054-463D51E40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10</xdr:row>
      <xdr:rowOff>0</xdr:rowOff>
    </xdr:from>
    <xdr:ext cx="6350" cy="6350"/>
    <xdr:pic>
      <xdr:nvPicPr>
        <xdr:cNvPr id="11" name="Picture 10" descr="https://mail.google.com/mail/u/0/images/cleardot.gif">
          <a:extLst>
            <a:ext uri="{FF2B5EF4-FFF2-40B4-BE49-F238E27FC236}">
              <a16:creationId xmlns:a16="http://schemas.microsoft.com/office/drawing/2014/main" id="{C0CBA3A6-EBA4-455F-8198-9859BB5E91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10</xdr:row>
      <xdr:rowOff>0</xdr:rowOff>
    </xdr:from>
    <xdr:ext cx="6350" cy="6350"/>
    <xdr:pic>
      <xdr:nvPicPr>
        <xdr:cNvPr id="12" name="Picture 11" descr="https://mail.google.com/mail/u/0/images/cleardot.gif">
          <a:extLst>
            <a:ext uri="{FF2B5EF4-FFF2-40B4-BE49-F238E27FC236}">
              <a16:creationId xmlns:a16="http://schemas.microsoft.com/office/drawing/2014/main" id="{A8F9A007-A137-4E53-AAE8-FE174D4F7C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18</xdr:row>
      <xdr:rowOff>0</xdr:rowOff>
    </xdr:from>
    <xdr:ext cx="6350" cy="6350"/>
    <xdr:pic>
      <xdr:nvPicPr>
        <xdr:cNvPr id="13" name="Picture 12" descr="https://mail.google.com/mail/u/0/images/cleardot.gif">
          <a:extLst>
            <a:ext uri="{FF2B5EF4-FFF2-40B4-BE49-F238E27FC236}">
              <a16:creationId xmlns:a16="http://schemas.microsoft.com/office/drawing/2014/main" id="{A8F97CEE-4AD5-492F-95E7-8501CC0F3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18</xdr:row>
      <xdr:rowOff>0</xdr:rowOff>
    </xdr:from>
    <xdr:ext cx="6350" cy="6350"/>
    <xdr:pic>
      <xdr:nvPicPr>
        <xdr:cNvPr id="14" name="Picture 13" descr="https://mail.google.com/mail/u/0/images/cleardot.gif">
          <a:extLst>
            <a:ext uri="{FF2B5EF4-FFF2-40B4-BE49-F238E27FC236}">
              <a16:creationId xmlns:a16="http://schemas.microsoft.com/office/drawing/2014/main" id="{DFD9F943-64E3-42F2-B721-F5C7466DE1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18</xdr:row>
      <xdr:rowOff>0</xdr:rowOff>
    </xdr:from>
    <xdr:ext cx="6350" cy="6350"/>
    <xdr:pic>
      <xdr:nvPicPr>
        <xdr:cNvPr id="15" name="Picture 14" descr="https://mail.google.com/mail/u/0/images/cleardot.gif">
          <a:extLst>
            <a:ext uri="{FF2B5EF4-FFF2-40B4-BE49-F238E27FC236}">
              <a16:creationId xmlns:a16="http://schemas.microsoft.com/office/drawing/2014/main" id="{5E1527F0-E08B-42F2-B665-317EDDDCC5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6350" cy="6350"/>
    <xdr:pic>
      <xdr:nvPicPr>
        <xdr:cNvPr id="16" name="Picture 15" descr="https://mail.google.com/mail/u/0/images/cleardot.gif">
          <a:extLst>
            <a:ext uri="{FF2B5EF4-FFF2-40B4-BE49-F238E27FC236}">
              <a16:creationId xmlns:a16="http://schemas.microsoft.com/office/drawing/2014/main" id="{1B998C95-CFAC-4875-83FD-A1A8D1252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462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21</xdr:row>
      <xdr:rowOff>0</xdr:rowOff>
    </xdr:from>
    <xdr:ext cx="6350" cy="6350"/>
    <xdr:pic>
      <xdr:nvPicPr>
        <xdr:cNvPr id="17" name="Picture 16" descr="https://mail.google.com/mail/u/0/images/cleardot.gif">
          <a:extLst>
            <a:ext uri="{FF2B5EF4-FFF2-40B4-BE49-F238E27FC236}">
              <a16:creationId xmlns:a16="http://schemas.microsoft.com/office/drawing/2014/main" id="{FF9A6AC3-A06A-4C1F-8FC1-8A8DE3C5E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462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21</xdr:row>
      <xdr:rowOff>0</xdr:rowOff>
    </xdr:from>
    <xdr:ext cx="6350" cy="6350"/>
    <xdr:pic>
      <xdr:nvPicPr>
        <xdr:cNvPr id="18" name="Picture 17" descr="https://mail.google.com/mail/u/0/images/cleardot.gif">
          <a:extLst>
            <a:ext uri="{FF2B5EF4-FFF2-40B4-BE49-F238E27FC236}">
              <a16:creationId xmlns:a16="http://schemas.microsoft.com/office/drawing/2014/main" id="{E511B161-2478-4451-BE9A-94806B8EDF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25</xdr:row>
      <xdr:rowOff>0</xdr:rowOff>
    </xdr:from>
    <xdr:ext cx="6350" cy="6350"/>
    <xdr:pic>
      <xdr:nvPicPr>
        <xdr:cNvPr id="19" name="Picture 18" descr="https://mail.google.com/mail/u/0/images/cleardot.gif">
          <a:extLst>
            <a:ext uri="{FF2B5EF4-FFF2-40B4-BE49-F238E27FC236}">
              <a16:creationId xmlns:a16="http://schemas.microsoft.com/office/drawing/2014/main" id="{9D7E0826-3F49-4A9D-906A-636EC51CE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3624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25</xdr:row>
      <xdr:rowOff>0</xdr:rowOff>
    </xdr:from>
    <xdr:ext cx="6350" cy="6350"/>
    <xdr:pic>
      <xdr:nvPicPr>
        <xdr:cNvPr id="20" name="Picture 19" descr="https://mail.google.com/mail/u/0/images/cleardot.gif">
          <a:extLst>
            <a:ext uri="{FF2B5EF4-FFF2-40B4-BE49-F238E27FC236}">
              <a16:creationId xmlns:a16="http://schemas.microsoft.com/office/drawing/2014/main" id="{617F87D5-1230-42D0-8851-93D0D3B99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3624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25</xdr:row>
      <xdr:rowOff>0</xdr:rowOff>
    </xdr:from>
    <xdr:ext cx="6350" cy="6350"/>
    <xdr:pic>
      <xdr:nvPicPr>
        <xdr:cNvPr id="21" name="Picture 20" descr="https://mail.google.com/mail/u/0/images/cleardot.gif">
          <a:extLst>
            <a:ext uri="{FF2B5EF4-FFF2-40B4-BE49-F238E27FC236}">
              <a16:creationId xmlns:a16="http://schemas.microsoft.com/office/drawing/2014/main" id="{A3008586-0C3E-4173-BB59-9C6AC14B8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30</xdr:row>
      <xdr:rowOff>0</xdr:rowOff>
    </xdr:from>
    <xdr:ext cx="6350" cy="6350"/>
    <xdr:pic>
      <xdr:nvPicPr>
        <xdr:cNvPr id="22" name="Picture 21" descr="https://mail.google.com/mail/u/0/images/cleardot.gif">
          <a:extLst>
            <a:ext uri="{FF2B5EF4-FFF2-40B4-BE49-F238E27FC236}">
              <a16:creationId xmlns:a16="http://schemas.microsoft.com/office/drawing/2014/main" id="{172D3F64-98FD-4C29-A9D1-4E0022378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40200" y="64922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30</xdr:row>
      <xdr:rowOff>0</xdr:rowOff>
    </xdr:from>
    <xdr:ext cx="6350" cy="6350"/>
    <xdr:pic>
      <xdr:nvPicPr>
        <xdr:cNvPr id="23" name="Picture 22" descr="https://mail.google.com/mail/u/0/images/cleardot.gif">
          <a:extLst>
            <a:ext uri="{FF2B5EF4-FFF2-40B4-BE49-F238E27FC236}">
              <a16:creationId xmlns:a16="http://schemas.microsoft.com/office/drawing/2014/main" id="{A2DEEE2D-879E-4B0F-B052-D79C37332A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40200" y="64922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30</xdr:row>
      <xdr:rowOff>0</xdr:rowOff>
    </xdr:from>
    <xdr:ext cx="6350" cy="6350"/>
    <xdr:pic>
      <xdr:nvPicPr>
        <xdr:cNvPr id="24" name="Picture 23" descr="https://mail.google.com/mail/u/0/images/cleardot.gif">
          <a:extLst>
            <a:ext uri="{FF2B5EF4-FFF2-40B4-BE49-F238E27FC236}">
              <a16:creationId xmlns:a16="http://schemas.microsoft.com/office/drawing/2014/main" id="{2BB10023-1B37-4B61-A3F9-FDAAA93E2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64922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6350" cy="6350"/>
    <xdr:pic>
      <xdr:nvPicPr>
        <xdr:cNvPr id="25" name="Picture 24" descr="https://mail.google.com/mail/u/0/images/cleardot.gif">
          <a:extLst>
            <a:ext uri="{FF2B5EF4-FFF2-40B4-BE49-F238E27FC236}">
              <a16:creationId xmlns:a16="http://schemas.microsoft.com/office/drawing/2014/main" id="{99867911-5B2B-42DF-8FE2-7A6466635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4620" y="219456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11</xdr:row>
      <xdr:rowOff>0</xdr:rowOff>
    </xdr:from>
    <xdr:ext cx="6350" cy="6350"/>
    <xdr:pic>
      <xdr:nvPicPr>
        <xdr:cNvPr id="26" name="Picture 25" descr="https://mail.google.com/mail/u/0/images/cleardot.gif">
          <a:extLst>
            <a:ext uri="{FF2B5EF4-FFF2-40B4-BE49-F238E27FC236}">
              <a16:creationId xmlns:a16="http://schemas.microsoft.com/office/drawing/2014/main" id="{B0CF297C-E356-4FF2-95F3-42698222C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4620" y="219456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13</xdr:row>
      <xdr:rowOff>0</xdr:rowOff>
    </xdr:from>
    <xdr:ext cx="6350" cy="6350"/>
    <xdr:pic>
      <xdr:nvPicPr>
        <xdr:cNvPr id="27" name="Picture 26" descr="https://mail.google.com/mail/u/0/images/cleardot.gif">
          <a:extLst>
            <a:ext uri="{FF2B5EF4-FFF2-40B4-BE49-F238E27FC236}">
              <a16:creationId xmlns:a16="http://schemas.microsoft.com/office/drawing/2014/main" id="{09E29640-D03C-49B6-8903-0D0D7FC82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25603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6350" cy="6350"/>
    <xdr:pic>
      <xdr:nvPicPr>
        <xdr:cNvPr id="28" name="Picture 27" descr="https://mail.google.com/mail/u/0/images/cleardot.gif">
          <a:extLst>
            <a:ext uri="{FF2B5EF4-FFF2-40B4-BE49-F238E27FC236}">
              <a16:creationId xmlns:a16="http://schemas.microsoft.com/office/drawing/2014/main" id="{3EF80AF4-A6FF-4E23-B9FA-35FDB769E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462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10</xdr:row>
      <xdr:rowOff>0</xdr:rowOff>
    </xdr:from>
    <xdr:ext cx="6350" cy="6350"/>
    <xdr:pic>
      <xdr:nvPicPr>
        <xdr:cNvPr id="29" name="Picture 28" descr="https://mail.google.com/mail/u/0/images/cleardot.gif">
          <a:extLst>
            <a:ext uri="{FF2B5EF4-FFF2-40B4-BE49-F238E27FC236}">
              <a16:creationId xmlns:a16="http://schemas.microsoft.com/office/drawing/2014/main" id="{FDDAA9F3-EFB5-45B4-978E-772BB2190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462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20</xdr:row>
      <xdr:rowOff>0</xdr:rowOff>
    </xdr:from>
    <xdr:ext cx="6350" cy="6350"/>
    <xdr:pic>
      <xdr:nvPicPr>
        <xdr:cNvPr id="30" name="Picture 29" descr="https://mail.google.com/mail/u/0/images/cleardot.gif">
          <a:extLst>
            <a:ext uri="{FF2B5EF4-FFF2-40B4-BE49-F238E27FC236}">
              <a16:creationId xmlns:a16="http://schemas.microsoft.com/office/drawing/2014/main" id="{F6203678-403C-45A7-BE3A-A359811B2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462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20</xdr:row>
      <xdr:rowOff>0</xdr:rowOff>
    </xdr:from>
    <xdr:ext cx="6350" cy="6350"/>
    <xdr:pic>
      <xdr:nvPicPr>
        <xdr:cNvPr id="31" name="Picture 30" descr="https://mail.google.com/mail/u/0/images/cleardot.gif">
          <a:extLst>
            <a:ext uri="{FF2B5EF4-FFF2-40B4-BE49-F238E27FC236}">
              <a16:creationId xmlns:a16="http://schemas.microsoft.com/office/drawing/2014/main" id="{F7BA36D5-2FFA-4737-939F-E5C68E2B6D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0</xdr:colOff>
      <xdr:row>22</xdr:row>
      <xdr:rowOff>43543</xdr:rowOff>
    </xdr:from>
    <xdr:ext cx="6350" cy="6350"/>
    <xdr:pic>
      <xdr:nvPicPr>
        <xdr:cNvPr id="32" name="Picture 31" descr="https://mail.google.com/mail/u/0/images/cleardot.gif">
          <a:extLst>
            <a:ext uri="{FF2B5EF4-FFF2-40B4-BE49-F238E27FC236}">
              <a16:creationId xmlns:a16="http://schemas.microsoft.com/office/drawing/2014/main" id="{BE22823B-63DB-4F01-BF4D-E55D3AF7C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8640" y="4661263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0</xdr:colOff>
      <xdr:row>22</xdr:row>
      <xdr:rowOff>43543</xdr:rowOff>
    </xdr:from>
    <xdr:ext cx="6350" cy="6350"/>
    <xdr:pic>
      <xdr:nvPicPr>
        <xdr:cNvPr id="33" name="Picture 32" descr="https://mail.google.com/mail/u/0/images/cleardot.gif">
          <a:extLst>
            <a:ext uri="{FF2B5EF4-FFF2-40B4-BE49-F238E27FC236}">
              <a16:creationId xmlns:a16="http://schemas.microsoft.com/office/drawing/2014/main" id="{68FD9D6D-D5B2-4E4E-ABBE-8D0D70545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8640" y="4661263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54428</xdr:colOff>
      <xdr:row>43</xdr:row>
      <xdr:rowOff>163287</xdr:rowOff>
    </xdr:from>
    <xdr:to>
      <xdr:col>9</xdr:col>
      <xdr:colOff>388620</xdr:colOff>
      <xdr:row>64</xdr:row>
      <xdr:rowOff>121921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A4EEE787-D4F5-4171-80C8-6EB1D4C15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28" y="9413967"/>
          <a:ext cx="17174392" cy="39972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32658</xdr:colOff>
      <xdr:row>68</xdr:row>
      <xdr:rowOff>130629</xdr:rowOff>
    </xdr:from>
    <xdr:to>
      <xdr:col>3</xdr:col>
      <xdr:colOff>1589315</xdr:colOff>
      <xdr:row>111</xdr:row>
      <xdr:rowOff>34759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83057FF-FAB4-4425-BE0C-E86CFAD4A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58" y="14166669"/>
          <a:ext cx="7675517" cy="7783210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609601</xdr:colOff>
      <xdr:row>76</xdr:row>
      <xdr:rowOff>65315</xdr:rowOff>
    </xdr:from>
    <xdr:to>
      <xdr:col>10</xdr:col>
      <xdr:colOff>1008935</xdr:colOff>
      <xdr:row>105</xdr:row>
      <xdr:rowOff>127807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9D1FB0C-6BFE-470F-96C3-0212CAB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59141" y="15579635"/>
          <a:ext cx="10564414" cy="5366012"/>
        </a:xfrm>
        <a:prstGeom prst="rect">
          <a:avLst/>
        </a:prstGeom>
      </xdr:spPr>
    </xdr:pic>
    <xdr:clientData/>
  </xdr:twoCellAnchor>
  <xdr:oneCellAnchor>
    <xdr:from>
      <xdr:col>7</xdr:col>
      <xdr:colOff>0</xdr:colOff>
      <xdr:row>20</xdr:row>
      <xdr:rowOff>0</xdr:rowOff>
    </xdr:from>
    <xdr:ext cx="6350" cy="6350"/>
    <xdr:pic>
      <xdr:nvPicPr>
        <xdr:cNvPr id="37" name="Picture 36" descr="https://mail.google.com/mail/u/0/images/cleardot.gif">
          <a:extLst>
            <a:ext uri="{FF2B5EF4-FFF2-40B4-BE49-F238E27FC236}">
              <a16:creationId xmlns:a16="http://schemas.microsoft.com/office/drawing/2014/main" id="{7F8397F4-AFF4-4A4C-8DCA-BEFCF3C49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20</xdr:row>
      <xdr:rowOff>0</xdr:rowOff>
    </xdr:from>
    <xdr:ext cx="6350" cy="6350"/>
    <xdr:pic>
      <xdr:nvPicPr>
        <xdr:cNvPr id="38" name="Picture 37" descr="https://mail.google.com/mail/u/0/images/cleardot.gif">
          <a:extLst>
            <a:ext uri="{FF2B5EF4-FFF2-40B4-BE49-F238E27FC236}">
              <a16:creationId xmlns:a16="http://schemas.microsoft.com/office/drawing/2014/main" id="{AAD213EE-42F5-48C2-9D0C-802FF3AC8F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20</xdr:row>
      <xdr:rowOff>0</xdr:rowOff>
    </xdr:from>
    <xdr:ext cx="6350" cy="6350"/>
    <xdr:pic>
      <xdr:nvPicPr>
        <xdr:cNvPr id="39" name="Picture 38" descr="https://mail.google.com/mail/u/0/images/cleardot.gif">
          <a:extLst>
            <a:ext uri="{FF2B5EF4-FFF2-40B4-BE49-F238E27FC236}">
              <a16:creationId xmlns:a16="http://schemas.microsoft.com/office/drawing/2014/main" id="{8A7DA782-1683-450C-9FFD-E38189CE1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20</xdr:row>
      <xdr:rowOff>0</xdr:rowOff>
    </xdr:from>
    <xdr:ext cx="6350" cy="6350"/>
    <xdr:pic>
      <xdr:nvPicPr>
        <xdr:cNvPr id="40" name="Picture 39" descr="https://mail.google.com/mail/u/0/images/cleardot.gif">
          <a:extLst>
            <a:ext uri="{FF2B5EF4-FFF2-40B4-BE49-F238E27FC236}">
              <a16:creationId xmlns:a16="http://schemas.microsoft.com/office/drawing/2014/main" id="{9C445DC1-E605-4676-A179-697D32148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21</xdr:row>
      <xdr:rowOff>0</xdr:rowOff>
    </xdr:from>
    <xdr:ext cx="6350" cy="6350"/>
    <xdr:pic>
      <xdr:nvPicPr>
        <xdr:cNvPr id="41" name="Picture 40" descr="https://mail.google.com/mail/u/0/images/cleardot.gif">
          <a:extLst>
            <a:ext uri="{FF2B5EF4-FFF2-40B4-BE49-F238E27FC236}">
              <a16:creationId xmlns:a16="http://schemas.microsoft.com/office/drawing/2014/main" id="{8993BACE-C8E8-4AD4-ACBC-598591662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576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18</xdr:row>
      <xdr:rowOff>0</xdr:rowOff>
    </xdr:from>
    <xdr:ext cx="6350" cy="6350"/>
    <xdr:pic>
      <xdr:nvPicPr>
        <xdr:cNvPr id="42" name="Picture 41" descr="https://mail.google.com/mail/u/0/images/cleardot.gif">
          <a:extLst>
            <a:ext uri="{FF2B5EF4-FFF2-40B4-BE49-F238E27FC236}">
              <a16:creationId xmlns:a16="http://schemas.microsoft.com/office/drawing/2014/main" id="{D64BF119-25EF-49FE-AF4C-5079B8A4C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18</xdr:row>
      <xdr:rowOff>0</xdr:rowOff>
    </xdr:from>
    <xdr:ext cx="6350" cy="6350"/>
    <xdr:pic>
      <xdr:nvPicPr>
        <xdr:cNvPr id="43" name="Picture 42" descr="https://mail.google.com/mail/u/0/images/cleardot.gif">
          <a:extLst>
            <a:ext uri="{FF2B5EF4-FFF2-40B4-BE49-F238E27FC236}">
              <a16:creationId xmlns:a16="http://schemas.microsoft.com/office/drawing/2014/main" id="{26DAFB1F-AA93-4FE8-B875-C1526C876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18</xdr:row>
      <xdr:rowOff>0</xdr:rowOff>
    </xdr:from>
    <xdr:ext cx="6350" cy="6350"/>
    <xdr:pic>
      <xdr:nvPicPr>
        <xdr:cNvPr id="44" name="Picture 43" descr="https://mail.google.com/mail/u/0/images/cleardot.gif">
          <a:extLst>
            <a:ext uri="{FF2B5EF4-FFF2-40B4-BE49-F238E27FC236}">
              <a16:creationId xmlns:a16="http://schemas.microsoft.com/office/drawing/2014/main" id="{6BA522B5-50F7-42CC-BD4A-ED5D54FDD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21</xdr:row>
      <xdr:rowOff>0</xdr:rowOff>
    </xdr:from>
    <xdr:ext cx="6350" cy="6350"/>
    <xdr:pic>
      <xdr:nvPicPr>
        <xdr:cNvPr id="45" name="Picture 44" descr="https://mail.google.com/mail/u/0/images/cleardot.gif">
          <a:extLst>
            <a:ext uri="{FF2B5EF4-FFF2-40B4-BE49-F238E27FC236}">
              <a16:creationId xmlns:a16="http://schemas.microsoft.com/office/drawing/2014/main" id="{14C12049-F168-407C-A3E2-6D65AD181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21</xdr:row>
      <xdr:rowOff>0</xdr:rowOff>
    </xdr:from>
    <xdr:ext cx="6350" cy="6350"/>
    <xdr:pic>
      <xdr:nvPicPr>
        <xdr:cNvPr id="46" name="Picture 45" descr="https://mail.google.com/mail/u/0/images/cleardot.gif">
          <a:extLst>
            <a:ext uri="{FF2B5EF4-FFF2-40B4-BE49-F238E27FC236}">
              <a16:creationId xmlns:a16="http://schemas.microsoft.com/office/drawing/2014/main" id="{B2686842-3FB9-4787-B07F-71A16B64E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21</xdr:row>
      <xdr:rowOff>0</xdr:rowOff>
    </xdr:from>
    <xdr:ext cx="6350" cy="6350"/>
    <xdr:pic>
      <xdr:nvPicPr>
        <xdr:cNvPr id="47" name="Picture 46" descr="https://mail.google.com/mail/u/0/images/cleardot.gif">
          <a:extLst>
            <a:ext uri="{FF2B5EF4-FFF2-40B4-BE49-F238E27FC236}">
              <a16:creationId xmlns:a16="http://schemas.microsoft.com/office/drawing/2014/main" id="{F82092E3-A383-4D75-9D3E-2680FD678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25</xdr:row>
      <xdr:rowOff>0</xdr:rowOff>
    </xdr:from>
    <xdr:ext cx="6350" cy="6350"/>
    <xdr:pic>
      <xdr:nvPicPr>
        <xdr:cNvPr id="48" name="Picture 47" descr="https://mail.google.com/mail/u/0/images/cleardot.gif">
          <a:extLst>
            <a:ext uri="{FF2B5EF4-FFF2-40B4-BE49-F238E27FC236}">
              <a16:creationId xmlns:a16="http://schemas.microsoft.com/office/drawing/2014/main" id="{99245C4F-EB78-4970-956B-83A07A26B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10</xdr:row>
      <xdr:rowOff>0</xdr:rowOff>
    </xdr:from>
    <xdr:ext cx="6350" cy="6350"/>
    <xdr:pic>
      <xdr:nvPicPr>
        <xdr:cNvPr id="49" name="Picture 48" descr="https://mail.google.com/mail/u/0/images/cleardot.gif">
          <a:extLst>
            <a:ext uri="{FF2B5EF4-FFF2-40B4-BE49-F238E27FC236}">
              <a16:creationId xmlns:a16="http://schemas.microsoft.com/office/drawing/2014/main" id="{7FBC641D-F3A4-42EC-857E-AB1AA79B1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10</xdr:row>
      <xdr:rowOff>0</xdr:rowOff>
    </xdr:from>
    <xdr:ext cx="6350" cy="6350"/>
    <xdr:pic>
      <xdr:nvPicPr>
        <xdr:cNvPr id="50" name="Picture 49" descr="https://mail.google.com/mail/u/0/images/cleardot.gif">
          <a:extLst>
            <a:ext uri="{FF2B5EF4-FFF2-40B4-BE49-F238E27FC236}">
              <a16:creationId xmlns:a16="http://schemas.microsoft.com/office/drawing/2014/main" id="{4BD8484B-4816-4017-A631-2D9FEA4C9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11</xdr:row>
      <xdr:rowOff>0</xdr:rowOff>
    </xdr:from>
    <xdr:ext cx="6350" cy="6350"/>
    <xdr:pic>
      <xdr:nvPicPr>
        <xdr:cNvPr id="51" name="Picture 50" descr="https://mail.google.com/mail/u/0/images/cleardot.gif">
          <a:extLst>
            <a:ext uri="{FF2B5EF4-FFF2-40B4-BE49-F238E27FC236}">
              <a16:creationId xmlns:a16="http://schemas.microsoft.com/office/drawing/2014/main" id="{7B832970-BF95-4757-8674-E99787942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219456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10</xdr:row>
      <xdr:rowOff>0</xdr:rowOff>
    </xdr:from>
    <xdr:ext cx="6350" cy="6350"/>
    <xdr:pic>
      <xdr:nvPicPr>
        <xdr:cNvPr id="52" name="Picture 51" descr="https://mail.google.com/mail/u/0/images/cleardot.gif">
          <a:extLst>
            <a:ext uri="{FF2B5EF4-FFF2-40B4-BE49-F238E27FC236}">
              <a16:creationId xmlns:a16="http://schemas.microsoft.com/office/drawing/2014/main" id="{1966FF9A-BA24-4D2A-BE6E-D1A8C78F3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10</xdr:row>
      <xdr:rowOff>0</xdr:rowOff>
    </xdr:from>
    <xdr:ext cx="6350" cy="6350"/>
    <xdr:pic>
      <xdr:nvPicPr>
        <xdr:cNvPr id="53" name="Picture 52" descr="https://mail.google.com/mail/u/0/images/cleardot.gif">
          <a:extLst>
            <a:ext uri="{FF2B5EF4-FFF2-40B4-BE49-F238E27FC236}">
              <a16:creationId xmlns:a16="http://schemas.microsoft.com/office/drawing/2014/main" id="{C953A7C7-8AA8-4575-8B5C-7DA599C11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18</xdr:row>
      <xdr:rowOff>0</xdr:rowOff>
    </xdr:from>
    <xdr:ext cx="6350" cy="6350"/>
    <xdr:pic>
      <xdr:nvPicPr>
        <xdr:cNvPr id="54" name="Picture 53" descr="https://mail.google.com/mail/u/0/images/cleardot.gif">
          <a:extLst>
            <a:ext uri="{FF2B5EF4-FFF2-40B4-BE49-F238E27FC236}">
              <a16:creationId xmlns:a16="http://schemas.microsoft.com/office/drawing/2014/main" id="{06B7658B-FB45-44EC-A983-C6EEADC25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18</xdr:row>
      <xdr:rowOff>0</xdr:rowOff>
    </xdr:from>
    <xdr:ext cx="6350" cy="6350"/>
    <xdr:pic>
      <xdr:nvPicPr>
        <xdr:cNvPr id="55" name="Picture 54" descr="https://mail.google.com/mail/u/0/images/cleardot.gif">
          <a:extLst>
            <a:ext uri="{FF2B5EF4-FFF2-40B4-BE49-F238E27FC236}">
              <a16:creationId xmlns:a16="http://schemas.microsoft.com/office/drawing/2014/main" id="{51F79B76-6252-461A-A350-5EBED7380C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18</xdr:row>
      <xdr:rowOff>0</xdr:rowOff>
    </xdr:from>
    <xdr:ext cx="6350" cy="6350"/>
    <xdr:pic>
      <xdr:nvPicPr>
        <xdr:cNvPr id="56" name="Picture 55" descr="https://mail.google.com/mail/u/0/images/cleardot.gif">
          <a:extLst>
            <a:ext uri="{FF2B5EF4-FFF2-40B4-BE49-F238E27FC236}">
              <a16:creationId xmlns:a16="http://schemas.microsoft.com/office/drawing/2014/main" id="{BE681A9E-788B-47B1-8424-5A07AB191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0</xdr:colOff>
      <xdr:row>21</xdr:row>
      <xdr:rowOff>0</xdr:rowOff>
    </xdr:from>
    <xdr:ext cx="6350" cy="6350"/>
    <xdr:pic>
      <xdr:nvPicPr>
        <xdr:cNvPr id="57" name="Picture 56" descr="https://mail.google.com/mail/u/0/images/cleardot.gif">
          <a:extLst>
            <a:ext uri="{FF2B5EF4-FFF2-40B4-BE49-F238E27FC236}">
              <a16:creationId xmlns:a16="http://schemas.microsoft.com/office/drawing/2014/main" id="{86D80169-036A-4287-B0F7-10C8450C2B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864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0</xdr:colOff>
      <xdr:row>21</xdr:row>
      <xdr:rowOff>0</xdr:rowOff>
    </xdr:from>
    <xdr:ext cx="6350" cy="6350"/>
    <xdr:pic>
      <xdr:nvPicPr>
        <xdr:cNvPr id="58" name="Picture 57" descr="https://mail.google.com/mail/u/0/images/cleardot.gif">
          <a:extLst>
            <a:ext uri="{FF2B5EF4-FFF2-40B4-BE49-F238E27FC236}">
              <a16:creationId xmlns:a16="http://schemas.microsoft.com/office/drawing/2014/main" id="{0AF6D53C-3971-4FCF-A4C8-D9AE639638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864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21</xdr:row>
      <xdr:rowOff>0</xdr:rowOff>
    </xdr:from>
    <xdr:ext cx="6350" cy="6350"/>
    <xdr:pic>
      <xdr:nvPicPr>
        <xdr:cNvPr id="59" name="Picture 58" descr="https://mail.google.com/mail/u/0/images/cleardot.gif">
          <a:extLst>
            <a:ext uri="{FF2B5EF4-FFF2-40B4-BE49-F238E27FC236}">
              <a16:creationId xmlns:a16="http://schemas.microsoft.com/office/drawing/2014/main" id="{81456455-F6FA-4A5B-A00E-A2BB266AD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25</xdr:row>
      <xdr:rowOff>0</xdr:rowOff>
    </xdr:from>
    <xdr:ext cx="6350" cy="6350"/>
    <xdr:pic>
      <xdr:nvPicPr>
        <xdr:cNvPr id="60" name="Picture 59" descr="https://mail.google.com/mail/u/0/images/cleardot.gif">
          <a:extLst>
            <a:ext uri="{FF2B5EF4-FFF2-40B4-BE49-F238E27FC236}">
              <a16:creationId xmlns:a16="http://schemas.microsoft.com/office/drawing/2014/main" id="{CB595CCA-50DB-431F-A70C-5D28DB0C4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536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25</xdr:row>
      <xdr:rowOff>0</xdr:rowOff>
    </xdr:from>
    <xdr:ext cx="6350" cy="6350"/>
    <xdr:pic>
      <xdr:nvPicPr>
        <xdr:cNvPr id="61" name="Picture 60" descr="https://mail.google.com/mail/u/0/images/cleardot.gif">
          <a:extLst>
            <a:ext uri="{FF2B5EF4-FFF2-40B4-BE49-F238E27FC236}">
              <a16:creationId xmlns:a16="http://schemas.microsoft.com/office/drawing/2014/main" id="{8DB06A20-7021-4EA3-BFE5-DDA5CF7CF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536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25</xdr:row>
      <xdr:rowOff>0</xdr:rowOff>
    </xdr:from>
    <xdr:ext cx="6350" cy="6350"/>
    <xdr:pic>
      <xdr:nvPicPr>
        <xdr:cNvPr id="62" name="Picture 61" descr="https://mail.google.com/mail/u/0/images/cleardot.gif">
          <a:extLst>
            <a:ext uri="{FF2B5EF4-FFF2-40B4-BE49-F238E27FC236}">
              <a16:creationId xmlns:a16="http://schemas.microsoft.com/office/drawing/2014/main" id="{A1922B15-69BC-483B-91B5-2FAE85202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30</xdr:row>
      <xdr:rowOff>0</xdr:rowOff>
    </xdr:from>
    <xdr:ext cx="6350" cy="6350"/>
    <xdr:pic>
      <xdr:nvPicPr>
        <xdr:cNvPr id="63" name="Picture 62" descr="https://mail.google.com/mail/u/0/images/cleardot.gif">
          <a:extLst>
            <a:ext uri="{FF2B5EF4-FFF2-40B4-BE49-F238E27FC236}">
              <a16:creationId xmlns:a16="http://schemas.microsoft.com/office/drawing/2014/main" id="{C5ACB4F4-F03A-4ABE-926E-E4B9178D50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07460" y="64922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30</xdr:row>
      <xdr:rowOff>0</xdr:rowOff>
    </xdr:from>
    <xdr:ext cx="6350" cy="6350"/>
    <xdr:pic>
      <xdr:nvPicPr>
        <xdr:cNvPr id="64" name="Picture 63" descr="https://mail.google.com/mail/u/0/images/cleardot.gif">
          <a:extLst>
            <a:ext uri="{FF2B5EF4-FFF2-40B4-BE49-F238E27FC236}">
              <a16:creationId xmlns:a16="http://schemas.microsoft.com/office/drawing/2014/main" id="{8E9E0861-09EE-4E34-86E7-3E82CEFF3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07460" y="64922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30</xdr:row>
      <xdr:rowOff>0</xdr:rowOff>
    </xdr:from>
    <xdr:ext cx="6350" cy="6350"/>
    <xdr:pic>
      <xdr:nvPicPr>
        <xdr:cNvPr id="65" name="Picture 64" descr="https://mail.google.com/mail/u/0/images/cleardot.gif">
          <a:extLst>
            <a:ext uri="{FF2B5EF4-FFF2-40B4-BE49-F238E27FC236}">
              <a16:creationId xmlns:a16="http://schemas.microsoft.com/office/drawing/2014/main" id="{E5FD3E4C-7575-48A9-8911-326062C9A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64922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0</xdr:colOff>
      <xdr:row>11</xdr:row>
      <xdr:rowOff>0</xdr:rowOff>
    </xdr:from>
    <xdr:ext cx="6350" cy="6350"/>
    <xdr:pic>
      <xdr:nvPicPr>
        <xdr:cNvPr id="66" name="Picture 65" descr="https://mail.google.com/mail/u/0/images/cleardot.gif">
          <a:extLst>
            <a:ext uri="{FF2B5EF4-FFF2-40B4-BE49-F238E27FC236}">
              <a16:creationId xmlns:a16="http://schemas.microsoft.com/office/drawing/2014/main" id="{5D13CE6D-BC91-4F47-A171-59565C9BC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8640" y="219456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0</xdr:colOff>
      <xdr:row>11</xdr:row>
      <xdr:rowOff>0</xdr:rowOff>
    </xdr:from>
    <xdr:ext cx="6350" cy="6350"/>
    <xdr:pic>
      <xdr:nvPicPr>
        <xdr:cNvPr id="67" name="Picture 66" descr="https://mail.google.com/mail/u/0/images/cleardot.gif">
          <a:extLst>
            <a:ext uri="{FF2B5EF4-FFF2-40B4-BE49-F238E27FC236}">
              <a16:creationId xmlns:a16="http://schemas.microsoft.com/office/drawing/2014/main" id="{FB3BE0B8-65EB-40E0-A69F-D9291C143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8640" y="219456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13</xdr:row>
      <xdr:rowOff>0</xdr:rowOff>
    </xdr:from>
    <xdr:ext cx="6350" cy="6350"/>
    <xdr:pic>
      <xdr:nvPicPr>
        <xdr:cNvPr id="68" name="Picture 67" descr="https://mail.google.com/mail/u/0/images/cleardot.gif">
          <a:extLst>
            <a:ext uri="{FF2B5EF4-FFF2-40B4-BE49-F238E27FC236}">
              <a16:creationId xmlns:a16="http://schemas.microsoft.com/office/drawing/2014/main" id="{5D0D87DF-914D-4E7B-9FF5-0641A41820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25603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0</xdr:colOff>
      <xdr:row>10</xdr:row>
      <xdr:rowOff>0</xdr:rowOff>
    </xdr:from>
    <xdr:ext cx="6350" cy="6350"/>
    <xdr:pic>
      <xdr:nvPicPr>
        <xdr:cNvPr id="69" name="Picture 68" descr="https://mail.google.com/mail/u/0/images/cleardot.gif">
          <a:extLst>
            <a:ext uri="{FF2B5EF4-FFF2-40B4-BE49-F238E27FC236}">
              <a16:creationId xmlns:a16="http://schemas.microsoft.com/office/drawing/2014/main" id="{852258BE-9E74-4603-B636-555B200B4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864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0</xdr:colOff>
      <xdr:row>10</xdr:row>
      <xdr:rowOff>0</xdr:rowOff>
    </xdr:from>
    <xdr:ext cx="6350" cy="6350"/>
    <xdr:pic>
      <xdr:nvPicPr>
        <xdr:cNvPr id="70" name="Picture 69" descr="https://mail.google.com/mail/u/0/images/cleardot.gif">
          <a:extLst>
            <a:ext uri="{FF2B5EF4-FFF2-40B4-BE49-F238E27FC236}">
              <a16:creationId xmlns:a16="http://schemas.microsoft.com/office/drawing/2014/main" id="{12CAADBC-35AA-4257-9CF7-69240930B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864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0</xdr:colOff>
      <xdr:row>20</xdr:row>
      <xdr:rowOff>0</xdr:rowOff>
    </xdr:from>
    <xdr:ext cx="6350" cy="6350"/>
    <xdr:pic>
      <xdr:nvPicPr>
        <xdr:cNvPr id="71" name="Picture 70" descr="https://mail.google.com/mail/u/0/images/cleardot.gif">
          <a:extLst>
            <a:ext uri="{FF2B5EF4-FFF2-40B4-BE49-F238E27FC236}">
              <a16:creationId xmlns:a16="http://schemas.microsoft.com/office/drawing/2014/main" id="{C000B174-060A-443C-8C2C-DFFF8B1FB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864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20</xdr:row>
      <xdr:rowOff>0</xdr:rowOff>
    </xdr:from>
    <xdr:ext cx="6350" cy="6350"/>
    <xdr:pic>
      <xdr:nvPicPr>
        <xdr:cNvPr id="72" name="Picture 71" descr="https://mail.google.com/mail/u/0/images/cleardot.gif">
          <a:extLst>
            <a:ext uri="{FF2B5EF4-FFF2-40B4-BE49-F238E27FC236}">
              <a16:creationId xmlns:a16="http://schemas.microsoft.com/office/drawing/2014/main" id="{00646054-4AD9-4CA3-B55C-738F83152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20</xdr:row>
      <xdr:rowOff>0</xdr:rowOff>
    </xdr:from>
    <xdr:ext cx="6350" cy="6350"/>
    <xdr:pic>
      <xdr:nvPicPr>
        <xdr:cNvPr id="73" name="Picture 72" descr="https://mail.google.com/mail/u/0/images/cleardot.gif">
          <a:extLst>
            <a:ext uri="{FF2B5EF4-FFF2-40B4-BE49-F238E27FC236}">
              <a16:creationId xmlns:a16="http://schemas.microsoft.com/office/drawing/2014/main" id="{7EFC20DB-26A7-403F-A008-8EA855A1A2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20</xdr:row>
      <xdr:rowOff>0</xdr:rowOff>
    </xdr:from>
    <xdr:ext cx="6350" cy="6350"/>
    <xdr:pic>
      <xdr:nvPicPr>
        <xdr:cNvPr id="74" name="Picture 73" descr="https://mail.google.com/mail/u/0/images/cleardot.gif">
          <a:extLst>
            <a:ext uri="{FF2B5EF4-FFF2-40B4-BE49-F238E27FC236}">
              <a16:creationId xmlns:a16="http://schemas.microsoft.com/office/drawing/2014/main" id="{5AEBB209-6C83-4F13-B388-CD003B473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20</xdr:row>
      <xdr:rowOff>0</xdr:rowOff>
    </xdr:from>
    <xdr:ext cx="6350" cy="6350"/>
    <xdr:pic>
      <xdr:nvPicPr>
        <xdr:cNvPr id="75" name="Picture 74" descr="https://mail.google.com/mail/u/0/images/cleardot.gif">
          <a:extLst>
            <a:ext uri="{FF2B5EF4-FFF2-40B4-BE49-F238E27FC236}">
              <a16:creationId xmlns:a16="http://schemas.microsoft.com/office/drawing/2014/main" id="{65B16FD9-2A87-4042-9C7E-638A693A85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20</xdr:row>
      <xdr:rowOff>0</xdr:rowOff>
    </xdr:from>
    <xdr:ext cx="6350" cy="6350"/>
    <xdr:pic>
      <xdr:nvPicPr>
        <xdr:cNvPr id="76" name="Picture 75" descr="https://mail.google.com/mail/u/0/images/cleardot.gif">
          <a:extLst>
            <a:ext uri="{FF2B5EF4-FFF2-40B4-BE49-F238E27FC236}">
              <a16:creationId xmlns:a16="http://schemas.microsoft.com/office/drawing/2014/main" id="{EEBF5C4F-D613-4834-8148-9FB831E9E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21</xdr:row>
      <xdr:rowOff>0</xdr:rowOff>
    </xdr:from>
    <xdr:ext cx="6350" cy="6350"/>
    <xdr:pic>
      <xdr:nvPicPr>
        <xdr:cNvPr id="77" name="Picture 76" descr="https://mail.google.com/mail/u/0/images/cleardot.gif">
          <a:extLst>
            <a:ext uri="{FF2B5EF4-FFF2-40B4-BE49-F238E27FC236}">
              <a16:creationId xmlns:a16="http://schemas.microsoft.com/office/drawing/2014/main" id="{BA222A34-9674-4243-B02B-59BC3A13D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11</xdr:row>
      <xdr:rowOff>0</xdr:rowOff>
    </xdr:from>
    <xdr:ext cx="6350" cy="6350"/>
    <xdr:pic>
      <xdr:nvPicPr>
        <xdr:cNvPr id="78" name="Picture 77" descr="https://mail.google.com/mail/u/0/images/cleardot.gif">
          <a:extLst>
            <a:ext uri="{FF2B5EF4-FFF2-40B4-BE49-F238E27FC236}">
              <a16:creationId xmlns:a16="http://schemas.microsoft.com/office/drawing/2014/main" id="{FA72EAA9-2DAA-4ADD-9F6D-27E7F3E75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219456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424544</xdr:colOff>
      <xdr:row>61</xdr:row>
      <xdr:rowOff>130628</xdr:rowOff>
    </xdr:from>
    <xdr:to>
      <xdr:col>12</xdr:col>
      <xdr:colOff>359229</xdr:colOff>
      <xdr:row>71</xdr:row>
      <xdr:rowOff>129696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CB48F825-7AF0-4A66-92C2-C2C94C8BE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174084" y="12871268"/>
          <a:ext cx="13086805" cy="1843108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18</xdr:row>
      <xdr:rowOff>0</xdr:rowOff>
    </xdr:from>
    <xdr:ext cx="6350" cy="6350"/>
    <xdr:pic>
      <xdr:nvPicPr>
        <xdr:cNvPr id="80" name="Picture 79" descr="https://mail.google.com/mail/u/0/images/cleardot.gif">
          <a:extLst>
            <a:ext uri="{FF2B5EF4-FFF2-40B4-BE49-F238E27FC236}">
              <a16:creationId xmlns:a16="http://schemas.microsoft.com/office/drawing/2014/main" id="{33499F9E-A3B4-4D84-B786-137AC1DFA5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18</xdr:row>
      <xdr:rowOff>0</xdr:rowOff>
    </xdr:from>
    <xdr:ext cx="6350" cy="6350"/>
    <xdr:pic>
      <xdr:nvPicPr>
        <xdr:cNvPr id="81" name="Picture 80" descr="https://mail.google.com/mail/u/0/images/cleardot.gif">
          <a:extLst>
            <a:ext uri="{FF2B5EF4-FFF2-40B4-BE49-F238E27FC236}">
              <a16:creationId xmlns:a16="http://schemas.microsoft.com/office/drawing/2014/main" id="{CEEA2D09-FFF9-4FB3-9AB0-10D688FA4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18</xdr:row>
      <xdr:rowOff>0</xdr:rowOff>
    </xdr:from>
    <xdr:ext cx="6350" cy="6350"/>
    <xdr:pic>
      <xdr:nvPicPr>
        <xdr:cNvPr id="82" name="Picture 81" descr="https://mail.google.com/mail/u/0/images/cleardot.gif">
          <a:extLst>
            <a:ext uri="{FF2B5EF4-FFF2-40B4-BE49-F238E27FC236}">
              <a16:creationId xmlns:a16="http://schemas.microsoft.com/office/drawing/2014/main" id="{D543BC22-C61B-41D3-A2B3-DC9D64A927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21</xdr:row>
      <xdr:rowOff>0</xdr:rowOff>
    </xdr:from>
    <xdr:ext cx="6350" cy="6350"/>
    <xdr:pic>
      <xdr:nvPicPr>
        <xdr:cNvPr id="83" name="Picture 82" descr="https://mail.google.com/mail/u/0/images/cleardot.gif">
          <a:extLst>
            <a:ext uri="{FF2B5EF4-FFF2-40B4-BE49-F238E27FC236}">
              <a16:creationId xmlns:a16="http://schemas.microsoft.com/office/drawing/2014/main" id="{BB7F8216-63AE-402B-874D-B9FD1D5AC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21</xdr:row>
      <xdr:rowOff>0</xdr:rowOff>
    </xdr:from>
    <xdr:ext cx="6350" cy="6350"/>
    <xdr:pic>
      <xdr:nvPicPr>
        <xdr:cNvPr id="84" name="Picture 83" descr="https://mail.google.com/mail/u/0/images/cleardot.gif">
          <a:extLst>
            <a:ext uri="{FF2B5EF4-FFF2-40B4-BE49-F238E27FC236}">
              <a16:creationId xmlns:a16="http://schemas.microsoft.com/office/drawing/2014/main" id="{7188A35A-220E-49D7-A804-1E3FF0B3D3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21</xdr:row>
      <xdr:rowOff>0</xdr:rowOff>
    </xdr:from>
    <xdr:ext cx="6350" cy="6350"/>
    <xdr:pic>
      <xdr:nvPicPr>
        <xdr:cNvPr id="85" name="Picture 84" descr="https://mail.google.com/mail/u/0/images/cleardot.gif">
          <a:extLst>
            <a:ext uri="{FF2B5EF4-FFF2-40B4-BE49-F238E27FC236}">
              <a16:creationId xmlns:a16="http://schemas.microsoft.com/office/drawing/2014/main" id="{CAD95DF9-3AD7-4D56-BFA4-30A1AB5A9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25</xdr:row>
      <xdr:rowOff>0</xdr:rowOff>
    </xdr:from>
    <xdr:ext cx="6350" cy="6350"/>
    <xdr:pic>
      <xdr:nvPicPr>
        <xdr:cNvPr id="86" name="Picture 85" descr="https://mail.google.com/mail/u/0/images/cleardot.gif">
          <a:extLst>
            <a:ext uri="{FF2B5EF4-FFF2-40B4-BE49-F238E27FC236}">
              <a16:creationId xmlns:a16="http://schemas.microsoft.com/office/drawing/2014/main" id="{85F8575F-07F5-40DF-BC00-9BEE442A9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6350" cy="6350"/>
    <xdr:pic>
      <xdr:nvPicPr>
        <xdr:cNvPr id="87" name="Picture 86" descr="https://mail.google.com/mail/u/0/images/cleardot.gif">
          <a:extLst>
            <a:ext uri="{FF2B5EF4-FFF2-40B4-BE49-F238E27FC236}">
              <a16:creationId xmlns:a16="http://schemas.microsoft.com/office/drawing/2014/main" id="{E636E1F7-E313-41ED-BD10-C29DFAE1D1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6350" cy="6350"/>
    <xdr:pic>
      <xdr:nvPicPr>
        <xdr:cNvPr id="88" name="Picture 87" descr="https://mail.google.com/mail/u/0/images/cleardot.gif">
          <a:extLst>
            <a:ext uri="{FF2B5EF4-FFF2-40B4-BE49-F238E27FC236}">
              <a16:creationId xmlns:a16="http://schemas.microsoft.com/office/drawing/2014/main" id="{0F5793C4-0537-45AB-8F88-593D5A236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11</xdr:row>
      <xdr:rowOff>0</xdr:rowOff>
    </xdr:from>
    <xdr:ext cx="6350" cy="6350"/>
    <xdr:pic>
      <xdr:nvPicPr>
        <xdr:cNvPr id="89" name="Picture 88" descr="https://mail.google.com/mail/u/0/images/cleardot.gif">
          <a:extLst>
            <a:ext uri="{FF2B5EF4-FFF2-40B4-BE49-F238E27FC236}">
              <a16:creationId xmlns:a16="http://schemas.microsoft.com/office/drawing/2014/main" id="{8DF485DA-5E3E-4005-BA25-E4F9B352F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9456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6350" cy="6350"/>
    <xdr:pic>
      <xdr:nvPicPr>
        <xdr:cNvPr id="90" name="Picture 89" descr="https://mail.google.com/mail/u/0/images/cleardot.gif">
          <a:extLst>
            <a:ext uri="{FF2B5EF4-FFF2-40B4-BE49-F238E27FC236}">
              <a16:creationId xmlns:a16="http://schemas.microsoft.com/office/drawing/2014/main" id="{672BD1A0-9E27-4E14-AF93-EA2265C312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10</xdr:row>
      <xdr:rowOff>0</xdr:rowOff>
    </xdr:from>
    <xdr:ext cx="6350" cy="6350"/>
    <xdr:pic>
      <xdr:nvPicPr>
        <xdr:cNvPr id="91" name="Picture 90" descr="https://mail.google.com/mail/u/0/images/cleardot.gif">
          <a:extLst>
            <a:ext uri="{FF2B5EF4-FFF2-40B4-BE49-F238E27FC236}">
              <a16:creationId xmlns:a16="http://schemas.microsoft.com/office/drawing/2014/main" id="{2D6126FA-4358-4A4F-A9BD-F5161ED73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18</xdr:row>
      <xdr:rowOff>0</xdr:rowOff>
    </xdr:from>
    <xdr:ext cx="6350" cy="6350"/>
    <xdr:pic>
      <xdr:nvPicPr>
        <xdr:cNvPr id="92" name="Picture 91" descr="https://mail.google.com/mail/u/0/images/cleardot.gif">
          <a:extLst>
            <a:ext uri="{FF2B5EF4-FFF2-40B4-BE49-F238E27FC236}">
              <a16:creationId xmlns:a16="http://schemas.microsoft.com/office/drawing/2014/main" id="{09C1A653-5BAE-4FF3-9DA5-8EE752285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18</xdr:row>
      <xdr:rowOff>0</xdr:rowOff>
    </xdr:from>
    <xdr:ext cx="6350" cy="6350"/>
    <xdr:pic>
      <xdr:nvPicPr>
        <xdr:cNvPr id="93" name="Picture 92" descr="https://mail.google.com/mail/u/0/images/cleardot.gif">
          <a:extLst>
            <a:ext uri="{FF2B5EF4-FFF2-40B4-BE49-F238E27FC236}">
              <a16:creationId xmlns:a16="http://schemas.microsoft.com/office/drawing/2014/main" id="{A6C07253-87E3-447A-936E-9166B2EF7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18</xdr:row>
      <xdr:rowOff>0</xdr:rowOff>
    </xdr:from>
    <xdr:ext cx="6350" cy="6350"/>
    <xdr:pic>
      <xdr:nvPicPr>
        <xdr:cNvPr id="94" name="Picture 93" descr="https://mail.google.com/mail/u/0/images/cleardot.gif">
          <a:extLst>
            <a:ext uri="{FF2B5EF4-FFF2-40B4-BE49-F238E27FC236}">
              <a16:creationId xmlns:a16="http://schemas.microsoft.com/office/drawing/2014/main" id="{7EC7D774-9ABD-41A2-89BC-F1DB9A34C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63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21</xdr:row>
      <xdr:rowOff>0</xdr:rowOff>
    </xdr:from>
    <xdr:ext cx="6350" cy="6350"/>
    <xdr:pic>
      <xdr:nvPicPr>
        <xdr:cNvPr id="95" name="Picture 94" descr="https://mail.google.com/mail/u/0/images/cleardot.gif">
          <a:extLst>
            <a:ext uri="{FF2B5EF4-FFF2-40B4-BE49-F238E27FC236}">
              <a16:creationId xmlns:a16="http://schemas.microsoft.com/office/drawing/2014/main" id="{D79517D1-141E-4173-A393-F781D5264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886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21</xdr:row>
      <xdr:rowOff>0</xdr:rowOff>
    </xdr:from>
    <xdr:ext cx="6350" cy="6350"/>
    <xdr:pic>
      <xdr:nvPicPr>
        <xdr:cNvPr id="96" name="Picture 95" descr="https://mail.google.com/mail/u/0/images/cleardot.gif">
          <a:extLst>
            <a:ext uri="{FF2B5EF4-FFF2-40B4-BE49-F238E27FC236}">
              <a16:creationId xmlns:a16="http://schemas.microsoft.com/office/drawing/2014/main" id="{281286A0-D761-42E7-9CB5-99558E8DF1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886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21</xdr:row>
      <xdr:rowOff>0</xdr:rowOff>
    </xdr:from>
    <xdr:ext cx="6350" cy="6350"/>
    <xdr:pic>
      <xdr:nvPicPr>
        <xdr:cNvPr id="97" name="Picture 96" descr="https://mail.google.com/mail/u/0/images/cleardot.gif">
          <a:extLst>
            <a:ext uri="{FF2B5EF4-FFF2-40B4-BE49-F238E27FC236}">
              <a16:creationId xmlns:a16="http://schemas.microsoft.com/office/drawing/2014/main" id="{354CA8DD-8633-4520-9C82-73E87178D1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25</xdr:row>
      <xdr:rowOff>0</xdr:rowOff>
    </xdr:from>
    <xdr:ext cx="6350" cy="6350"/>
    <xdr:pic>
      <xdr:nvPicPr>
        <xdr:cNvPr id="98" name="Picture 97" descr="https://mail.google.com/mail/u/0/images/cleardot.gif">
          <a:extLst>
            <a:ext uri="{FF2B5EF4-FFF2-40B4-BE49-F238E27FC236}">
              <a16:creationId xmlns:a16="http://schemas.microsoft.com/office/drawing/2014/main" id="{98066B9E-2BCC-4AB5-A7D2-B97226799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048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25</xdr:row>
      <xdr:rowOff>0</xdr:rowOff>
    </xdr:from>
    <xdr:ext cx="6350" cy="6350"/>
    <xdr:pic>
      <xdr:nvPicPr>
        <xdr:cNvPr id="99" name="Picture 98" descr="https://mail.google.com/mail/u/0/images/cleardot.gif">
          <a:extLst>
            <a:ext uri="{FF2B5EF4-FFF2-40B4-BE49-F238E27FC236}">
              <a16:creationId xmlns:a16="http://schemas.microsoft.com/office/drawing/2014/main" id="{A6A55AD3-673C-4CA0-9666-A0D8EDC5C0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048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25</xdr:row>
      <xdr:rowOff>0</xdr:rowOff>
    </xdr:from>
    <xdr:ext cx="6350" cy="6350"/>
    <xdr:pic>
      <xdr:nvPicPr>
        <xdr:cNvPr id="100" name="Picture 99" descr="https://mail.google.com/mail/u/0/images/cleardot.gif">
          <a:extLst>
            <a:ext uri="{FF2B5EF4-FFF2-40B4-BE49-F238E27FC236}">
              <a16:creationId xmlns:a16="http://schemas.microsoft.com/office/drawing/2014/main" id="{F1105002-FEC7-4A4A-BDE4-421C41F78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8160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30</xdr:row>
      <xdr:rowOff>0</xdr:rowOff>
    </xdr:from>
    <xdr:ext cx="6350" cy="6350"/>
    <xdr:pic>
      <xdr:nvPicPr>
        <xdr:cNvPr id="101" name="Picture 100" descr="https://mail.google.com/mail/u/0/images/cleardot.gif">
          <a:extLst>
            <a:ext uri="{FF2B5EF4-FFF2-40B4-BE49-F238E27FC236}">
              <a16:creationId xmlns:a16="http://schemas.microsoft.com/office/drawing/2014/main" id="{7A15AA3C-EDE7-4E3A-9E88-1B877CC565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4440" y="64922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30</xdr:row>
      <xdr:rowOff>0</xdr:rowOff>
    </xdr:from>
    <xdr:ext cx="6350" cy="6350"/>
    <xdr:pic>
      <xdr:nvPicPr>
        <xdr:cNvPr id="102" name="Picture 101" descr="https://mail.google.com/mail/u/0/images/cleardot.gif">
          <a:extLst>
            <a:ext uri="{FF2B5EF4-FFF2-40B4-BE49-F238E27FC236}">
              <a16:creationId xmlns:a16="http://schemas.microsoft.com/office/drawing/2014/main" id="{4F8FEEB0-EBDC-444A-8A24-4971680D8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4440" y="64922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30</xdr:row>
      <xdr:rowOff>0</xdr:rowOff>
    </xdr:from>
    <xdr:ext cx="6350" cy="6350"/>
    <xdr:pic>
      <xdr:nvPicPr>
        <xdr:cNvPr id="103" name="Picture 102" descr="https://mail.google.com/mail/u/0/images/cleardot.gif">
          <a:extLst>
            <a:ext uri="{FF2B5EF4-FFF2-40B4-BE49-F238E27FC236}">
              <a16:creationId xmlns:a16="http://schemas.microsoft.com/office/drawing/2014/main" id="{E5709673-C65B-45C6-8DAD-BF0970334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922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11</xdr:row>
      <xdr:rowOff>0</xdr:rowOff>
    </xdr:from>
    <xdr:ext cx="6350" cy="6350"/>
    <xdr:pic>
      <xdr:nvPicPr>
        <xdr:cNvPr id="104" name="Picture 103" descr="https://mail.google.com/mail/u/0/images/cleardot.gif">
          <a:extLst>
            <a:ext uri="{FF2B5EF4-FFF2-40B4-BE49-F238E27FC236}">
              <a16:creationId xmlns:a16="http://schemas.microsoft.com/office/drawing/2014/main" id="{07F8FF89-4B05-4D42-B04D-E71E73D174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8860" y="219456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11</xdr:row>
      <xdr:rowOff>0</xdr:rowOff>
    </xdr:from>
    <xdr:ext cx="6350" cy="6350"/>
    <xdr:pic>
      <xdr:nvPicPr>
        <xdr:cNvPr id="105" name="Picture 104" descr="https://mail.google.com/mail/u/0/images/cleardot.gif">
          <a:extLst>
            <a:ext uri="{FF2B5EF4-FFF2-40B4-BE49-F238E27FC236}">
              <a16:creationId xmlns:a16="http://schemas.microsoft.com/office/drawing/2014/main" id="{C11875F4-3A9B-424B-A452-00D5430873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8860" y="219456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13</xdr:row>
      <xdr:rowOff>0</xdr:rowOff>
    </xdr:from>
    <xdr:ext cx="6350" cy="6350"/>
    <xdr:pic>
      <xdr:nvPicPr>
        <xdr:cNvPr id="106" name="Picture 105" descr="https://mail.google.com/mail/u/0/images/cleardot.gif">
          <a:extLst>
            <a:ext uri="{FF2B5EF4-FFF2-40B4-BE49-F238E27FC236}">
              <a16:creationId xmlns:a16="http://schemas.microsoft.com/office/drawing/2014/main" id="{44E77019-CD42-4388-99C0-728B8158D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603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10</xdr:row>
      <xdr:rowOff>0</xdr:rowOff>
    </xdr:from>
    <xdr:ext cx="6350" cy="6350"/>
    <xdr:pic>
      <xdr:nvPicPr>
        <xdr:cNvPr id="107" name="Picture 106" descr="https://mail.google.com/mail/u/0/images/cleardot.gif">
          <a:extLst>
            <a:ext uri="{FF2B5EF4-FFF2-40B4-BE49-F238E27FC236}">
              <a16:creationId xmlns:a16="http://schemas.microsoft.com/office/drawing/2014/main" id="{BC6695B9-CEEC-41C4-AFD3-29A8D781A4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886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10</xdr:row>
      <xdr:rowOff>0</xdr:rowOff>
    </xdr:from>
    <xdr:ext cx="6350" cy="6350"/>
    <xdr:pic>
      <xdr:nvPicPr>
        <xdr:cNvPr id="108" name="Picture 107" descr="https://mail.google.com/mail/u/0/images/cleardot.gif">
          <a:extLst>
            <a:ext uri="{FF2B5EF4-FFF2-40B4-BE49-F238E27FC236}">
              <a16:creationId xmlns:a16="http://schemas.microsoft.com/office/drawing/2014/main" id="{77A142B8-1959-46FE-A2A2-DC7B9AE9B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8860" y="201168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20</xdr:row>
      <xdr:rowOff>0</xdr:rowOff>
    </xdr:from>
    <xdr:ext cx="6350" cy="6350"/>
    <xdr:pic>
      <xdr:nvPicPr>
        <xdr:cNvPr id="109" name="Picture 108" descr="https://mail.google.com/mail/u/0/images/cleardot.gif">
          <a:extLst>
            <a:ext uri="{FF2B5EF4-FFF2-40B4-BE49-F238E27FC236}">
              <a16:creationId xmlns:a16="http://schemas.microsoft.com/office/drawing/2014/main" id="{7953C1DD-2712-48C8-A7F0-7BED7B61B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886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20</xdr:row>
      <xdr:rowOff>0</xdr:rowOff>
    </xdr:from>
    <xdr:ext cx="6350" cy="6350"/>
    <xdr:pic>
      <xdr:nvPicPr>
        <xdr:cNvPr id="110" name="Picture 109" descr="https://mail.google.com/mail/u/0/images/cleardot.gif">
          <a:extLst>
            <a:ext uri="{FF2B5EF4-FFF2-40B4-BE49-F238E27FC236}">
              <a16:creationId xmlns:a16="http://schemas.microsoft.com/office/drawing/2014/main" id="{7A4A8D69-5E87-4C08-A6CE-9357DB1BE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20</xdr:row>
      <xdr:rowOff>0</xdr:rowOff>
    </xdr:from>
    <xdr:ext cx="6350" cy="6350"/>
    <xdr:pic>
      <xdr:nvPicPr>
        <xdr:cNvPr id="111" name="Picture 110" descr="https://mail.google.com/mail/u/0/images/cleardot.gif">
          <a:extLst>
            <a:ext uri="{FF2B5EF4-FFF2-40B4-BE49-F238E27FC236}">
              <a16:creationId xmlns:a16="http://schemas.microsoft.com/office/drawing/2014/main" id="{38EA665A-7BA6-4073-BCA6-6029568B2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20</xdr:row>
      <xdr:rowOff>0</xdr:rowOff>
    </xdr:from>
    <xdr:ext cx="6350" cy="6350"/>
    <xdr:pic>
      <xdr:nvPicPr>
        <xdr:cNvPr id="112" name="Picture 111" descr="https://mail.google.com/mail/u/0/images/cleardot.gif">
          <a:extLst>
            <a:ext uri="{FF2B5EF4-FFF2-40B4-BE49-F238E27FC236}">
              <a16:creationId xmlns:a16="http://schemas.microsoft.com/office/drawing/2014/main" id="{DDF271A3-92C2-4726-9EC8-2E91349FFB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20</xdr:row>
      <xdr:rowOff>0</xdr:rowOff>
    </xdr:from>
    <xdr:ext cx="6350" cy="6350"/>
    <xdr:pic>
      <xdr:nvPicPr>
        <xdr:cNvPr id="113" name="Picture 112" descr="https://mail.google.com/mail/u/0/images/cleardot.gif">
          <a:extLst>
            <a:ext uri="{FF2B5EF4-FFF2-40B4-BE49-F238E27FC236}">
              <a16:creationId xmlns:a16="http://schemas.microsoft.com/office/drawing/2014/main" id="{8C21E00C-4326-4FC6-86BC-1E734EADC2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20</xdr:row>
      <xdr:rowOff>0</xdr:rowOff>
    </xdr:from>
    <xdr:ext cx="6350" cy="6350"/>
    <xdr:pic>
      <xdr:nvPicPr>
        <xdr:cNvPr id="114" name="Picture 113" descr="https://mail.google.com/mail/u/0/images/cleardot.gif">
          <a:extLst>
            <a:ext uri="{FF2B5EF4-FFF2-40B4-BE49-F238E27FC236}">
              <a16:creationId xmlns:a16="http://schemas.microsoft.com/office/drawing/2014/main" id="{A902675F-F21E-4566-AF1C-3D99A98B6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4434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21</xdr:row>
      <xdr:rowOff>0</xdr:rowOff>
    </xdr:from>
    <xdr:ext cx="6350" cy="6350"/>
    <xdr:pic>
      <xdr:nvPicPr>
        <xdr:cNvPr id="115" name="Picture 114" descr="https://mail.google.com/mail/u/0/images/cleardot.gif">
          <a:extLst>
            <a:ext uri="{FF2B5EF4-FFF2-40B4-BE49-F238E27FC236}">
              <a16:creationId xmlns:a16="http://schemas.microsoft.com/office/drawing/2014/main" id="{2258B01A-3F33-4BB0-A872-0B88F3F93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27220"/>
          <a:ext cx="6350" cy="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586740</xdr:colOff>
      <xdr:row>27</xdr:row>
      <xdr:rowOff>68580</xdr:rowOff>
    </xdr:from>
    <xdr:to>
      <xdr:col>29</xdr:col>
      <xdr:colOff>320040</xdr:colOff>
      <xdr:row>61</xdr:row>
      <xdr:rowOff>15826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2363AB-6CF5-42A2-B46A-9392A14D8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20500" y="5455920"/>
          <a:ext cx="9144000" cy="637852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</xdr:col>
      <xdr:colOff>60960</xdr:colOff>
      <xdr:row>22</xdr:row>
      <xdr:rowOff>185737</xdr:rowOff>
    </xdr:from>
    <xdr:to>
      <xdr:col>17</xdr:col>
      <xdr:colOff>213360</xdr:colOff>
      <xdr:row>36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69C970-0338-40A0-A250-B6BFE4E80E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76200</xdr:colOff>
      <xdr:row>9</xdr:row>
      <xdr:rowOff>0</xdr:rowOff>
    </xdr:from>
    <xdr:to>
      <xdr:col>17</xdr:col>
      <xdr:colOff>205740</xdr:colOff>
      <xdr:row>23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889F130-C25F-45CE-A77D-8E30888744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36</xdr:row>
      <xdr:rowOff>30479</xdr:rowOff>
    </xdr:from>
    <xdr:to>
      <xdr:col>17</xdr:col>
      <xdr:colOff>220980</xdr:colOff>
      <xdr:row>48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83592B6-53D8-436B-AC59-0AE7CA2C09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777240</xdr:colOff>
      <xdr:row>37</xdr:row>
      <xdr:rowOff>160021</xdr:rowOff>
    </xdr:from>
    <xdr:to>
      <xdr:col>21</xdr:col>
      <xdr:colOff>1893104</xdr:colOff>
      <xdr:row>39</xdr:row>
      <xdr:rowOff>167641</xdr:rowOff>
    </xdr:to>
    <xdr:sp macro="" textlink="'In put sheet test'!F33">
      <xdr:nvSpPr>
        <xdr:cNvPr id="10" name="TextBox 9">
          <a:extLst>
            <a:ext uri="{FF2B5EF4-FFF2-40B4-BE49-F238E27FC236}">
              <a16:creationId xmlns:a16="http://schemas.microsoft.com/office/drawing/2014/main" id="{705B1D9B-31F7-4B87-811D-1CDCABE4DD3C}"/>
            </a:ext>
          </a:extLst>
        </xdr:cNvPr>
        <xdr:cNvSpPr txBox="1"/>
      </xdr:nvSpPr>
      <xdr:spPr>
        <a:xfrm>
          <a:off x="13068300" y="7376161"/>
          <a:ext cx="1115864" cy="373380"/>
        </a:xfrm>
        <a:prstGeom prst="rect">
          <a:avLst/>
        </a:prstGeom>
        <a:solidFill>
          <a:schemeClr val="accent6">
            <a:lumMod val="60000"/>
            <a:lumOff val="40000"/>
            <a:alpha val="0"/>
          </a:schemeClr>
        </a:solidFill>
        <a:ln w="254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2BA7263-694D-4BEB-A77E-5482370EC51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29,007</a:t>
          </a:fld>
          <a:r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kgco2e</a:t>
          </a:r>
          <a:endParaRPr lang="en-GB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21</xdr:col>
      <xdr:colOff>1874520</xdr:colOff>
      <xdr:row>32</xdr:row>
      <xdr:rowOff>160020</xdr:rowOff>
    </xdr:from>
    <xdr:to>
      <xdr:col>22</xdr:col>
      <xdr:colOff>205740</xdr:colOff>
      <xdr:row>43</xdr:row>
      <xdr:rowOff>99060</xdr:rowOff>
    </xdr:to>
    <xdr:sp macro="" textlink="">
      <xdr:nvSpPr>
        <xdr:cNvPr id="5" name="Left Brace 4">
          <a:extLst>
            <a:ext uri="{FF2B5EF4-FFF2-40B4-BE49-F238E27FC236}">
              <a16:creationId xmlns:a16="http://schemas.microsoft.com/office/drawing/2014/main" id="{936A5FA9-3E8F-4A8A-B209-DD70361C2454}"/>
            </a:ext>
          </a:extLst>
        </xdr:cNvPr>
        <xdr:cNvSpPr/>
      </xdr:nvSpPr>
      <xdr:spPr>
        <a:xfrm>
          <a:off x="13517880" y="6461760"/>
          <a:ext cx="274320" cy="1950720"/>
        </a:xfrm>
        <a:prstGeom prst="leftBrace">
          <a:avLst/>
        </a:prstGeom>
        <a:noFill/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1082040</xdr:colOff>
      <xdr:row>37</xdr:row>
      <xdr:rowOff>160020</xdr:rowOff>
    </xdr:from>
    <xdr:to>
      <xdr:col>22</xdr:col>
      <xdr:colOff>1722120</xdr:colOff>
      <xdr:row>40</xdr:row>
      <xdr:rowOff>91439</xdr:rowOff>
    </xdr:to>
    <xdr:sp macro="" textlink="'In put sheet test'!F34">
      <xdr:nvSpPr>
        <xdr:cNvPr id="16" name="TextBox 15">
          <a:extLst>
            <a:ext uri="{FF2B5EF4-FFF2-40B4-BE49-F238E27FC236}">
              <a16:creationId xmlns:a16="http://schemas.microsoft.com/office/drawing/2014/main" id="{A32F9C94-FFF8-4A4F-B543-E064D69D4081}"/>
            </a:ext>
          </a:extLst>
        </xdr:cNvPr>
        <xdr:cNvSpPr txBox="1"/>
      </xdr:nvSpPr>
      <xdr:spPr>
        <a:xfrm>
          <a:off x="15316200" y="7376160"/>
          <a:ext cx="640080" cy="480059"/>
        </a:xfrm>
        <a:prstGeom prst="rect">
          <a:avLst/>
        </a:prstGeom>
        <a:solidFill>
          <a:schemeClr val="bg1">
            <a:alpha val="0"/>
          </a:schemeClr>
        </a:solidFill>
        <a:ln w="254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B7E9217-1C92-4358-8936-E00F820ECE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23,995</a:t>
          </a:fld>
          <a:r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kgco2e</a:t>
          </a:r>
          <a:endParaRPr lang="en-GB" sz="14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</xdr:col>
      <xdr:colOff>15240</xdr:colOff>
      <xdr:row>0</xdr:row>
      <xdr:rowOff>106680</xdr:rowOff>
    </xdr:from>
    <xdr:to>
      <xdr:col>7</xdr:col>
      <xdr:colOff>386080</xdr:colOff>
      <xdr:row>5</xdr:row>
      <xdr:rowOff>139065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6A01E46-9F9C-E838-0E66-E6B6A63EE6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1454"/>
        <a:stretch/>
      </xdr:blipFill>
      <xdr:spPr bwMode="auto">
        <a:xfrm>
          <a:off x="1272540" y="106680"/>
          <a:ext cx="3418840" cy="96964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22</xdr:col>
      <xdr:colOff>289560</xdr:colOff>
      <xdr:row>41</xdr:row>
      <xdr:rowOff>15240</xdr:rowOff>
    </xdr:from>
    <xdr:to>
      <xdr:col>22</xdr:col>
      <xdr:colOff>624840</xdr:colOff>
      <xdr:row>43</xdr:row>
      <xdr:rowOff>137160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031CDF2-BF21-478E-85EC-4C9A4C8488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4500" t="28074" r="71833" b="64280"/>
        <a:stretch/>
      </xdr:blipFill>
      <xdr:spPr>
        <a:xfrm>
          <a:off x="13876020" y="7962900"/>
          <a:ext cx="335280" cy="48768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22</xdr:col>
      <xdr:colOff>259080</xdr:colOff>
      <xdr:row>37</xdr:row>
      <xdr:rowOff>15240</xdr:rowOff>
    </xdr:from>
    <xdr:to>
      <xdr:col>22</xdr:col>
      <xdr:colOff>594360</xdr:colOff>
      <xdr:row>39</xdr:row>
      <xdr:rowOff>129540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26F3C796-4201-4D45-AF18-A0B479CC04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000" t="37153" r="84334" b="55321"/>
        <a:stretch/>
      </xdr:blipFill>
      <xdr:spPr>
        <a:xfrm>
          <a:off x="13845540" y="7231380"/>
          <a:ext cx="335280" cy="48006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21</xdr:col>
      <xdr:colOff>1066800</xdr:colOff>
      <xdr:row>40</xdr:row>
      <xdr:rowOff>68580</xdr:rowOff>
    </xdr:from>
    <xdr:to>
      <xdr:col>21</xdr:col>
      <xdr:colOff>1463040</xdr:colOff>
      <xdr:row>43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A7CE761E-9E3A-AEBD-0426-42EA1120E5A9}"/>
            </a:ext>
          </a:extLst>
        </xdr:cNvPr>
        <xdr:cNvSpPr/>
      </xdr:nvSpPr>
      <xdr:spPr>
        <a:xfrm>
          <a:off x="12710160" y="7833360"/>
          <a:ext cx="396240" cy="48006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1562100</xdr:colOff>
      <xdr:row>28</xdr:row>
      <xdr:rowOff>30480</xdr:rowOff>
    </xdr:from>
    <xdr:to>
      <xdr:col>23</xdr:col>
      <xdr:colOff>342900</xdr:colOff>
      <xdr:row>30</xdr:row>
      <xdr:rowOff>154305</xdr:rowOff>
    </xdr:to>
    <xdr:sp macro="" textlink="'In put sheet test'!F35">
      <xdr:nvSpPr>
        <xdr:cNvPr id="27" name="TextBox 26">
          <a:extLst>
            <a:ext uri="{FF2B5EF4-FFF2-40B4-BE49-F238E27FC236}">
              <a16:creationId xmlns:a16="http://schemas.microsoft.com/office/drawing/2014/main" id="{9EBAC152-AE99-4DC8-9D2C-862FDD5A853C}"/>
            </a:ext>
          </a:extLst>
        </xdr:cNvPr>
        <xdr:cNvSpPr txBox="1"/>
      </xdr:nvSpPr>
      <xdr:spPr>
        <a:xfrm>
          <a:off x="15796260" y="5600700"/>
          <a:ext cx="640080" cy="489585"/>
        </a:xfrm>
        <a:prstGeom prst="rect">
          <a:avLst/>
        </a:prstGeom>
        <a:solidFill>
          <a:schemeClr val="bg1">
            <a:alpha val="0"/>
          </a:schemeClr>
        </a:solidFill>
        <a:ln w="254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77526BB-AF48-4C77-900E-7F5156ACB3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12,430</a:t>
          </a:fld>
          <a:r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kgco2e</a:t>
          </a:r>
          <a:endParaRPr lang="en-GB" sz="14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</xdr:col>
      <xdr:colOff>7620</xdr:colOff>
      <xdr:row>49</xdr:row>
      <xdr:rowOff>68579</xdr:rowOff>
    </xdr:from>
    <xdr:to>
      <xdr:col>18</xdr:col>
      <xdr:colOff>7620</xdr:colOff>
      <xdr:row>70</xdr:row>
      <xdr:rowOff>95954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70B7847-CD22-1189-94DC-AD02E0F78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" y="9685019"/>
          <a:ext cx="9144000" cy="3875475"/>
        </a:xfrm>
        <a:prstGeom prst="rect">
          <a:avLst/>
        </a:prstGeom>
        <a:noFill/>
        <a:ln w="15875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16510</xdr:colOff>
      <xdr:row>1</xdr:row>
      <xdr:rowOff>158750</xdr:rowOff>
    </xdr:from>
    <xdr:to>
      <xdr:col>12</xdr:col>
      <xdr:colOff>393065</xdr:colOff>
      <xdr:row>5</xdr:row>
      <xdr:rowOff>50165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0E170B2-11EF-FAF4-ACDA-C08634E07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5867400" y="-594360"/>
          <a:ext cx="645795" cy="2517775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132557</xdr:colOff>
      <xdr:row>1</xdr:row>
      <xdr:rowOff>170656</xdr:rowOff>
    </xdr:from>
    <xdr:to>
      <xdr:col>17</xdr:col>
      <xdr:colOff>99061</xdr:colOff>
      <xdr:row>5</xdr:row>
      <xdr:rowOff>135734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D02A1A5-5225-C640-5087-18676CB64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8277" y="353536"/>
          <a:ext cx="2404904" cy="719458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ileake/Documents/AI/Carbon/NH/Area%201%20&amp;%202/Q3%20Oct%2024%20to%20Dec%2024/Area%201%20Q3%20national-highways_carbon-tool_version26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ileake/Documents/AI/Carbon/Latest%20Report/Paul%20Wagg%20Carbon%20Reporting%20-%20Example%20Calcul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 Page"/>
      <sheetName val="Guidance"/>
      <sheetName val="Summary Report"/>
      <sheetName val="Chart data"/>
      <sheetName val="Outputs"/>
      <sheetName val="Entity datastore"/>
      <sheetName val="Emissions Factors"/>
      <sheetName val="Emissions Factors Lookup"/>
      <sheetName val="Dynamic dropdown"/>
      <sheetName val="Material Density"/>
      <sheetName val="Commentary"/>
      <sheetName val="Note records"/>
      <sheetName val="VB Metadata"/>
      <sheetName val="Sandpit"/>
      <sheetName val="Bulk Materials"/>
      <sheetName val="Earthworks"/>
      <sheetName val="Fencing"/>
      <sheetName val="Drainage"/>
      <sheetName val="Road Pavements"/>
      <sheetName val="Street Furniture"/>
      <sheetName val="Civils Structures"/>
      <sheetName val="Fuel and Energy"/>
      <sheetName val="Business Transport"/>
      <sheetName val="Waste"/>
      <sheetName val="Area 1 Q3 national-highways_car"/>
    </sheetNames>
    <sheetDataSet>
      <sheetData sheetId="0"/>
      <sheetData sheetId="1"/>
      <sheetData sheetId="2"/>
      <sheetData sheetId="3">
        <row r="8">
          <cell r="C8">
            <v>633.93666311575157</v>
          </cell>
          <cell r="N8" t="str">
            <v>2024 Oct - Dec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V2" t="str">
            <v>tCO2e/t</v>
          </cell>
        </row>
        <row r="3">
          <cell r="V3" t="str">
            <v>tCO2e/m</v>
          </cell>
        </row>
        <row r="4">
          <cell r="V4" t="str">
            <v>tCO2e/m2</v>
          </cell>
        </row>
        <row r="5">
          <cell r="V5" t="str">
            <v>tCO2e/m3</v>
          </cell>
        </row>
        <row r="6">
          <cell r="V6" t="str">
            <v>tCO2e/no.</v>
          </cell>
        </row>
        <row r="7">
          <cell r="V7" t="str">
            <v>kgCO2e/kg</v>
          </cell>
        </row>
        <row r="8">
          <cell r="V8" t="str">
            <v>kgCO2e/l</v>
          </cell>
        </row>
        <row r="9">
          <cell r="V9" t="str">
            <v>kgCO2e/km</v>
          </cell>
        </row>
        <row r="10">
          <cell r="V10" t="str">
            <v>kgCO2e/Kwh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L Examples"/>
      <sheetName val="Brad Examples"/>
      <sheetName val="MAS Examples"/>
      <sheetName val="RMX Examples"/>
      <sheetName val="RMX Examples with OCO"/>
      <sheetName val="AGG Examples"/>
      <sheetName val="ASP Examples"/>
      <sheetName val="Foamix Examples"/>
      <sheetName val="CCI Examples"/>
      <sheetName val="Maxi Check"/>
      <sheetName val="Calculation"/>
      <sheetName val="Example orders"/>
      <sheetName val="CPD Breakdown"/>
      <sheetName val="Data 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22">
          <cell r="B122" t="str">
            <v>99-200-002</v>
          </cell>
        </row>
        <row r="123">
          <cell r="B123" t="str">
            <v>4211700/1683100</v>
          </cell>
        </row>
        <row r="124">
          <cell r="B124" t="str">
            <v>EN4211320/1683100</v>
          </cell>
        </row>
        <row r="125">
          <cell r="B125" t="str">
            <v>42303RY</v>
          </cell>
        </row>
        <row r="126">
          <cell r="B126" t="str">
            <v>99-000-059</v>
          </cell>
        </row>
        <row r="127">
          <cell r="B127" t="str">
            <v>99-200-290</v>
          </cell>
        </row>
        <row r="128">
          <cell r="B128" t="str">
            <v>99-000-022/7617093</v>
          </cell>
        </row>
        <row r="130">
          <cell r="B130" t="str">
            <v>SMFK96</v>
          </cell>
        </row>
        <row r="131">
          <cell r="B131" t="str">
            <v>S3040</v>
          </cell>
        </row>
        <row r="132">
          <cell r="B132" t="str">
            <v>S4037</v>
          </cell>
        </row>
        <row r="133">
          <cell r="B133" t="str">
            <v>S9301</v>
          </cell>
        </row>
        <row r="135">
          <cell r="B135" t="str">
            <v>SMFK100</v>
          </cell>
        </row>
        <row r="136">
          <cell r="B136" t="str">
            <v>S9506</v>
          </cell>
        </row>
        <row r="137">
          <cell r="B137" t="str">
            <v>S3555</v>
          </cell>
        </row>
        <row r="138">
          <cell r="B138" t="str">
            <v>S2607</v>
          </cell>
        </row>
        <row r="139">
          <cell r="B139" t="str">
            <v>S9883</v>
          </cell>
        </row>
        <row r="140">
          <cell r="B140" t="str">
            <v>S9885</v>
          </cell>
        </row>
        <row r="141">
          <cell r="B141" t="str">
            <v>S9887</v>
          </cell>
        </row>
        <row r="142">
          <cell r="B142" t="str">
            <v>S9301</v>
          </cell>
        </row>
        <row r="143">
          <cell r="B143" t="str">
            <v>S2836</v>
          </cell>
        </row>
        <row r="144">
          <cell r="B144" t="str">
            <v>S5024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7F990-D351-4756-B4DB-48CB7F9C6869}">
  <sheetPr codeName="Menu1">
    <pageSetUpPr fitToPage="1"/>
  </sheetPr>
  <dimension ref="B1:T107"/>
  <sheetViews>
    <sheetView showGridLines="0" topLeftCell="A4" zoomScale="85" zoomScaleNormal="85" workbookViewId="0">
      <selection activeCell="I33" sqref="I33"/>
    </sheetView>
  </sheetViews>
  <sheetFormatPr defaultRowHeight="15" x14ac:dyDescent="0.25"/>
  <cols>
    <col min="2" max="2" width="16.85546875" bestFit="1" customWidth="1"/>
    <col min="3" max="3" width="28.7109375" bestFit="1" customWidth="1"/>
    <col min="4" max="4" width="16.28515625" customWidth="1"/>
    <col min="5" max="5" width="20.85546875" bestFit="1" customWidth="1"/>
    <col min="6" max="6" width="19.85546875" customWidth="1"/>
    <col min="7" max="8" width="21.140625" bestFit="1" customWidth="1"/>
    <col min="9" max="9" width="24.28515625" bestFit="1" customWidth="1"/>
    <col min="10" max="10" width="21.42578125" bestFit="1" customWidth="1"/>
    <col min="11" max="12" width="24.28515625" bestFit="1" customWidth="1"/>
    <col min="13" max="13" width="14.42578125" bestFit="1" customWidth="1"/>
    <col min="14" max="14" width="23.140625" bestFit="1" customWidth="1"/>
    <col min="15" max="15" width="8.85546875" bestFit="1" customWidth="1"/>
    <col min="16" max="16" width="14.28515625" bestFit="1" customWidth="1"/>
    <col min="17" max="17" width="11.42578125" customWidth="1"/>
    <col min="18" max="18" width="20.140625" customWidth="1"/>
    <col min="19" max="19" width="13.85546875" bestFit="1" customWidth="1"/>
    <col min="20" max="21" width="14.5703125" bestFit="1" customWidth="1"/>
    <col min="22" max="22" width="15.42578125" bestFit="1" customWidth="1"/>
  </cols>
  <sheetData>
    <row r="1" spans="2:19" ht="15.75" thickBot="1" x14ac:dyDescent="0.3"/>
    <row r="2" spans="2:19" ht="27" thickBot="1" x14ac:dyDescent="0.3">
      <c r="C2" s="312" t="s">
        <v>119</v>
      </c>
      <c r="D2" s="313"/>
      <c r="E2" s="313"/>
      <c r="F2" s="313"/>
      <c r="G2" s="313"/>
      <c r="H2" s="313"/>
      <c r="I2" s="313"/>
      <c r="J2" s="313"/>
      <c r="K2" s="313"/>
      <c r="L2" s="313"/>
      <c r="M2" s="314"/>
    </row>
    <row r="3" spans="2:19" ht="15.75" thickBot="1" x14ac:dyDescent="0.3"/>
    <row r="4" spans="2:19" ht="19.5" thickBot="1" x14ac:dyDescent="0.35">
      <c r="C4" s="315" t="s">
        <v>5</v>
      </c>
      <c r="D4" s="316"/>
      <c r="E4" s="316"/>
      <c r="F4" s="316"/>
      <c r="G4" s="316"/>
      <c r="H4" s="316"/>
      <c r="I4" s="316"/>
      <c r="J4" s="316"/>
      <c r="K4" s="317"/>
      <c r="N4" s="96" t="s">
        <v>20</v>
      </c>
    </row>
    <row r="5" spans="2:19" ht="15.75" thickBot="1" x14ac:dyDescent="0.3">
      <c r="C5" s="321" t="s">
        <v>4</v>
      </c>
      <c r="D5" s="318" t="s">
        <v>37</v>
      </c>
      <c r="E5" s="319"/>
      <c r="F5" s="319"/>
      <c r="G5" s="319"/>
      <c r="H5" s="319"/>
      <c r="I5" s="319"/>
      <c r="J5" s="320"/>
      <c r="K5" s="323" t="s">
        <v>6</v>
      </c>
    </row>
    <row r="6" spans="2:19" s="2" customFormat="1" ht="30.75" thickBot="1" x14ac:dyDescent="0.3">
      <c r="C6" s="322"/>
      <c r="D6" s="58" t="s">
        <v>117</v>
      </c>
      <c r="E6" s="58" t="s">
        <v>87</v>
      </c>
      <c r="F6" s="58" t="s">
        <v>118</v>
      </c>
      <c r="G6" s="61" t="s">
        <v>36</v>
      </c>
      <c r="H6" s="61" t="s">
        <v>27</v>
      </c>
      <c r="I6" s="58" t="s">
        <v>28</v>
      </c>
      <c r="J6" s="90" t="s">
        <v>29</v>
      </c>
      <c r="K6" s="324"/>
      <c r="O6" s="101"/>
      <c r="P6"/>
    </row>
    <row r="7" spans="2:19" s="2" customFormat="1" x14ac:dyDescent="0.25">
      <c r="C7" s="57" t="s">
        <v>38</v>
      </c>
      <c r="D7" s="78">
        <v>204</v>
      </c>
      <c r="E7" s="79">
        <v>0</v>
      </c>
      <c r="F7" s="79">
        <v>336</v>
      </c>
      <c r="G7" s="79">
        <v>0</v>
      </c>
      <c r="H7" s="79">
        <v>0</v>
      </c>
      <c r="I7" s="79">
        <v>0</v>
      </c>
      <c r="J7" s="91">
        <v>261</v>
      </c>
      <c r="K7" s="93">
        <f>SUM(D7:H7)</f>
        <v>540</v>
      </c>
      <c r="L7" s="114"/>
      <c r="O7"/>
      <c r="P7"/>
    </row>
    <row r="8" spans="2:19" s="2" customFormat="1" x14ac:dyDescent="0.25">
      <c r="C8" s="287" t="s">
        <v>116</v>
      </c>
      <c r="D8" s="80">
        <v>204</v>
      </c>
      <c r="E8" s="81">
        <v>0</v>
      </c>
      <c r="F8" s="81">
        <v>0</v>
      </c>
      <c r="G8" s="81">
        <v>0</v>
      </c>
      <c r="H8" s="81">
        <v>307</v>
      </c>
      <c r="I8" s="81">
        <f>H8*85%</f>
        <v>260.95</v>
      </c>
      <c r="J8" s="91">
        <v>0</v>
      </c>
      <c r="K8" s="94">
        <f>SUM(D8:H8)</f>
        <v>511</v>
      </c>
      <c r="L8" s="34"/>
      <c r="N8" s="116"/>
      <c r="O8" s="116"/>
      <c r="P8" s="116"/>
      <c r="Q8" s="116"/>
      <c r="S8" s="116"/>
    </row>
    <row r="9" spans="2:19" s="2" customFormat="1" ht="15.75" thickBot="1" x14ac:dyDescent="0.3">
      <c r="C9" s="286" t="s">
        <v>115</v>
      </c>
      <c r="D9" s="82">
        <v>204</v>
      </c>
      <c r="E9" s="83">
        <v>0</v>
      </c>
      <c r="F9" s="83">
        <v>0</v>
      </c>
      <c r="G9" s="83">
        <v>0</v>
      </c>
      <c r="H9" s="83">
        <v>307</v>
      </c>
      <c r="I9" s="83">
        <v>261</v>
      </c>
      <c r="J9" s="92">
        <v>0</v>
      </c>
      <c r="K9" s="95">
        <f>SUM(D9:H9)</f>
        <v>511</v>
      </c>
      <c r="L9"/>
      <c r="M9" s="113"/>
      <c r="N9" s="116"/>
      <c r="O9" s="116"/>
      <c r="P9" s="116"/>
      <c r="Q9" s="116"/>
      <c r="R9" s="116"/>
      <c r="S9" s="116"/>
    </row>
    <row r="10" spans="2:19" s="2" customFormat="1" ht="15.75" thickBot="1" x14ac:dyDescent="0.3">
      <c r="C10" s="55" t="s">
        <v>15</v>
      </c>
      <c r="D10" s="84">
        <v>49</v>
      </c>
      <c r="E10" s="85">
        <v>0</v>
      </c>
      <c r="F10" s="85">
        <v>49</v>
      </c>
      <c r="G10" s="85">
        <v>0</v>
      </c>
      <c r="H10" s="85">
        <v>3</v>
      </c>
      <c r="I10" s="85">
        <v>3</v>
      </c>
      <c r="J10" s="85">
        <v>49</v>
      </c>
      <c r="K10" s="28"/>
      <c r="L10"/>
      <c r="M10"/>
      <c r="N10" s="116"/>
      <c r="O10" s="116"/>
      <c r="P10" s="116"/>
      <c r="Q10" s="116"/>
      <c r="R10" s="116"/>
      <c r="S10" s="116"/>
    </row>
    <row r="11" spans="2:19" ht="15.75" thickBot="1" x14ac:dyDescent="0.3">
      <c r="C11" s="56" t="s">
        <v>18</v>
      </c>
      <c r="D11" s="86">
        <v>0.14599999999999999</v>
      </c>
      <c r="E11" s="87">
        <v>0.14588999999999999</v>
      </c>
      <c r="F11" s="87">
        <v>0.14599999999999999</v>
      </c>
      <c r="G11" s="87">
        <v>0.14599999999999999</v>
      </c>
      <c r="H11" s="87">
        <v>0.14599999999999999</v>
      </c>
      <c r="I11" s="87">
        <v>0.14599999999999999</v>
      </c>
      <c r="J11" s="87">
        <v>0.14599999999999999</v>
      </c>
      <c r="K11" s="28"/>
      <c r="L11" s="60"/>
      <c r="M11" s="60"/>
      <c r="O11" s="4"/>
    </row>
    <row r="12" spans="2:19" ht="15.75" thickBot="1" x14ac:dyDescent="0.3">
      <c r="C12" s="2"/>
      <c r="D12" s="34"/>
      <c r="E12" s="2"/>
      <c r="F12" s="2"/>
      <c r="G12" s="2"/>
      <c r="H12" s="2"/>
      <c r="I12" s="2"/>
      <c r="J12" s="2"/>
      <c r="K12" s="2"/>
      <c r="L12" s="2"/>
      <c r="M12" s="2"/>
      <c r="N12" s="97"/>
      <c r="O12" s="2"/>
      <c r="S12" s="116"/>
    </row>
    <row r="13" spans="2:19" ht="15.75" thickBot="1" x14ac:dyDescent="0.3">
      <c r="B13" s="328" t="s">
        <v>19</v>
      </c>
      <c r="C13" s="329"/>
      <c r="D13" s="329"/>
      <c r="E13" s="329"/>
      <c r="F13" s="329"/>
      <c r="G13" s="329"/>
      <c r="H13" s="329"/>
      <c r="I13" s="329"/>
      <c r="J13" s="329"/>
      <c r="K13" s="329"/>
      <c r="L13" s="329"/>
      <c r="M13" s="329"/>
      <c r="N13" s="330"/>
    </row>
    <row r="14" spans="2:19" ht="54" customHeight="1" thickBot="1" x14ac:dyDescent="0.3">
      <c r="B14" s="132" t="s">
        <v>3</v>
      </c>
      <c r="C14" s="132" t="s">
        <v>64</v>
      </c>
      <c r="D14" s="119" t="str">
        <f t="shared" ref="D14:J14" si="0">D6</f>
        <v>10mm CGSC</v>
      </c>
      <c r="E14" s="119" t="str">
        <f t="shared" si="0"/>
        <v>6mm SMA</v>
      </c>
      <c r="F14" s="119" t="str">
        <f t="shared" si="0"/>
        <v>AC20 DBM Binder</v>
      </c>
      <c r="G14" s="119" t="str">
        <f t="shared" ref="G14" si="1">G6</f>
        <v>AC32 DBM/HDM Base</v>
      </c>
      <c r="H14" s="119" t="str">
        <f t="shared" si="0"/>
        <v>Foamix/Foamix Eco to site (t)</v>
      </c>
      <c r="I14" s="120" t="str">
        <f t="shared" si="0"/>
        <v>Planings to plant (t)</v>
      </c>
      <c r="J14" s="121" t="str">
        <f t="shared" si="0"/>
        <v>TAR Planings to tip (t)</v>
      </c>
      <c r="K14" s="59" t="s">
        <v>11</v>
      </c>
      <c r="L14" s="59" t="s">
        <v>13</v>
      </c>
      <c r="M14" s="59" t="s">
        <v>12</v>
      </c>
      <c r="N14" s="59" t="s">
        <v>63</v>
      </c>
    </row>
    <row r="15" spans="2:19" ht="18" x14ac:dyDescent="0.35">
      <c r="B15" s="106" t="str">
        <f>C7</f>
        <v>WMA</v>
      </c>
      <c r="C15" s="105" t="s">
        <v>65</v>
      </c>
      <c r="D15" s="383">
        <v>61.85</v>
      </c>
      <c r="E15" s="383">
        <v>0</v>
      </c>
      <c r="F15" s="383">
        <v>48.78</v>
      </c>
      <c r="G15" s="383">
        <v>0</v>
      </c>
      <c r="H15" s="383">
        <v>0</v>
      </c>
      <c r="I15" s="383">
        <v>0</v>
      </c>
      <c r="J15" s="385">
        <v>0</v>
      </c>
      <c r="K15" s="62"/>
      <c r="L15" s="62"/>
      <c r="M15" s="63" t="s">
        <v>60</v>
      </c>
      <c r="N15" s="334" t="s">
        <v>59</v>
      </c>
    </row>
    <row r="16" spans="2:19" ht="18" x14ac:dyDescent="0.35">
      <c r="B16" s="65" t="str">
        <f>C8</f>
        <v>Foamix + WMA</v>
      </c>
      <c r="C16" s="133" t="s">
        <v>65</v>
      </c>
      <c r="D16" s="384">
        <v>60.44</v>
      </c>
      <c r="E16" s="384">
        <v>0</v>
      </c>
      <c r="F16" s="384">
        <v>47.51</v>
      </c>
      <c r="G16" s="384">
        <v>0</v>
      </c>
      <c r="H16" s="384">
        <f>'Foamix Calculations'!C31</f>
        <v>37.186230000000002</v>
      </c>
      <c r="I16" s="384">
        <v>0</v>
      </c>
      <c r="J16" s="386">
        <v>0</v>
      </c>
      <c r="K16" s="64"/>
      <c r="L16" s="64"/>
      <c r="M16" s="65" t="s">
        <v>60</v>
      </c>
      <c r="N16" s="335"/>
    </row>
    <row r="17" spans="2:16" ht="18.75" thickBot="1" x14ac:dyDescent="0.4">
      <c r="B17" s="143" t="str">
        <f>C9</f>
        <v>Foamix ECO + SuperLow</v>
      </c>
      <c r="C17" s="133" t="s">
        <v>65</v>
      </c>
      <c r="D17" s="122">
        <v>60.44</v>
      </c>
      <c r="E17" s="122">
        <v>0</v>
      </c>
      <c r="F17" s="122">
        <v>47.51</v>
      </c>
      <c r="G17" s="122">
        <f>'Foamix Calculations'!J31</f>
        <v>-0.48381999999999969</v>
      </c>
      <c r="H17" s="122">
        <f>'Foamix Calculations'!J31</f>
        <v>-0.48381999999999969</v>
      </c>
      <c r="I17" s="122">
        <v>0</v>
      </c>
      <c r="J17" s="387">
        <v>0</v>
      </c>
      <c r="K17" s="46"/>
      <c r="L17" s="46"/>
      <c r="M17" s="106" t="s">
        <v>60</v>
      </c>
      <c r="N17" s="336"/>
    </row>
    <row r="18" spans="2:16" x14ac:dyDescent="0.25">
      <c r="B18" s="144" t="str">
        <f>C7</f>
        <v>WMA</v>
      </c>
      <c r="C18" s="134" t="s">
        <v>66</v>
      </c>
      <c r="D18" s="388">
        <v>0</v>
      </c>
      <c r="E18" s="388">
        <f t="shared" ref="E18:G18" si="2">(E10*E11)*E7</f>
        <v>0</v>
      </c>
      <c r="F18" s="388">
        <v>0</v>
      </c>
      <c r="G18" s="388">
        <f t="shared" si="2"/>
        <v>0</v>
      </c>
      <c r="H18" s="389">
        <f>(H10*H11)*H7</f>
        <v>0</v>
      </c>
      <c r="I18" s="389">
        <f>(I10*I11)*I7</f>
        <v>0</v>
      </c>
      <c r="J18" s="390">
        <v>0</v>
      </c>
      <c r="K18" s="66">
        <f>SUM(D18:J18)</f>
        <v>0</v>
      </c>
      <c r="L18" s="67">
        <f>K18/K7</f>
        <v>0</v>
      </c>
      <c r="M18" s="68" t="s">
        <v>9</v>
      </c>
      <c r="N18" s="331" t="s">
        <v>58</v>
      </c>
      <c r="O18" s="38"/>
    </row>
    <row r="19" spans="2:16" x14ac:dyDescent="0.25">
      <c r="B19" s="71" t="str">
        <f>C8</f>
        <v>Foamix + WMA</v>
      </c>
      <c r="C19" s="135" t="s">
        <v>30</v>
      </c>
      <c r="D19" s="388">
        <v>0</v>
      </c>
      <c r="E19" s="388">
        <f t="shared" ref="E19:G19" si="3">(E10*E11)*E8</f>
        <v>0</v>
      </c>
      <c r="F19" s="388">
        <f>(F10*F11)*F8</f>
        <v>0</v>
      </c>
      <c r="G19" s="388">
        <f t="shared" si="3"/>
        <v>0</v>
      </c>
      <c r="H19" s="388">
        <f>(H10*H11)*H8</f>
        <v>134.46599999999998</v>
      </c>
      <c r="I19" s="391">
        <f>(I10*I11)*I8</f>
        <v>114.29609999999998</v>
      </c>
      <c r="J19" s="392">
        <f t="shared" ref="J19" si="4">(J10*J11)*J8</f>
        <v>0</v>
      </c>
      <c r="K19" s="69">
        <f t="shared" ref="K19:K26" si="5">SUM(D19:J19)</f>
        <v>248.76209999999998</v>
      </c>
      <c r="L19" s="70">
        <f>K19/K8</f>
        <v>0.48681428571428564</v>
      </c>
      <c r="M19" s="71" t="s">
        <v>9</v>
      </c>
      <c r="N19" s="332"/>
      <c r="O19" s="38"/>
    </row>
    <row r="20" spans="2:16" ht="15.75" thickBot="1" x14ac:dyDescent="0.3">
      <c r="B20" s="145" t="str">
        <f>C9</f>
        <v>Foamix ECO + SuperLow</v>
      </c>
      <c r="C20" s="136" t="s">
        <v>66</v>
      </c>
      <c r="D20" s="388">
        <v>0</v>
      </c>
      <c r="E20" s="388">
        <f t="shared" ref="E20:G20" si="6">(E10*E11)*E9</f>
        <v>0</v>
      </c>
      <c r="F20" s="388">
        <f t="shared" si="6"/>
        <v>0</v>
      </c>
      <c r="G20" s="388">
        <f t="shared" si="6"/>
        <v>0</v>
      </c>
      <c r="H20" s="391">
        <f>(H10*H11)*H9</f>
        <v>134.46599999999998</v>
      </c>
      <c r="I20" s="393">
        <f>(I10*I11)*I9</f>
        <v>114.31799999999998</v>
      </c>
      <c r="J20" s="394">
        <f t="shared" ref="J20" si="7">(J10*J11)*J9</f>
        <v>0</v>
      </c>
      <c r="K20" s="35">
        <f t="shared" si="5"/>
        <v>248.78399999999996</v>
      </c>
      <c r="L20" s="39">
        <f>K20/K9</f>
        <v>0.48685714285714277</v>
      </c>
      <c r="M20" s="71" t="s">
        <v>24</v>
      </c>
      <c r="N20" s="333"/>
      <c r="O20" s="38"/>
    </row>
    <row r="21" spans="2:16" x14ac:dyDescent="0.25">
      <c r="B21" s="107" t="str">
        <f>C7</f>
        <v>WMA</v>
      </c>
      <c r="C21" s="137" t="s">
        <v>30</v>
      </c>
      <c r="D21" s="395">
        <f>D15*D7</f>
        <v>12617.4</v>
      </c>
      <c r="E21" s="395">
        <f t="shared" ref="E21:I21" si="8">E15*E7</f>
        <v>0</v>
      </c>
      <c r="F21" s="395">
        <f t="shared" si="8"/>
        <v>16390.080000000002</v>
      </c>
      <c r="G21" s="395">
        <f t="shared" si="8"/>
        <v>0</v>
      </c>
      <c r="H21" s="395">
        <f t="shared" si="8"/>
        <v>0</v>
      </c>
      <c r="I21" s="395">
        <f t="shared" si="8"/>
        <v>0</v>
      </c>
      <c r="J21" s="396">
        <f t="shared" ref="E21:J23" si="9">J15*J7</f>
        <v>0</v>
      </c>
      <c r="K21" s="72">
        <f>SUM(D21:J21)</f>
        <v>29007.480000000003</v>
      </c>
      <c r="L21" s="73">
        <f>K21/K7</f>
        <v>53.717555555555563</v>
      </c>
      <c r="M21" s="74" t="s">
        <v>14</v>
      </c>
      <c r="N21" s="337" t="s">
        <v>57</v>
      </c>
    </row>
    <row r="22" spans="2:16" x14ac:dyDescent="0.25">
      <c r="B22" s="77" t="str">
        <f>C8</f>
        <v>Foamix + WMA</v>
      </c>
      <c r="C22" s="138" t="s">
        <v>30</v>
      </c>
      <c r="D22" s="397">
        <f>D16*D8</f>
        <v>12329.76</v>
      </c>
      <c r="E22" s="397">
        <f t="shared" si="9"/>
        <v>0</v>
      </c>
      <c r="F22" s="397">
        <f>F16*F8</f>
        <v>0</v>
      </c>
      <c r="G22" s="397">
        <f>G16*G8</f>
        <v>0</v>
      </c>
      <c r="H22" s="397">
        <f>H16*H8</f>
        <v>11416.172610000001</v>
      </c>
      <c r="I22" s="398">
        <f>I16*I8</f>
        <v>0</v>
      </c>
      <c r="J22" s="399">
        <f t="shared" si="9"/>
        <v>0</v>
      </c>
      <c r="K22" s="75">
        <f t="shared" si="5"/>
        <v>23745.932610000003</v>
      </c>
      <c r="L22" s="76">
        <f>K22/K8</f>
        <v>46.469535440313116</v>
      </c>
      <c r="M22" s="77" t="s">
        <v>14</v>
      </c>
      <c r="N22" s="338"/>
    </row>
    <row r="23" spans="2:16" ht="15.75" thickBot="1" x14ac:dyDescent="0.3">
      <c r="B23" s="146" t="str">
        <f>C9</f>
        <v>Foamix ECO + SuperLow</v>
      </c>
      <c r="C23" s="139" t="s">
        <v>30</v>
      </c>
      <c r="D23" s="400">
        <f>D17*D9</f>
        <v>12329.76</v>
      </c>
      <c r="E23" s="400">
        <f t="shared" si="9"/>
        <v>0</v>
      </c>
      <c r="F23" s="400">
        <f t="shared" si="9"/>
        <v>0</v>
      </c>
      <c r="G23" s="400">
        <f>G17*G9</f>
        <v>0</v>
      </c>
      <c r="H23" s="400">
        <f>H17*H9</f>
        <v>-148.5327399999999</v>
      </c>
      <c r="I23" s="400">
        <f t="shared" si="9"/>
        <v>0</v>
      </c>
      <c r="J23" s="401">
        <f t="shared" si="9"/>
        <v>0</v>
      </c>
      <c r="K23" s="44">
        <f t="shared" si="5"/>
        <v>12181.22726</v>
      </c>
      <c r="L23" s="45">
        <f>K23/K9</f>
        <v>23.838018121330723</v>
      </c>
      <c r="M23" s="107" t="s">
        <v>14</v>
      </c>
      <c r="N23" s="339"/>
      <c r="O23" s="30"/>
      <c r="P23" s="30"/>
    </row>
    <row r="24" spans="2:16" x14ac:dyDescent="0.25">
      <c r="B24" s="147" t="str">
        <f>C7</f>
        <v>WMA</v>
      </c>
      <c r="C24" s="140" t="s">
        <v>30</v>
      </c>
      <c r="D24" s="402">
        <f>(D10*D11)*D7</f>
        <v>1459.4159999999999</v>
      </c>
      <c r="E24" s="402">
        <f>(E10*E11)*E7</f>
        <v>0</v>
      </c>
      <c r="F24" s="402">
        <f>(F10*F11)*F7</f>
        <v>2403.7440000000001</v>
      </c>
      <c r="G24" s="402">
        <f>(G10*G11)*G7</f>
        <v>0</v>
      </c>
      <c r="H24" s="402">
        <f>(H10*H11)*H7</f>
        <v>0</v>
      </c>
      <c r="I24" s="402">
        <f t="shared" ref="I24:J24" si="10">(I10*I11)*I7</f>
        <v>0</v>
      </c>
      <c r="J24" s="402">
        <f t="shared" si="10"/>
        <v>1867.194</v>
      </c>
      <c r="K24" s="123">
        <f>SUM(D24:J24)</f>
        <v>5730.3539999999994</v>
      </c>
      <c r="L24" s="124">
        <f>K24/K7</f>
        <v>10.611766666666666</v>
      </c>
      <c r="M24" s="125" t="s">
        <v>10</v>
      </c>
      <c r="N24" s="340" t="s">
        <v>61</v>
      </c>
      <c r="O24" s="5"/>
      <c r="P24" s="5"/>
    </row>
    <row r="25" spans="2:16" x14ac:dyDescent="0.25">
      <c r="B25" s="128" t="str">
        <f>C8</f>
        <v>Foamix + WMA</v>
      </c>
      <c r="C25" s="141" t="s">
        <v>30</v>
      </c>
      <c r="D25" s="403">
        <f>(D10*D11)*D8</f>
        <v>1459.4159999999999</v>
      </c>
      <c r="E25" s="403">
        <f t="shared" ref="E25:J25" si="11">(E10*E11)*E8</f>
        <v>0</v>
      </c>
      <c r="F25" s="403">
        <f t="shared" si="11"/>
        <v>0</v>
      </c>
      <c r="G25" s="403">
        <f t="shared" si="11"/>
        <v>0</v>
      </c>
      <c r="H25" s="403">
        <f t="shared" si="11"/>
        <v>134.46599999999998</v>
      </c>
      <c r="I25" s="403">
        <f t="shared" si="11"/>
        <v>114.29609999999998</v>
      </c>
      <c r="J25" s="403">
        <f t="shared" si="11"/>
        <v>0</v>
      </c>
      <c r="K25" s="126">
        <f t="shared" si="5"/>
        <v>1708.1780999999999</v>
      </c>
      <c r="L25" s="127">
        <f>K25/K8</f>
        <v>3.3428142857142853</v>
      </c>
      <c r="M25" s="128" t="s">
        <v>10</v>
      </c>
      <c r="N25" s="341"/>
      <c r="O25" s="36"/>
      <c r="P25" s="36"/>
    </row>
    <row r="26" spans="2:16" ht="15.75" thickBot="1" x14ac:dyDescent="0.3">
      <c r="B26" s="148" t="str">
        <f>C9</f>
        <v>Foamix ECO + SuperLow</v>
      </c>
      <c r="C26" s="142" t="s">
        <v>66</v>
      </c>
      <c r="D26" s="404">
        <f>(D10*D11)*D9</f>
        <v>1459.4159999999999</v>
      </c>
      <c r="E26" s="404">
        <f t="shared" ref="E26:J26" si="12">(E10*E11)*E9</f>
        <v>0</v>
      </c>
      <c r="F26" s="404">
        <f t="shared" si="12"/>
        <v>0</v>
      </c>
      <c r="G26" s="404">
        <f t="shared" si="12"/>
        <v>0</v>
      </c>
      <c r="H26" s="404">
        <f>(H10*H11)*H9</f>
        <v>134.46599999999998</v>
      </c>
      <c r="I26" s="403">
        <f>(I10*I11)*I9</f>
        <v>114.31799999999998</v>
      </c>
      <c r="J26" s="404">
        <f t="shared" si="12"/>
        <v>0</v>
      </c>
      <c r="K26" s="129">
        <f t="shared" si="5"/>
        <v>1708.1999999999998</v>
      </c>
      <c r="L26" s="130">
        <f>D26/K9</f>
        <v>2.8559999999999999</v>
      </c>
      <c r="M26" s="131" t="s">
        <v>10</v>
      </c>
      <c r="N26" s="342"/>
      <c r="O26" s="36"/>
      <c r="P26" s="36"/>
    </row>
    <row r="27" spans="2:16" x14ac:dyDescent="0.25">
      <c r="B27" s="149" t="str">
        <f>C7</f>
        <v>WMA</v>
      </c>
      <c r="C27" s="296" t="s">
        <v>66</v>
      </c>
      <c r="D27" s="405">
        <f>D7*L27</f>
        <v>1050.6000000000001</v>
      </c>
      <c r="E27" s="405">
        <f>E7*L27</f>
        <v>0</v>
      </c>
      <c r="F27" s="405">
        <f>F7*L27</f>
        <v>1730.4</v>
      </c>
      <c r="G27" s="405">
        <f>G7*L27</f>
        <v>0</v>
      </c>
      <c r="H27" s="405">
        <f t="shared" ref="H27:I27" si="13">H7*10</f>
        <v>0</v>
      </c>
      <c r="I27" s="405">
        <f t="shared" si="13"/>
        <v>0</v>
      </c>
      <c r="J27" s="405">
        <v>0</v>
      </c>
      <c r="K27" s="297">
        <f>SUM(D27:J27)</f>
        <v>2781</v>
      </c>
      <c r="L27" s="298">
        <v>5.15</v>
      </c>
      <c r="M27" s="299" t="s">
        <v>23</v>
      </c>
      <c r="N27" s="325" t="s">
        <v>62</v>
      </c>
      <c r="O27" s="5"/>
      <c r="P27" s="5"/>
    </row>
    <row r="28" spans="2:16" x14ac:dyDescent="0.25">
      <c r="B28" s="150" t="str">
        <f>C8</f>
        <v>Foamix + WMA</v>
      </c>
      <c r="C28" s="300" t="s">
        <v>30</v>
      </c>
      <c r="D28" s="406">
        <f>D8*L28</f>
        <v>1050.6000000000001</v>
      </c>
      <c r="E28" s="406">
        <f t="shared" ref="E28:J28" si="14">E8*10</f>
        <v>0</v>
      </c>
      <c r="F28" s="406">
        <f t="shared" si="14"/>
        <v>0</v>
      </c>
      <c r="G28" s="406">
        <f t="shared" si="14"/>
        <v>0</v>
      </c>
      <c r="H28" s="406">
        <f>H8*L28</f>
        <v>1581.0500000000002</v>
      </c>
      <c r="I28" s="406">
        <v>0</v>
      </c>
      <c r="J28" s="406">
        <f t="shared" si="14"/>
        <v>0</v>
      </c>
      <c r="K28" s="301">
        <f>SUM(D28:J28)</f>
        <v>2631.6500000000005</v>
      </c>
      <c r="L28" s="302">
        <v>5.15</v>
      </c>
      <c r="M28" s="303" t="s">
        <v>23</v>
      </c>
      <c r="N28" s="326"/>
      <c r="O28" s="36"/>
      <c r="P28" s="36"/>
    </row>
    <row r="29" spans="2:16" ht="15.75" thickBot="1" x14ac:dyDescent="0.3">
      <c r="B29" s="151" t="str">
        <f>C9</f>
        <v>Foamix ECO + SuperLow</v>
      </c>
      <c r="C29" s="304" t="s">
        <v>30</v>
      </c>
      <c r="D29" s="407">
        <f>D9*L29</f>
        <v>1050.6000000000001</v>
      </c>
      <c r="E29" s="407">
        <f t="shared" ref="E29:J29" si="15">E9*10</f>
        <v>0</v>
      </c>
      <c r="F29" s="407">
        <f t="shared" si="15"/>
        <v>0</v>
      </c>
      <c r="G29" s="407">
        <f t="shared" si="15"/>
        <v>0</v>
      </c>
      <c r="H29" s="407">
        <f>H9*L29</f>
        <v>1581.0500000000002</v>
      </c>
      <c r="I29" s="407">
        <v>0</v>
      </c>
      <c r="J29" s="407">
        <f t="shared" si="15"/>
        <v>0</v>
      </c>
      <c r="K29" s="305">
        <f>SUM(D29:J29)</f>
        <v>2631.6500000000005</v>
      </c>
      <c r="L29" s="306">
        <v>5.15</v>
      </c>
      <c r="M29" s="307" t="s">
        <v>23</v>
      </c>
      <c r="N29" s="327"/>
      <c r="O29" s="36"/>
      <c r="P29" s="98"/>
    </row>
    <row r="30" spans="2:16" x14ac:dyDescent="0.25">
      <c r="O30" s="36"/>
      <c r="P30" s="98"/>
    </row>
    <row r="31" spans="2:16" ht="15.75" thickBot="1" x14ac:dyDescent="0.3">
      <c r="O31" s="36"/>
      <c r="P31" s="98"/>
    </row>
    <row r="32" spans="2:16" x14ac:dyDescent="0.25">
      <c r="E32" s="308" t="s">
        <v>120</v>
      </c>
      <c r="F32" s="309" t="s">
        <v>121</v>
      </c>
      <c r="G32" s="310" t="s">
        <v>10</v>
      </c>
      <c r="H32" s="310" t="s">
        <v>23</v>
      </c>
      <c r="I32" s="311" t="s">
        <v>85</v>
      </c>
      <c r="O32" s="36"/>
      <c r="P32" s="98"/>
    </row>
    <row r="33" spans="3:20" x14ac:dyDescent="0.25">
      <c r="E33" s="294" t="str">
        <f>C7</f>
        <v>WMA</v>
      </c>
      <c r="F33" s="292">
        <f>K21</f>
        <v>29007.480000000003</v>
      </c>
      <c r="G33" s="288">
        <f>K24</f>
        <v>5730.3539999999994</v>
      </c>
      <c r="H33" s="288">
        <f>K27</f>
        <v>2781</v>
      </c>
      <c r="I33" s="289">
        <f>SUM(F33:H33)</f>
        <v>37518.834000000003</v>
      </c>
      <c r="O33" s="36"/>
      <c r="P33" s="98"/>
    </row>
    <row r="34" spans="3:20" x14ac:dyDescent="0.25">
      <c r="E34" s="294" t="str">
        <f>C8</f>
        <v>Foamix + WMA</v>
      </c>
      <c r="F34" s="292">
        <f>K22+K19</f>
        <v>23994.694710000003</v>
      </c>
      <c r="G34" s="288">
        <f>K25</f>
        <v>1708.1780999999999</v>
      </c>
      <c r="H34" s="288">
        <f>K28</f>
        <v>2631.6500000000005</v>
      </c>
      <c r="I34" s="289">
        <f t="shared" ref="I34:I35" si="16">SUM(F34:H34)</f>
        <v>28334.522810000006</v>
      </c>
      <c r="O34" s="36"/>
      <c r="P34" s="98"/>
    </row>
    <row r="35" spans="3:20" ht="15.75" thickBot="1" x14ac:dyDescent="0.3">
      <c r="E35" s="295" t="str">
        <f>C9</f>
        <v>Foamix ECO + SuperLow</v>
      </c>
      <c r="F35" s="293">
        <f>K23+K20</f>
        <v>12430.011259999999</v>
      </c>
      <c r="G35" s="290">
        <f>K26</f>
        <v>1708.1999999999998</v>
      </c>
      <c r="H35" s="290">
        <f>K29</f>
        <v>2631.6500000000005</v>
      </c>
      <c r="I35" s="291">
        <f t="shared" si="16"/>
        <v>16769.861260000001</v>
      </c>
      <c r="O35" s="36"/>
      <c r="P35" s="98"/>
    </row>
    <row r="36" spans="3:20" x14ac:dyDescent="0.25">
      <c r="O36" s="36"/>
      <c r="P36" s="98"/>
    </row>
    <row r="37" spans="3:20" x14ac:dyDescent="0.25">
      <c r="H37" s="54" t="s">
        <v>86</v>
      </c>
      <c r="O37" s="36"/>
      <c r="P37" s="98"/>
    </row>
    <row r="38" spans="3:20" x14ac:dyDescent="0.25">
      <c r="O38" s="36"/>
      <c r="P38" s="98"/>
    </row>
    <row r="39" spans="3:20" x14ac:dyDescent="0.25">
      <c r="O39" s="36"/>
      <c r="P39" s="98"/>
    </row>
    <row r="40" spans="3:20" x14ac:dyDescent="0.25">
      <c r="O40" s="36"/>
      <c r="P40" s="98"/>
    </row>
    <row r="41" spans="3:20" x14ac:dyDescent="0.25">
      <c r="R41" s="28"/>
    </row>
    <row r="42" spans="3:20" x14ac:dyDescent="0.25">
      <c r="O42" s="88"/>
      <c r="R42" s="28"/>
    </row>
    <row r="43" spans="3:20" x14ac:dyDescent="0.25">
      <c r="M43" s="4"/>
      <c r="N43" s="60"/>
      <c r="P43" s="4"/>
      <c r="R43" s="20"/>
      <c r="S43" s="20"/>
    </row>
    <row r="44" spans="3:20" x14ac:dyDescent="0.25">
      <c r="C44" s="22"/>
      <c r="D44" s="22"/>
      <c r="E44" s="22"/>
      <c r="F44" s="22"/>
      <c r="G44" s="22"/>
      <c r="H44" s="22"/>
      <c r="I44" s="22"/>
      <c r="J44" s="22"/>
      <c r="K44" s="31"/>
      <c r="L44" s="22"/>
      <c r="M44" s="22"/>
      <c r="R44" s="20"/>
      <c r="S44" s="20"/>
      <c r="T44" s="19"/>
    </row>
    <row r="45" spans="3:20" x14ac:dyDescent="0.25">
      <c r="C45" s="42"/>
      <c r="G45" s="23"/>
      <c r="H45" s="23"/>
      <c r="I45" s="23"/>
      <c r="J45" s="23"/>
      <c r="K45" s="32"/>
      <c r="L45" s="23"/>
      <c r="M45" s="23"/>
      <c r="N45" s="88"/>
      <c r="R45" s="4"/>
      <c r="S45" s="21"/>
      <c r="T45" s="20"/>
    </row>
    <row r="46" spans="3:20" x14ac:dyDescent="0.25">
      <c r="C46" s="42"/>
      <c r="D46" s="22"/>
      <c r="E46" s="22"/>
      <c r="F46" s="22"/>
      <c r="G46" s="24"/>
      <c r="H46" s="24"/>
      <c r="I46" s="24"/>
      <c r="J46" s="24"/>
      <c r="K46" s="24"/>
      <c r="L46" s="24"/>
      <c r="M46" s="33"/>
      <c r="S46" s="21"/>
      <c r="T46" s="20"/>
    </row>
    <row r="47" spans="3:20" x14ac:dyDescent="0.25">
      <c r="C47" s="40"/>
      <c r="G47" s="26"/>
      <c r="H47" s="26"/>
      <c r="I47" s="25"/>
      <c r="J47" s="26"/>
      <c r="K47" s="25"/>
      <c r="L47" s="26"/>
      <c r="M47" s="25"/>
      <c r="S47" s="21"/>
    </row>
    <row r="48" spans="3:20" x14ac:dyDescent="0.25">
      <c r="C48" s="40"/>
      <c r="D48" s="22"/>
      <c r="E48" s="22"/>
      <c r="F48" s="22"/>
      <c r="G48" s="26"/>
      <c r="H48" s="26"/>
      <c r="I48" s="25"/>
      <c r="J48" s="26"/>
      <c r="K48" s="25"/>
      <c r="L48" s="118"/>
      <c r="M48" s="25"/>
      <c r="O48" s="28"/>
      <c r="S48" s="21"/>
    </row>
    <row r="49" spans="3:20" x14ac:dyDescent="0.25">
      <c r="C49" s="40"/>
      <c r="G49" s="26"/>
      <c r="H49" s="26"/>
      <c r="I49" s="25"/>
      <c r="J49" s="26"/>
      <c r="K49" s="25"/>
      <c r="L49" s="26"/>
      <c r="M49" s="25"/>
      <c r="N49" s="28"/>
      <c r="O49" s="28"/>
      <c r="S49" s="21"/>
    </row>
    <row r="50" spans="3:20" x14ac:dyDescent="0.25">
      <c r="C50" s="40"/>
      <c r="D50" s="22"/>
      <c r="E50" s="22"/>
      <c r="F50" s="22"/>
      <c r="G50" s="26"/>
      <c r="H50" s="26"/>
      <c r="I50" s="25"/>
      <c r="J50" s="26"/>
      <c r="K50" s="25"/>
      <c r="L50" s="26"/>
      <c r="M50" s="25"/>
      <c r="N50" s="28"/>
      <c r="O50" s="28"/>
      <c r="S50" s="21"/>
    </row>
    <row r="51" spans="3:20" x14ac:dyDescent="0.25">
      <c r="C51" s="40"/>
      <c r="G51" s="26"/>
      <c r="H51" s="26"/>
      <c r="I51" s="25"/>
      <c r="J51" s="26"/>
      <c r="K51" s="25"/>
      <c r="L51" s="26"/>
      <c r="M51" s="25"/>
      <c r="N51" s="28"/>
      <c r="O51" s="28"/>
    </row>
    <row r="52" spans="3:20" x14ac:dyDescent="0.25">
      <c r="C52" s="40"/>
      <c r="D52" s="22"/>
      <c r="E52" s="22"/>
      <c r="F52" s="22"/>
      <c r="G52" s="26"/>
      <c r="H52" s="26"/>
      <c r="I52" s="25"/>
      <c r="J52" s="26"/>
      <c r="K52" s="29"/>
      <c r="L52" s="26"/>
      <c r="M52" s="25"/>
      <c r="N52" s="28"/>
      <c r="O52" s="28"/>
      <c r="R52" s="20"/>
      <c r="S52" s="20"/>
    </row>
    <row r="53" spans="3:20" x14ac:dyDescent="0.25">
      <c r="C53" s="40"/>
      <c r="G53" s="26"/>
      <c r="H53" s="26"/>
      <c r="I53" s="25"/>
      <c r="J53" s="26"/>
      <c r="K53" s="29"/>
      <c r="L53" s="26"/>
      <c r="M53" s="25"/>
      <c r="N53" s="28"/>
      <c r="O53" s="28"/>
      <c r="R53" s="20"/>
      <c r="S53" s="20"/>
    </row>
    <row r="54" spans="3:20" x14ac:dyDescent="0.25">
      <c r="C54" s="40"/>
      <c r="D54" s="22"/>
      <c r="E54" s="22"/>
      <c r="F54" s="22"/>
      <c r="G54" s="26"/>
      <c r="H54" s="26"/>
      <c r="I54" s="25"/>
      <c r="J54" s="26"/>
      <c r="K54" s="29"/>
      <c r="L54" s="26"/>
      <c r="M54" s="25"/>
      <c r="N54" s="51"/>
      <c r="O54" s="28"/>
      <c r="S54" s="21"/>
      <c r="T54" s="20"/>
    </row>
    <row r="55" spans="3:20" x14ac:dyDescent="0.25">
      <c r="C55" s="40"/>
      <c r="G55" s="26"/>
      <c r="H55" s="26"/>
      <c r="I55" s="25"/>
      <c r="J55" s="26"/>
      <c r="K55" s="29"/>
      <c r="L55" s="26"/>
      <c r="M55" s="25"/>
      <c r="N55" s="28"/>
      <c r="O55" s="28"/>
      <c r="P55" s="28"/>
      <c r="S55" s="21"/>
      <c r="T55" s="20"/>
    </row>
    <row r="56" spans="3:20" x14ac:dyDescent="0.25">
      <c r="C56" s="40"/>
      <c r="D56" s="22"/>
      <c r="E56" s="22"/>
      <c r="F56" s="22"/>
      <c r="G56" s="26"/>
      <c r="H56" s="26"/>
      <c r="I56" s="25"/>
      <c r="J56" s="26"/>
      <c r="K56" s="29"/>
      <c r="L56" s="26"/>
      <c r="M56" s="25"/>
      <c r="N56" s="26"/>
      <c r="O56" s="26"/>
      <c r="S56" s="21"/>
    </row>
    <row r="57" spans="3:20" x14ac:dyDescent="0.25">
      <c r="C57" s="41"/>
      <c r="G57" s="27"/>
      <c r="H57" s="27"/>
      <c r="I57" s="25"/>
      <c r="J57" s="26"/>
      <c r="K57" s="29"/>
      <c r="L57" s="26"/>
      <c r="M57" s="25"/>
      <c r="N57" s="27"/>
      <c r="O57" s="27"/>
      <c r="S57" s="21"/>
    </row>
    <row r="58" spans="3:20" x14ac:dyDescent="0.25">
      <c r="C58" s="41"/>
      <c r="D58" s="22"/>
      <c r="E58" s="22"/>
      <c r="F58" s="22"/>
      <c r="G58" s="27"/>
      <c r="H58" s="27"/>
      <c r="I58" s="25"/>
      <c r="J58" s="26"/>
      <c r="K58" s="29"/>
      <c r="L58" s="26"/>
      <c r="M58" s="25"/>
      <c r="N58" s="27"/>
      <c r="O58" s="27"/>
      <c r="S58" s="21"/>
    </row>
    <row r="59" spans="3:20" x14ac:dyDescent="0.25">
      <c r="C59" s="41"/>
      <c r="G59" s="27"/>
      <c r="H59" s="27"/>
      <c r="I59" s="25"/>
      <c r="J59" s="27"/>
      <c r="K59" s="25"/>
      <c r="L59" s="27"/>
      <c r="M59" s="25"/>
      <c r="N59" s="27"/>
      <c r="O59" s="27"/>
      <c r="S59" s="21"/>
    </row>
    <row r="60" spans="3:20" x14ac:dyDescent="0.25">
      <c r="C60" s="41"/>
      <c r="D60" s="25"/>
      <c r="E60" s="27"/>
      <c r="F60" s="25"/>
      <c r="G60" s="27"/>
      <c r="H60" s="27"/>
      <c r="I60" s="25"/>
      <c r="J60" s="27"/>
      <c r="K60" s="25"/>
      <c r="L60" s="27"/>
      <c r="M60" s="25"/>
      <c r="N60" s="27"/>
      <c r="O60" s="27"/>
    </row>
    <row r="61" spans="3:20" x14ac:dyDescent="0.25">
      <c r="C61" s="41"/>
      <c r="D61" s="43"/>
      <c r="E61" s="26"/>
      <c r="F61" s="25"/>
      <c r="G61" s="26"/>
      <c r="H61" s="26"/>
      <c r="I61" s="25"/>
      <c r="M61" s="25"/>
      <c r="N61" s="26"/>
      <c r="O61" s="26"/>
    </row>
    <row r="62" spans="3:20" x14ac:dyDescent="0.25">
      <c r="I62" s="25"/>
      <c r="M62" s="25"/>
      <c r="N62" s="26"/>
      <c r="O62" s="26"/>
    </row>
    <row r="63" spans="3:20" x14ac:dyDescent="0.25">
      <c r="I63" s="25"/>
      <c r="N63" s="26"/>
      <c r="O63" s="26"/>
    </row>
    <row r="64" spans="3:20" x14ac:dyDescent="0.25">
      <c r="D64" s="1"/>
    </row>
    <row r="65" spans="3:13" x14ac:dyDescent="0.25">
      <c r="D65" s="1"/>
    </row>
    <row r="66" spans="3:13" x14ac:dyDescent="0.25">
      <c r="D66" s="1"/>
    </row>
    <row r="67" spans="3:13" x14ac:dyDescent="0.25">
      <c r="D67" s="1"/>
    </row>
    <row r="68" spans="3:13" x14ac:dyDescent="0.25">
      <c r="D68" s="1"/>
      <c r="G68" s="30"/>
      <c r="H68" s="30"/>
      <c r="I68" s="30"/>
      <c r="J68" s="30"/>
      <c r="K68" s="30"/>
      <c r="L68" s="30"/>
    </row>
    <row r="69" spans="3:13" x14ac:dyDescent="0.25">
      <c r="D69" s="1"/>
      <c r="G69" s="30"/>
      <c r="H69" s="30"/>
      <c r="I69" s="30"/>
      <c r="J69" s="30"/>
      <c r="K69" s="30"/>
      <c r="L69" s="36"/>
      <c r="M69" s="28"/>
    </row>
    <row r="70" spans="3:13" x14ac:dyDescent="0.25">
      <c r="D70" s="1"/>
      <c r="G70" s="30"/>
      <c r="H70" s="30"/>
      <c r="I70" s="30"/>
      <c r="J70" s="30"/>
      <c r="K70" s="30"/>
      <c r="L70" s="36"/>
    </row>
    <row r="71" spans="3:13" x14ac:dyDescent="0.25">
      <c r="D71" s="1"/>
      <c r="G71" s="30"/>
      <c r="H71" s="30"/>
      <c r="I71" s="30"/>
      <c r="J71" s="30"/>
      <c r="K71" s="30"/>
      <c r="L71" s="36"/>
      <c r="M71" s="28"/>
    </row>
    <row r="72" spans="3:13" x14ac:dyDescent="0.25">
      <c r="D72" s="1"/>
      <c r="G72" s="30"/>
      <c r="H72" s="30"/>
      <c r="I72" s="37"/>
      <c r="J72" s="30"/>
      <c r="K72" s="30"/>
      <c r="L72" s="36"/>
    </row>
    <row r="73" spans="3:13" x14ac:dyDescent="0.25">
      <c r="C73" s="20"/>
      <c r="D73" s="1"/>
      <c r="G73" s="30"/>
      <c r="H73" s="30"/>
      <c r="I73" s="37"/>
      <c r="J73" s="30"/>
      <c r="K73" s="30"/>
      <c r="L73" s="36"/>
    </row>
    <row r="74" spans="3:13" x14ac:dyDescent="0.25">
      <c r="D74" s="1"/>
      <c r="G74" s="30"/>
      <c r="H74" s="30"/>
      <c r="I74" s="30"/>
      <c r="J74" s="30"/>
      <c r="K74" s="30"/>
      <c r="L74" s="36"/>
    </row>
    <row r="75" spans="3:13" x14ac:dyDescent="0.25">
      <c r="D75" s="1"/>
      <c r="G75" s="30"/>
      <c r="H75" s="30"/>
      <c r="I75" s="30"/>
      <c r="J75" s="30"/>
      <c r="K75" s="30"/>
      <c r="L75" s="36"/>
    </row>
    <row r="76" spans="3:13" x14ac:dyDescent="0.25">
      <c r="D76" s="1"/>
    </row>
    <row r="77" spans="3:13" x14ac:dyDescent="0.25">
      <c r="D77" s="1"/>
    </row>
    <row r="78" spans="3:13" x14ac:dyDescent="0.25">
      <c r="D78" s="1"/>
    </row>
    <row r="79" spans="3:13" x14ac:dyDescent="0.25">
      <c r="D79" s="1"/>
    </row>
    <row r="80" spans="3:13" x14ac:dyDescent="0.25">
      <c r="D80" s="1"/>
    </row>
    <row r="81" spans="3:4" x14ac:dyDescent="0.25">
      <c r="D81" s="1"/>
    </row>
    <row r="82" spans="3:4" x14ac:dyDescent="0.25">
      <c r="D82" s="1"/>
    </row>
    <row r="83" spans="3:4" x14ac:dyDescent="0.25">
      <c r="D83" s="1"/>
    </row>
    <row r="84" spans="3:4" x14ac:dyDescent="0.25">
      <c r="D84" s="1"/>
    </row>
    <row r="85" spans="3:4" x14ac:dyDescent="0.25">
      <c r="C85" s="53"/>
      <c r="D85" s="1"/>
    </row>
    <row r="86" spans="3:4" x14ac:dyDescent="0.25">
      <c r="C86" s="53"/>
      <c r="D86" s="1"/>
    </row>
    <row r="87" spans="3:4" x14ac:dyDescent="0.25">
      <c r="C87" s="53"/>
      <c r="D87" s="1"/>
    </row>
    <row r="88" spans="3:4" x14ac:dyDescent="0.25">
      <c r="D88" s="1"/>
    </row>
    <row r="89" spans="3:4" x14ac:dyDescent="0.25">
      <c r="C89" s="104"/>
      <c r="D89" s="103"/>
    </row>
    <row r="90" spans="3:4" x14ac:dyDescent="0.25">
      <c r="C90" s="104"/>
      <c r="D90" s="102"/>
    </row>
    <row r="91" spans="3:4" x14ac:dyDescent="0.25">
      <c r="C91" s="104"/>
      <c r="D91" s="1"/>
    </row>
    <row r="92" spans="3:4" x14ac:dyDescent="0.25">
      <c r="D92" s="1"/>
    </row>
    <row r="93" spans="3:4" x14ac:dyDescent="0.25">
      <c r="D93" s="1"/>
    </row>
    <row r="94" spans="3:4" x14ac:dyDescent="0.25">
      <c r="D94" s="1"/>
    </row>
    <row r="95" spans="3:4" x14ac:dyDescent="0.25">
      <c r="D95" s="1"/>
    </row>
    <row r="96" spans="3:4" x14ac:dyDescent="0.25">
      <c r="D96" s="1"/>
    </row>
    <row r="97" spans="3:6" x14ac:dyDescent="0.25">
      <c r="D97" s="1"/>
    </row>
    <row r="100" spans="3:6" x14ac:dyDescent="0.25">
      <c r="C100" s="54"/>
      <c r="D100" s="89"/>
    </row>
    <row r="101" spans="3:6" x14ac:dyDescent="0.25">
      <c r="C101" s="54"/>
      <c r="D101" s="54"/>
    </row>
    <row r="102" spans="3:6" x14ac:dyDescent="0.25">
      <c r="C102" s="54"/>
      <c r="D102" s="54"/>
    </row>
    <row r="103" spans="3:6" x14ac:dyDescent="0.25">
      <c r="C103" s="89"/>
      <c r="D103" s="54"/>
    </row>
    <row r="105" spans="3:6" x14ac:dyDescent="0.25">
      <c r="F105" t="s">
        <v>26</v>
      </c>
    </row>
    <row r="107" spans="3:6" x14ac:dyDescent="0.25">
      <c r="C107" s="28"/>
    </row>
  </sheetData>
  <mergeCells count="11">
    <mergeCell ref="N27:N29"/>
    <mergeCell ref="B13:N13"/>
    <mergeCell ref="N18:N20"/>
    <mergeCell ref="N15:N17"/>
    <mergeCell ref="N21:N23"/>
    <mergeCell ref="N24:N26"/>
    <mergeCell ref="C2:M2"/>
    <mergeCell ref="C4:K4"/>
    <mergeCell ref="D5:J5"/>
    <mergeCell ref="C5:C6"/>
    <mergeCell ref="K5:K6"/>
  </mergeCells>
  <conditionalFormatting sqref="D7:E7 D9:E10">
    <cfRule type="containsBlanks" dxfId="23" priority="80">
      <formula>LEN(TRIM(E7))=0</formula>
    </cfRule>
  </conditionalFormatting>
  <conditionalFormatting sqref="K9">
    <cfRule type="containsBlanks" dxfId="22" priority="88">
      <formula>LEN(TRIM(D9))=0</formula>
    </cfRule>
  </conditionalFormatting>
  <conditionalFormatting sqref="J7:J8">
    <cfRule type="containsBlanks" dxfId="21" priority="106">
      <formula>LEN(TRIM(#REF!))=0</formula>
    </cfRule>
  </conditionalFormatting>
  <conditionalFormatting sqref="J9:J10">
    <cfRule type="containsBlanks" dxfId="20" priority="107">
      <formula>LEN(TRIM(#REF!))=0</formula>
    </cfRule>
  </conditionalFormatting>
  <conditionalFormatting sqref="C2">
    <cfRule type="containsBlanks" dxfId="19" priority="30">
      <formula>LEN(TRIM(C2))=0</formula>
    </cfRule>
  </conditionalFormatting>
  <conditionalFormatting sqref="F7 F9:F10">
    <cfRule type="containsBlanks" dxfId="18" priority="207">
      <formula>LEN(TRIM(J7))=0</formula>
    </cfRule>
  </conditionalFormatting>
  <conditionalFormatting sqref="I7">
    <cfRule type="containsBlanks" dxfId="17" priority="16">
      <formula>LEN(TRIM(#REF!))=0</formula>
    </cfRule>
  </conditionalFormatting>
  <conditionalFormatting sqref="I9:I10">
    <cfRule type="containsBlanks" dxfId="16" priority="17">
      <formula>LEN(TRIM(#REF!))=0</formula>
    </cfRule>
  </conditionalFormatting>
  <conditionalFormatting sqref="H7">
    <cfRule type="containsBlanks" dxfId="15" priority="12">
      <formula>LEN(TRIM(#REF!))=0</formula>
    </cfRule>
  </conditionalFormatting>
  <conditionalFormatting sqref="H9:H10">
    <cfRule type="containsBlanks" dxfId="14" priority="13">
      <formula>LEN(TRIM(#REF!))=0</formula>
    </cfRule>
  </conditionalFormatting>
  <conditionalFormatting sqref="K7">
    <cfRule type="containsBlanks" dxfId="13" priority="208">
      <formula>LEN(TRIM(D7))=0</formula>
    </cfRule>
  </conditionalFormatting>
  <conditionalFormatting sqref="F60">
    <cfRule type="containsBlanks" dxfId="12" priority="146">
      <formula>LEN(TRIM(#REF!))=0</formula>
    </cfRule>
  </conditionalFormatting>
  <conditionalFormatting sqref="D60">
    <cfRule type="containsBlanks" dxfId="11" priority="148">
      <formula>LEN(TRIM(#REF!))=0</formula>
    </cfRule>
  </conditionalFormatting>
  <conditionalFormatting sqref="D8:E8">
    <cfRule type="containsBlanks" dxfId="10" priority="7">
      <formula>LEN(TRIM(E8))=0</formula>
    </cfRule>
  </conditionalFormatting>
  <conditionalFormatting sqref="F8">
    <cfRule type="containsBlanks" dxfId="9" priority="10">
      <formula>LEN(TRIM(J8))=0</formula>
    </cfRule>
  </conditionalFormatting>
  <conditionalFormatting sqref="I8">
    <cfRule type="containsBlanks" dxfId="8" priority="6">
      <formula>LEN(TRIM(#REF!))=0</formula>
    </cfRule>
  </conditionalFormatting>
  <conditionalFormatting sqref="H8">
    <cfRule type="containsBlanks" dxfId="7" priority="4">
      <formula>LEN(TRIM(#REF!))=0</formula>
    </cfRule>
  </conditionalFormatting>
  <conditionalFormatting sqref="K8">
    <cfRule type="containsBlanks" dxfId="6" priority="11">
      <formula>LEN(TRIM(D8))=0</formula>
    </cfRule>
  </conditionalFormatting>
  <conditionalFormatting sqref="G7">
    <cfRule type="containsBlanks" dxfId="5" priority="2">
      <formula>LEN(TRIM(#REF!))=0</formula>
    </cfRule>
  </conditionalFormatting>
  <conditionalFormatting sqref="G9:G10">
    <cfRule type="containsBlanks" dxfId="4" priority="3">
      <formula>LEN(TRIM(#REF!))=0</formula>
    </cfRule>
  </conditionalFormatting>
  <conditionalFormatting sqref="G8">
    <cfRule type="containsBlanks" dxfId="3" priority="1">
      <formula>LEN(TRIM(#REF!))=0</formula>
    </cfRule>
  </conditionalFormatting>
  <pageMargins left="0.7" right="0.7" top="0.75" bottom="0.75" header="0.3" footer="0.3"/>
  <pageSetup paperSize="9" scale="41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1C340-16E0-47A3-B1B4-F22CE5BBDF41}">
  <dimension ref="A1:U127"/>
  <sheetViews>
    <sheetView showGridLines="0" zoomScale="70" zoomScaleNormal="70" workbookViewId="0">
      <selection activeCell="O20" sqref="O20"/>
    </sheetView>
  </sheetViews>
  <sheetFormatPr defaultColWidth="8.85546875" defaultRowHeight="15" x14ac:dyDescent="0.25"/>
  <cols>
    <col min="1" max="1" width="56" style="201" bestFit="1" customWidth="1"/>
    <col min="2" max="2" width="17.5703125" style="201" bestFit="1" customWidth="1"/>
    <col min="3" max="3" width="15.7109375" style="201" bestFit="1" customWidth="1"/>
    <col min="4" max="4" width="23.7109375" style="201" bestFit="1" customWidth="1"/>
    <col min="5" max="5" width="19.7109375" style="201" customWidth="1"/>
    <col min="6" max="6" width="30" style="202" bestFit="1" customWidth="1"/>
    <col min="7" max="7" width="9.28515625" style="202" customWidth="1"/>
    <col min="8" max="8" width="56" style="201" bestFit="1" customWidth="1"/>
    <col min="9" max="9" width="17.5703125" style="201" bestFit="1" customWidth="1"/>
    <col min="10" max="10" width="15.7109375" style="201" bestFit="1" customWidth="1"/>
    <col min="11" max="11" width="23.7109375" style="201" bestFit="1" customWidth="1"/>
    <col min="12" max="12" width="19.7109375" style="201" customWidth="1"/>
    <col min="13" max="13" width="30" style="202" bestFit="1" customWidth="1"/>
    <col min="14" max="14" width="20.7109375" style="201" customWidth="1"/>
    <col min="15" max="15" width="47.5703125" style="201" bestFit="1" customWidth="1"/>
    <col min="16" max="16" width="22.7109375" style="201" bestFit="1" customWidth="1"/>
    <col min="17" max="17" width="26.5703125" style="201" bestFit="1" customWidth="1"/>
    <col min="18" max="18" width="17.5703125" style="201" bestFit="1" customWidth="1"/>
    <col min="19" max="19" width="19.42578125" style="201" bestFit="1" customWidth="1"/>
    <col min="20" max="20" width="17.7109375" style="201" bestFit="1" customWidth="1"/>
    <col min="21" max="21" width="14.7109375" style="201" bestFit="1" customWidth="1"/>
    <col min="22" max="22" width="17.7109375" style="201" bestFit="1" customWidth="1"/>
    <col min="23" max="23" width="14.7109375" style="201" bestFit="1" customWidth="1"/>
    <col min="24" max="16384" width="8.85546875" style="201"/>
  </cols>
  <sheetData>
    <row r="1" spans="1:20" ht="15.75" thickBot="1" x14ac:dyDescent="0.3"/>
    <row r="2" spans="1:20" ht="27" thickBot="1" x14ac:dyDescent="0.3">
      <c r="A2" s="343" t="s">
        <v>88</v>
      </c>
      <c r="B2" s="344"/>
      <c r="C2" s="344"/>
      <c r="D2" s="344"/>
      <c r="E2" s="345"/>
      <c r="F2" s="201"/>
      <c r="G2" s="201"/>
      <c r="H2" s="343" t="s">
        <v>89</v>
      </c>
      <c r="I2" s="344"/>
      <c r="J2" s="344"/>
      <c r="K2" s="344"/>
      <c r="L2" s="345"/>
      <c r="M2" s="201"/>
      <c r="O2" s="343" t="s">
        <v>89</v>
      </c>
      <c r="P2" s="344"/>
      <c r="Q2" s="344"/>
      <c r="R2" s="344"/>
      <c r="S2" s="345"/>
    </row>
    <row r="3" spans="1:20" x14ac:dyDescent="0.25">
      <c r="F3" s="201"/>
      <c r="G3" s="201"/>
      <c r="M3" s="201"/>
    </row>
    <row r="4" spans="1:20" ht="15.75" thickBot="1" x14ac:dyDescent="0.3">
      <c r="A4" s="203"/>
      <c r="B4" s="203"/>
      <c r="C4" s="203"/>
      <c r="D4" s="203"/>
      <c r="E4" s="203"/>
      <c r="F4" s="201"/>
      <c r="G4" s="201"/>
      <c r="H4" s="203"/>
      <c r="I4" s="203"/>
      <c r="J4" s="203"/>
      <c r="K4" s="203"/>
      <c r="L4" s="203"/>
      <c r="M4" s="201"/>
      <c r="O4" s="203"/>
      <c r="P4" s="203"/>
      <c r="Q4" s="203"/>
      <c r="R4" s="203"/>
      <c r="S4" s="203"/>
    </row>
    <row r="5" spans="1:20" ht="15.75" thickBot="1" x14ac:dyDescent="0.3">
      <c r="A5" s="204" t="s">
        <v>39</v>
      </c>
      <c r="B5" s="205" t="s">
        <v>40</v>
      </c>
      <c r="C5" s="205" t="s">
        <v>54</v>
      </c>
      <c r="D5" s="205" t="s">
        <v>40</v>
      </c>
      <c r="E5" s="206" t="s">
        <v>41</v>
      </c>
      <c r="F5" s="207" t="s">
        <v>90</v>
      </c>
      <c r="G5" s="201"/>
      <c r="H5" s="204" t="s">
        <v>39</v>
      </c>
      <c r="I5" s="205" t="s">
        <v>40</v>
      </c>
      <c r="J5" s="205" t="s">
        <v>54</v>
      </c>
      <c r="K5" s="205" t="s">
        <v>40</v>
      </c>
      <c r="L5" s="206" t="s">
        <v>41</v>
      </c>
      <c r="M5" s="207" t="s">
        <v>90</v>
      </c>
      <c r="O5" s="204" t="s">
        <v>39</v>
      </c>
      <c r="P5" s="205" t="s">
        <v>40</v>
      </c>
      <c r="Q5" s="205" t="s">
        <v>54</v>
      </c>
      <c r="R5" s="205" t="s">
        <v>40</v>
      </c>
      <c r="S5" s="206" t="s">
        <v>41</v>
      </c>
    </row>
    <row r="6" spans="1:20" ht="14.45" customHeight="1" x14ac:dyDescent="0.25">
      <c r="A6" s="208" t="s">
        <v>42</v>
      </c>
      <c r="B6" s="209">
        <v>0</v>
      </c>
      <c r="C6" s="210">
        <v>0.83</v>
      </c>
      <c r="D6" s="211">
        <f t="shared" ref="D6:D12" si="0">B6*C6</f>
        <v>0</v>
      </c>
      <c r="E6" s="346" t="s">
        <v>43</v>
      </c>
      <c r="F6" s="212">
        <f t="shared" ref="F6:F12" si="1">C6*$F$14</f>
        <v>1779.52</v>
      </c>
      <c r="G6" s="201"/>
      <c r="H6" s="208" t="s">
        <v>91</v>
      </c>
      <c r="I6" s="209">
        <v>0</v>
      </c>
      <c r="J6" s="210">
        <v>0.81</v>
      </c>
      <c r="K6" s="211">
        <f t="shared" ref="K6:K12" si="2">I6*J6</f>
        <v>0</v>
      </c>
      <c r="L6" s="346" t="s">
        <v>43</v>
      </c>
      <c r="M6" s="212">
        <f t="shared" ref="M6:M12" si="3">J6*$M$14</f>
        <v>1741.5000000000002</v>
      </c>
      <c r="N6" s="213"/>
      <c r="O6" s="208" t="s">
        <v>42</v>
      </c>
      <c r="P6" s="209">
        <v>0</v>
      </c>
      <c r="Q6" s="214">
        <v>0.78500000000000003</v>
      </c>
      <c r="R6" s="211">
        <f t="shared" ref="R6:R12" si="4">P6*Q6</f>
        <v>0</v>
      </c>
      <c r="S6" s="346" t="s">
        <v>43</v>
      </c>
    </row>
    <row r="7" spans="1:20" ht="14.45" customHeight="1" x14ac:dyDescent="0.25">
      <c r="A7" s="215" t="s">
        <v>92</v>
      </c>
      <c r="B7" s="216">
        <v>530</v>
      </c>
      <c r="C7" s="217">
        <v>0.03</v>
      </c>
      <c r="D7" s="218">
        <f t="shared" si="0"/>
        <v>15.899999999999999</v>
      </c>
      <c r="E7" s="347"/>
      <c r="F7" s="212">
        <f t="shared" si="1"/>
        <v>64.319999999999993</v>
      </c>
      <c r="G7" s="201"/>
      <c r="H7" s="215" t="s">
        <v>92</v>
      </c>
      <c r="I7" s="216">
        <v>530</v>
      </c>
      <c r="J7" s="217">
        <v>0.03</v>
      </c>
      <c r="K7" s="218">
        <f t="shared" si="2"/>
        <v>15.899999999999999</v>
      </c>
      <c r="L7" s="347"/>
      <c r="M7" s="212">
        <f t="shared" si="3"/>
        <v>64.5</v>
      </c>
      <c r="N7" s="213"/>
      <c r="O7" s="215" t="s">
        <v>92</v>
      </c>
      <c r="P7" s="216">
        <v>514</v>
      </c>
      <c r="Q7" s="219">
        <v>0.03</v>
      </c>
      <c r="R7" s="218">
        <f t="shared" si="4"/>
        <v>15.42</v>
      </c>
      <c r="S7" s="347"/>
    </row>
    <row r="8" spans="1:20" s="203" customFormat="1" ht="15" customHeight="1" x14ac:dyDescent="0.25">
      <c r="A8" s="220" t="s">
        <v>44</v>
      </c>
      <c r="B8" s="221">
        <v>2.09</v>
      </c>
      <c r="C8" s="222">
        <v>6.5000000000000002E-2</v>
      </c>
      <c r="D8" s="223">
        <f t="shared" si="0"/>
        <v>0.13585</v>
      </c>
      <c r="E8" s="347"/>
      <c r="F8" s="212">
        <f t="shared" si="1"/>
        <v>139.36000000000001</v>
      </c>
      <c r="G8" s="201"/>
      <c r="H8" s="220" t="s">
        <v>44</v>
      </c>
      <c r="I8" s="221">
        <v>2.09</v>
      </c>
      <c r="J8" s="217">
        <v>7.0000000000000007E-2</v>
      </c>
      <c r="K8" s="223">
        <f t="shared" si="2"/>
        <v>0.14630000000000001</v>
      </c>
      <c r="L8" s="347"/>
      <c r="M8" s="212">
        <f t="shared" si="3"/>
        <v>150.50000000000003</v>
      </c>
      <c r="N8" s="213"/>
      <c r="O8" s="220" t="s">
        <v>44</v>
      </c>
      <c r="P8" s="221">
        <v>2.09</v>
      </c>
      <c r="Q8" s="224">
        <v>6.5000000000000002E-2</v>
      </c>
      <c r="R8" s="223">
        <f t="shared" si="4"/>
        <v>0.13585</v>
      </c>
      <c r="S8" s="347"/>
      <c r="T8" s="201"/>
    </row>
    <row r="9" spans="1:20" s="203" customFormat="1" ht="14.45" customHeight="1" x14ac:dyDescent="0.25">
      <c r="A9" s="220" t="s">
        <v>45</v>
      </c>
      <c r="B9" s="225">
        <v>730</v>
      </c>
      <c r="C9" s="217">
        <v>0.01</v>
      </c>
      <c r="D9" s="218">
        <f t="shared" si="0"/>
        <v>7.3</v>
      </c>
      <c r="E9" s="347"/>
      <c r="F9" s="212">
        <f t="shared" si="1"/>
        <v>21.44</v>
      </c>
      <c r="G9" s="201"/>
      <c r="H9" s="220" t="s">
        <v>45</v>
      </c>
      <c r="I9" s="225">
        <v>730</v>
      </c>
      <c r="J9" s="217">
        <v>0.01</v>
      </c>
      <c r="K9" s="218">
        <f t="shared" si="2"/>
        <v>7.3</v>
      </c>
      <c r="L9" s="347"/>
      <c r="M9" s="212">
        <f t="shared" si="3"/>
        <v>21.5</v>
      </c>
      <c r="N9" s="213"/>
      <c r="O9" s="220" t="s">
        <v>45</v>
      </c>
      <c r="P9" s="225">
        <v>730</v>
      </c>
      <c r="Q9" s="219">
        <v>0.01</v>
      </c>
      <c r="R9" s="218">
        <f t="shared" si="4"/>
        <v>7.3</v>
      </c>
      <c r="S9" s="347"/>
      <c r="T9" s="201"/>
    </row>
    <row r="10" spans="1:20" s="203" customFormat="1" ht="14.45" customHeight="1" x14ac:dyDescent="0.25">
      <c r="A10" s="220" t="s">
        <v>46</v>
      </c>
      <c r="B10" s="226">
        <v>0.248</v>
      </c>
      <c r="C10" s="217">
        <v>0.06</v>
      </c>
      <c r="D10" s="218">
        <f t="shared" si="0"/>
        <v>1.4879999999999999E-2</v>
      </c>
      <c r="E10" s="347"/>
      <c r="F10" s="212">
        <f t="shared" si="1"/>
        <v>128.63999999999999</v>
      </c>
      <c r="G10" s="201"/>
      <c r="H10" s="220" t="s">
        <v>93</v>
      </c>
      <c r="I10" s="226">
        <v>0.248</v>
      </c>
      <c r="J10" s="217">
        <v>0.06</v>
      </c>
      <c r="K10" s="218">
        <f t="shared" si="2"/>
        <v>1.4879999999999999E-2</v>
      </c>
      <c r="L10" s="347"/>
      <c r="M10" s="212">
        <f t="shared" si="3"/>
        <v>129</v>
      </c>
      <c r="N10" s="213"/>
      <c r="O10" s="220" t="s">
        <v>46</v>
      </c>
      <c r="P10" s="226">
        <v>0.248</v>
      </c>
      <c r="Q10" s="219">
        <v>0.06</v>
      </c>
      <c r="R10" s="218">
        <f t="shared" si="4"/>
        <v>1.4879999999999999E-2</v>
      </c>
      <c r="S10" s="347"/>
      <c r="T10" s="201"/>
    </row>
    <row r="11" spans="1:20" s="203" customFormat="1" ht="14.45" customHeight="1" x14ac:dyDescent="0.25">
      <c r="A11" s="220" t="s">
        <v>94</v>
      </c>
      <c r="B11" s="221">
        <v>-798</v>
      </c>
      <c r="C11" s="217">
        <v>0</v>
      </c>
      <c r="D11" s="218">
        <f t="shared" si="0"/>
        <v>0</v>
      </c>
      <c r="E11" s="347"/>
      <c r="F11" s="212">
        <f t="shared" si="1"/>
        <v>0</v>
      </c>
      <c r="G11" s="201"/>
      <c r="H11" s="220" t="s">
        <v>94</v>
      </c>
      <c r="I11" s="221">
        <v>-798</v>
      </c>
      <c r="J11" s="217">
        <v>0</v>
      </c>
      <c r="K11" s="218">
        <f t="shared" si="2"/>
        <v>0</v>
      </c>
      <c r="L11" s="347"/>
      <c r="M11" s="212">
        <f t="shared" si="3"/>
        <v>0</v>
      </c>
      <c r="N11" s="213"/>
      <c r="O11" s="227" t="s">
        <v>94</v>
      </c>
      <c r="P11" s="221">
        <v>-798</v>
      </c>
      <c r="Q11" s="222">
        <v>5.5E-2</v>
      </c>
      <c r="R11" s="218">
        <f t="shared" si="4"/>
        <v>-43.89</v>
      </c>
      <c r="S11" s="347"/>
      <c r="T11" s="201"/>
    </row>
    <row r="12" spans="1:20" s="203" customFormat="1" ht="14.45" customHeight="1" thickBot="1" x14ac:dyDescent="0.3">
      <c r="A12" s="228" t="s">
        <v>95</v>
      </c>
      <c r="B12" s="229">
        <v>-1910</v>
      </c>
      <c r="C12" s="230">
        <v>0</v>
      </c>
      <c r="D12" s="231">
        <f t="shared" si="0"/>
        <v>0</v>
      </c>
      <c r="E12" s="347"/>
      <c r="F12" s="212">
        <f t="shared" si="1"/>
        <v>0</v>
      </c>
      <c r="G12" s="201"/>
      <c r="H12" s="228" t="s">
        <v>95</v>
      </c>
      <c r="I12" s="229">
        <v>-1900</v>
      </c>
      <c r="J12" s="230">
        <v>0.02</v>
      </c>
      <c r="K12" s="231">
        <f t="shared" si="2"/>
        <v>-38</v>
      </c>
      <c r="L12" s="347"/>
      <c r="M12" s="212">
        <f t="shared" si="3"/>
        <v>43</v>
      </c>
      <c r="N12" s="213"/>
      <c r="O12" s="228" t="s">
        <v>95</v>
      </c>
      <c r="P12" s="229">
        <v>-1900</v>
      </c>
      <c r="Q12" s="230">
        <v>0</v>
      </c>
      <c r="R12" s="231">
        <f t="shared" si="4"/>
        <v>0</v>
      </c>
      <c r="S12" s="347"/>
      <c r="T12" s="201"/>
    </row>
    <row r="13" spans="1:20" s="203" customFormat="1" ht="14.45" customHeight="1" thickBot="1" x14ac:dyDescent="0.3">
      <c r="A13" s="349" t="s">
        <v>53</v>
      </c>
      <c r="B13" s="350"/>
      <c r="C13" s="232">
        <f>SUM(C6:C12)</f>
        <v>0.99500000000000011</v>
      </c>
      <c r="D13" s="233">
        <f>SUM(D6:D12)</f>
        <v>23.350730000000002</v>
      </c>
      <c r="E13" s="348"/>
      <c r="F13" s="234">
        <f>SUM(F6:F12)</f>
        <v>2133.2799999999997</v>
      </c>
      <c r="G13" s="201"/>
      <c r="H13" s="349" t="s">
        <v>53</v>
      </c>
      <c r="I13" s="350"/>
      <c r="J13" s="232">
        <f>SUM(J6:J12)</f>
        <v>1.0000000000000002</v>
      </c>
      <c r="K13" s="233">
        <f>SUM(K6:K12)</f>
        <v>-14.638819999999999</v>
      </c>
      <c r="L13" s="348"/>
      <c r="M13" s="234">
        <f>SUM(M6:M12)</f>
        <v>2150</v>
      </c>
      <c r="O13" s="349" t="s">
        <v>53</v>
      </c>
      <c r="P13" s="350"/>
      <c r="Q13" s="232">
        <f>SUM(Q6:Q12)</f>
        <v>1.0050000000000001</v>
      </c>
      <c r="R13" s="233">
        <f>SUM(R6:R12)</f>
        <v>-21.019269999999999</v>
      </c>
      <c r="S13" s="348"/>
    </row>
    <row r="14" spans="1:20" ht="15.75" thickBot="1" x14ac:dyDescent="0.3">
      <c r="A14" s="202"/>
      <c r="B14" s="202"/>
      <c r="C14" s="202"/>
      <c r="D14" s="202"/>
      <c r="E14" s="202"/>
      <c r="F14" s="235">
        <v>2144</v>
      </c>
      <c r="G14" s="201"/>
      <c r="H14" s="202"/>
      <c r="I14" s="202"/>
      <c r="J14" s="202"/>
      <c r="K14" s="202"/>
      <c r="L14" s="202"/>
      <c r="M14" s="235">
        <v>2150</v>
      </c>
      <c r="O14" s="202"/>
      <c r="P14" s="202"/>
      <c r="Q14" s="202"/>
      <c r="R14" s="202"/>
      <c r="S14" s="202"/>
    </row>
    <row r="15" spans="1:20" ht="15.75" thickBot="1" x14ac:dyDescent="0.3">
      <c r="A15" s="204" t="s">
        <v>31</v>
      </c>
      <c r="B15" s="205" t="s">
        <v>96</v>
      </c>
      <c r="C15" s="205" t="s">
        <v>97</v>
      </c>
      <c r="D15" s="205" t="s">
        <v>40</v>
      </c>
      <c r="E15" s="206" t="s">
        <v>41</v>
      </c>
      <c r="F15" s="236" t="s">
        <v>98</v>
      </c>
      <c r="G15" s="201"/>
      <c r="H15" s="204" t="s">
        <v>31</v>
      </c>
      <c r="I15" s="205" t="s">
        <v>96</v>
      </c>
      <c r="J15" s="205" t="s">
        <v>97</v>
      </c>
      <c r="K15" s="205" t="s">
        <v>40</v>
      </c>
      <c r="L15" s="206" t="s">
        <v>41</v>
      </c>
      <c r="M15" s="236" t="s">
        <v>98</v>
      </c>
      <c r="O15" s="204" t="s">
        <v>31</v>
      </c>
      <c r="P15" s="205" t="s">
        <v>47</v>
      </c>
      <c r="Q15" s="205" t="s">
        <v>99</v>
      </c>
      <c r="R15" s="205" t="s">
        <v>40</v>
      </c>
      <c r="S15" s="206" t="s">
        <v>41</v>
      </c>
      <c r="T15" s="236" t="s">
        <v>98</v>
      </c>
    </row>
    <row r="16" spans="1:20" ht="45" x14ac:dyDescent="0.25">
      <c r="A16" s="237" t="s">
        <v>100</v>
      </c>
      <c r="B16" s="238">
        <v>0</v>
      </c>
      <c r="C16" s="239">
        <v>0.1</v>
      </c>
      <c r="D16" s="240">
        <f t="shared" ref="D16:D21" si="5">(C16*B16)*C6</f>
        <v>0</v>
      </c>
      <c r="E16" s="351" t="s">
        <v>48</v>
      </c>
      <c r="F16" s="241" t="s">
        <v>101</v>
      </c>
      <c r="G16" s="201"/>
      <c r="H16" s="237" t="s">
        <v>100</v>
      </c>
      <c r="I16" s="238">
        <v>0</v>
      </c>
      <c r="J16" s="239">
        <v>0.1</v>
      </c>
      <c r="K16" s="240">
        <f t="shared" ref="K16:K21" si="6">(J16*I16)*J6</f>
        <v>0</v>
      </c>
      <c r="L16" s="351" t="s">
        <v>48</v>
      </c>
      <c r="M16" s="241"/>
      <c r="O16" s="237" t="s">
        <v>100</v>
      </c>
      <c r="P16" s="238">
        <v>0</v>
      </c>
      <c r="Q16" s="239">
        <v>0.1</v>
      </c>
      <c r="R16" s="240">
        <f>(Q16*P16)*Q8</f>
        <v>0</v>
      </c>
      <c r="S16" s="351" t="s">
        <v>48</v>
      </c>
      <c r="T16" s="241" t="s">
        <v>101</v>
      </c>
    </row>
    <row r="17" spans="1:21" ht="14.45" customHeight="1" x14ac:dyDescent="0.25">
      <c r="A17" s="242" t="s">
        <v>49</v>
      </c>
      <c r="B17" s="243">
        <v>332</v>
      </c>
      <c r="C17" s="244">
        <v>0.1</v>
      </c>
      <c r="D17" s="245">
        <f t="shared" si="5"/>
        <v>0.996</v>
      </c>
      <c r="E17" s="352"/>
      <c r="F17" s="246" t="s">
        <v>102</v>
      </c>
      <c r="G17" s="201"/>
      <c r="H17" s="242" t="s">
        <v>49</v>
      </c>
      <c r="I17" s="243">
        <v>332</v>
      </c>
      <c r="J17" s="244">
        <v>0.1</v>
      </c>
      <c r="K17" s="245">
        <f t="shared" si="6"/>
        <v>0.996</v>
      </c>
      <c r="L17" s="352"/>
      <c r="M17" s="246" t="s">
        <v>102</v>
      </c>
      <c r="O17" s="242" t="s">
        <v>49</v>
      </c>
      <c r="P17" s="243">
        <v>332</v>
      </c>
      <c r="Q17" s="244">
        <v>0.1</v>
      </c>
      <c r="R17" s="245">
        <f t="shared" ref="R17:R22" si="7">(Q17*P17)*Q7</f>
        <v>0.996</v>
      </c>
      <c r="S17" s="352"/>
      <c r="T17" s="246" t="s">
        <v>102</v>
      </c>
    </row>
    <row r="18" spans="1:21" ht="15" customHeight="1" x14ac:dyDescent="0.25">
      <c r="A18" s="242" t="s">
        <v>50</v>
      </c>
      <c r="B18" s="243">
        <v>227</v>
      </c>
      <c r="C18" s="244">
        <f>C17</f>
        <v>0.1</v>
      </c>
      <c r="D18" s="245">
        <f t="shared" si="5"/>
        <v>1.4755000000000003</v>
      </c>
      <c r="E18" s="352"/>
      <c r="F18" s="246" t="s">
        <v>103</v>
      </c>
      <c r="G18" s="201"/>
      <c r="H18" s="242" t="s">
        <v>50</v>
      </c>
      <c r="I18" s="243">
        <v>227</v>
      </c>
      <c r="J18" s="244">
        <f>J17</f>
        <v>0.1</v>
      </c>
      <c r="K18" s="245">
        <f t="shared" si="6"/>
        <v>1.5890000000000004</v>
      </c>
      <c r="L18" s="352"/>
      <c r="M18" s="246" t="s">
        <v>103</v>
      </c>
      <c r="O18" s="242" t="s">
        <v>50</v>
      </c>
      <c r="P18" s="243">
        <v>227</v>
      </c>
      <c r="Q18" s="244">
        <f>Q17</f>
        <v>0.1</v>
      </c>
      <c r="R18" s="245">
        <f t="shared" si="7"/>
        <v>1.4755000000000003</v>
      </c>
      <c r="S18" s="352"/>
      <c r="T18" s="246" t="s">
        <v>103</v>
      </c>
    </row>
    <row r="19" spans="1:21" ht="15" customHeight="1" x14ac:dyDescent="0.25">
      <c r="A19" s="242" t="s">
        <v>51</v>
      </c>
      <c r="B19" s="243">
        <v>264</v>
      </c>
      <c r="C19" s="244">
        <f>C18</f>
        <v>0.1</v>
      </c>
      <c r="D19" s="245">
        <f t="shared" si="5"/>
        <v>0.26400000000000001</v>
      </c>
      <c r="E19" s="352"/>
      <c r="F19" s="246" t="s">
        <v>104</v>
      </c>
      <c r="G19" s="201"/>
      <c r="H19" s="242" t="s">
        <v>51</v>
      </c>
      <c r="I19" s="243">
        <v>264</v>
      </c>
      <c r="J19" s="244">
        <f>J18</f>
        <v>0.1</v>
      </c>
      <c r="K19" s="245">
        <f t="shared" si="6"/>
        <v>0.26400000000000001</v>
      </c>
      <c r="L19" s="352"/>
      <c r="M19" s="246" t="s">
        <v>104</v>
      </c>
      <c r="O19" s="242" t="s">
        <v>51</v>
      </c>
      <c r="P19" s="243">
        <v>264</v>
      </c>
      <c r="Q19" s="244">
        <f>Q18</f>
        <v>0.1</v>
      </c>
      <c r="R19" s="245">
        <f t="shared" si="7"/>
        <v>0.26400000000000001</v>
      </c>
      <c r="S19" s="352"/>
      <c r="T19" s="246" t="s">
        <v>104</v>
      </c>
    </row>
    <row r="20" spans="1:21" ht="15" customHeight="1" x14ac:dyDescent="0.25">
      <c r="A20" s="242" t="s">
        <v>52</v>
      </c>
      <c r="B20" s="243">
        <v>0</v>
      </c>
      <c r="C20" s="244">
        <f>C19</f>
        <v>0.1</v>
      </c>
      <c r="D20" s="245">
        <f t="shared" si="5"/>
        <v>0</v>
      </c>
      <c r="E20" s="352"/>
      <c r="F20" s="246" t="s">
        <v>105</v>
      </c>
      <c r="G20" s="201"/>
      <c r="H20" s="242" t="s">
        <v>52</v>
      </c>
      <c r="I20" s="243">
        <v>0</v>
      </c>
      <c r="J20" s="244">
        <f>J19</f>
        <v>0.1</v>
      </c>
      <c r="K20" s="245">
        <f t="shared" si="6"/>
        <v>0</v>
      </c>
      <c r="L20" s="352"/>
      <c r="M20" s="246" t="s">
        <v>105</v>
      </c>
      <c r="O20" s="242" t="s">
        <v>52</v>
      </c>
      <c r="P20" s="243">
        <v>0</v>
      </c>
      <c r="Q20" s="244">
        <f>Q19</f>
        <v>0.1</v>
      </c>
      <c r="R20" s="245">
        <f t="shared" si="7"/>
        <v>0</v>
      </c>
      <c r="S20" s="352"/>
      <c r="T20" s="246" t="s">
        <v>105</v>
      </c>
    </row>
    <row r="21" spans="1:21" x14ac:dyDescent="0.25">
      <c r="A21" s="237" t="s">
        <v>94</v>
      </c>
      <c r="B21" s="243">
        <v>470</v>
      </c>
      <c r="C21" s="247">
        <f>C19</f>
        <v>0.1</v>
      </c>
      <c r="D21" s="248">
        <f t="shared" si="5"/>
        <v>0</v>
      </c>
      <c r="E21" s="352"/>
      <c r="F21" s="246" t="s">
        <v>106</v>
      </c>
      <c r="G21" s="201"/>
      <c r="H21" s="237" t="s">
        <v>94</v>
      </c>
      <c r="I21" s="243">
        <v>470</v>
      </c>
      <c r="J21" s="247">
        <f>J19</f>
        <v>0.1</v>
      </c>
      <c r="K21" s="248">
        <f t="shared" si="6"/>
        <v>0</v>
      </c>
      <c r="L21" s="352"/>
      <c r="M21" s="246" t="s">
        <v>106</v>
      </c>
      <c r="O21" s="237" t="s">
        <v>94</v>
      </c>
      <c r="P21" s="243">
        <v>470</v>
      </c>
      <c r="Q21" s="247">
        <f>Q19</f>
        <v>0.1</v>
      </c>
      <c r="R21" s="248">
        <f t="shared" si="7"/>
        <v>2.585</v>
      </c>
      <c r="S21" s="352"/>
      <c r="T21" s="246" t="s">
        <v>106</v>
      </c>
    </row>
    <row r="22" spans="1:21" ht="15.75" thickBot="1" x14ac:dyDescent="0.3">
      <c r="A22" s="249" t="s">
        <v>107</v>
      </c>
      <c r="B22" s="250">
        <v>103</v>
      </c>
      <c r="C22" s="251">
        <f>C20</f>
        <v>0.1</v>
      </c>
      <c r="D22" s="252">
        <f>(C22*B22)*C12</f>
        <v>0</v>
      </c>
      <c r="E22" s="353"/>
      <c r="F22" s="253" t="s">
        <v>108</v>
      </c>
      <c r="G22" s="201"/>
      <c r="H22" s="249" t="s">
        <v>107</v>
      </c>
      <c r="I22" s="250">
        <v>103</v>
      </c>
      <c r="J22" s="251">
        <f>J20</f>
        <v>0.1</v>
      </c>
      <c r="K22" s="252">
        <f>(J22*I22)*J12</f>
        <v>0.20600000000000002</v>
      </c>
      <c r="L22" s="353"/>
      <c r="M22" s="253" t="s">
        <v>108</v>
      </c>
      <c r="O22" s="249" t="s">
        <v>107</v>
      </c>
      <c r="P22" s="250">
        <v>103</v>
      </c>
      <c r="Q22" s="251">
        <f>Q20</f>
        <v>0.1</v>
      </c>
      <c r="R22" s="252">
        <f t="shared" si="7"/>
        <v>0</v>
      </c>
      <c r="S22" s="353"/>
      <c r="T22" s="253" t="s">
        <v>108</v>
      </c>
    </row>
    <row r="23" spans="1:21" ht="15" customHeight="1" thickBot="1" x14ac:dyDescent="0.3">
      <c r="A23" s="354" t="s">
        <v>53</v>
      </c>
      <c r="B23" s="355"/>
      <c r="C23" s="355"/>
      <c r="D23" s="254">
        <f>SUM(D16:D22)</f>
        <v>2.7355</v>
      </c>
      <c r="E23" s="255"/>
      <c r="F23" s="255"/>
      <c r="G23" s="201"/>
      <c r="H23" s="354" t="s">
        <v>53</v>
      </c>
      <c r="I23" s="355"/>
      <c r="J23" s="355"/>
      <c r="K23" s="254">
        <f>SUM(K16:K22)</f>
        <v>3.0550000000000002</v>
      </c>
      <c r="L23" s="255"/>
      <c r="M23" s="255"/>
      <c r="O23" s="354" t="s">
        <v>53</v>
      </c>
      <c r="P23" s="355"/>
      <c r="Q23" s="355"/>
      <c r="R23" s="254">
        <f>SUM(R17:R22)</f>
        <v>5.3205</v>
      </c>
      <c r="S23" s="255"/>
      <c r="T23" s="255"/>
    </row>
    <row r="24" spans="1:21" ht="14.45" customHeight="1" thickBot="1" x14ac:dyDescent="0.3">
      <c r="E24" s="256"/>
      <c r="F24" s="201"/>
      <c r="G24" s="201"/>
      <c r="L24" s="256"/>
      <c r="M24" s="201"/>
      <c r="S24" s="256"/>
    </row>
    <row r="25" spans="1:21" ht="15.75" thickBot="1" x14ac:dyDescent="0.3">
      <c r="A25" s="257" t="s">
        <v>31</v>
      </c>
      <c r="B25" s="356" t="s">
        <v>40</v>
      </c>
      <c r="C25" s="357"/>
      <c r="D25" s="358"/>
      <c r="E25" s="258" t="s">
        <v>41</v>
      </c>
      <c r="F25" s="259" t="s">
        <v>109</v>
      </c>
      <c r="G25" s="201"/>
      <c r="H25" s="257" t="s">
        <v>31</v>
      </c>
      <c r="I25" s="356" t="s">
        <v>40</v>
      </c>
      <c r="J25" s="357"/>
      <c r="K25" s="358"/>
      <c r="L25" s="258" t="s">
        <v>41</v>
      </c>
      <c r="M25" s="259" t="s">
        <v>109</v>
      </c>
      <c r="O25" s="257" t="s">
        <v>31</v>
      </c>
      <c r="P25" s="356" t="s">
        <v>40</v>
      </c>
      <c r="Q25" s="357"/>
      <c r="R25" s="358"/>
      <c r="S25" s="258" t="s">
        <v>41</v>
      </c>
      <c r="T25" s="259" t="s">
        <v>109</v>
      </c>
    </row>
    <row r="26" spans="1:21" ht="45.75" thickBot="1" x14ac:dyDescent="0.3">
      <c r="A26" s="260" t="s">
        <v>55</v>
      </c>
      <c r="B26" s="359">
        <v>11.1</v>
      </c>
      <c r="C26" s="360"/>
      <c r="D26" s="361"/>
      <c r="E26" s="261" t="s">
        <v>110</v>
      </c>
      <c r="F26" s="262" t="s">
        <v>111</v>
      </c>
      <c r="G26" s="201"/>
      <c r="H26" s="260" t="s">
        <v>55</v>
      </c>
      <c r="I26" s="359">
        <v>11.1</v>
      </c>
      <c r="J26" s="360"/>
      <c r="K26" s="361"/>
      <c r="L26" s="261" t="s">
        <v>110</v>
      </c>
      <c r="M26" s="262" t="s">
        <v>111</v>
      </c>
      <c r="O26" s="260" t="s">
        <v>55</v>
      </c>
      <c r="P26" s="359">
        <v>11.1</v>
      </c>
      <c r="Q26" s="360"/>
      <c r="R26" s="361"/>
      <c r="S26" s="261" t="s">
        <v>110</v>
      </c>
      <c r="T26" s="262" t="s">
        <v>111</v>
      </c>
    </row>
    <row r="27" spans="1:21" ht="15" customHeight="1" x14ac:dyDescent="0.25">
      <c r="A27" s="263"/>
      <c r="B27" s="263"/>
      <c r="C27" s="263"/>
      <c r="D27" s="263"/>
      <c r="E27" s="263"/>
      <c r="F27" s="201"/>
      <c r="G27" s="201"/>
      <c r="H27" s="263"/>
      <c r="I27" s="263"/>
      <c r="J27" s="263"/>
      <c r="K27" s="263"/>
      <c r="L27" s="263"/>
      <c r="M27" s="201"/>
      <c r="O27" s="263"/>
      <c r="P27" s="263"/>
      <c r="Q27" s="263"/>
      <c r="R27" s="263"/>
      <c r="S27" s="263"/>
    </row>
    <row r="28" spans="1:21" ht="15" customHeight="1" x14ac:dyDescent="0.25">
      <c r="F28" s="201"/>
      <c r="G28" s="201"/>
      <c r="M28" s="201"/>
    </row>
    <row r="29" spans="1:21" ht="14.45" customHeight="1" x14ac:dyDescent="0.25">
      <c r="A29" s="256"/>
      <c r="B29" s="256"/>
      <c r="C29" s="256"/>
      <c r="D29" s="256"/>
      <c r="E29" s="256"/>
      <c r="F29" s="201"/>
      <c r="G29" s="201"/>
      <c r="H29" s="256"/>
      <c r="I29" s="256"/>
      <c r="J29" s="256"/>
      <c r="K29" s="256"/>
      <c r="L29" s="256"/>
      <c r="M29" s="201"/>
      <c r="O29" s="256"/>
      <c r="P29" s="256"/>
      <c r="Q29" s="256"/>
      <c r="R29" s="256"/>
      <c r="S29" s="256"/>
    </row>
    <row r="30" spans="1:21" s="265" customFormat="1" ht="15.75" thickBot="1" x14ac:dyDescent="0.3">
      <c r="A30" s="264"/>
      <c r="B30" s="264"/>
      <c r="C30" s="264"/>
      <c r="D30" s="264"/>
      <c r="E30" s="264"/>
      <c r="F30" s="201"/>
      <c r="G30" s="201"/>
      <c r="H30" s="264"/>
      <c r="I30" s="264"/>
      <c r="J30" s="264"/>
      <c r="K30" s="264"/>
      <c r="L30" s="264"/>
      <c r="M30" s="201">
        <f>M13*4.5%</f>
        <v>96.75</v>
      </c>
      <c r="O30" s="264"/>
      <c r="P30" s="264"/>
      <c r="Q30" s="264"/>
      <c r="R30" s="264"/>
      <c r="S30" s="264"/>
      <c r="T30" s="201"/>
    </row>
    <row r="31" spans="1:21" ht="29.25" thickBot="1" x14ac:dyDescent="0.3">
      <c r="A31" s="362" t="s">
        <v>56</v>
      </c>
      <c r="B31" s="363"/>
      <c r="C31" s="266">
        <f>D13+D23+B26</f>
        <v>37.186230000000002</v>
      </c>
      <c r="F31" s="202">
        <v>1742</v>
      </c>
      <c r="G31" s="265"/>
      <c r="H31" s="362" t="s">
        <v>56</v>
      </c>
      <c r="I31" s="363"/>
      <c r="J31" s="266">
        <f>K13+K23+I26</f>
        <v>-0.48381999999999969</v>
      </c>
      <c r="M31" s="267">
        <f>M10-M30</f>
        <v>32.25</v>
      </c>
      <c r="O31" s="362" t="s">
        <v>56</v>
      </c>
      <c r="P31" s="363"/>
      <c r="Q31" s="266">
        <f>R13+R23+P26</f>
        <v>-4.59877</v>
      </c>
      <c r="R31" s="256"/>
      <c r="S31" s="256"/>
      <c r="T31" s="265"/>
    </row>
    <row r="32" spans="1:21" ht="14.45" customHeight="1" x14ac:dyDescent="0.25">
      <c r="A32" s="268"/>
      <c r="B32" s="268"/>
      <c r="C32" s="269"/>
      <c r="F32" s="202">
        <v>151</v>
      </c>
      <c r="G32" s="270"/>
      <c r="H32" s="268"/>
      <c r="I32" s="268"/>
      <c r="J32" s="269"/>
      <c r="M32" s="271"/>
      <c r="N32" s="256"/>
      <c r="O32" s="268"/>
      <c r="P32" s="268"/>
      <c r="Q32" s="269"/>
      <c r="R32" s="272"/>
      <c r="S32" s="213"/>
      <c r="T32" s="256"/>
      <c r="U32" s="256"/>
    </row>
    <row r="33" spans="1:21" s="265" customFormat="1" ht="24" customHeight="1" x14ac:dyDescent="0.25">
      <c r="A33" s="273"/>
      <c r="B33" s="273"/>
      <c r="C33" s="273">
        <v>-38.549999999999997</v>
      </c>
      <c r="F33" s="203">
        <v>42</v>
      </c>
      <c r="G33" s="264"/>
      <c r="H33" s="273"/>
      <c r="I33" s="273"/>
      <c r="J33" s="273">
        <v>-5.15</v>
      </c>
      <c r="M33" s="271"/>
      <c r="N33" s="264"/>
      <c r="O33" s="273"/>
      <c r="P33" s="273"/>
      <c r="Q33" s="273">
        <v>-2.06</v>
      </c>
      <c r="R33" s="273"/>
      <c r="S33" s="203"/>
      <c r="T33" s="264"/>
      <c r="U33" s="264"/>
    </row>
    <row r="34" spans="1:21" s="265" customFormat="1" x14ac:dyDescent="0.25">
      <c r="A34" s="364" t="s">
        <v>112</v>
      </c>
      <c r="B34" s="364"/>
      <c r="C34" s="201"/>
      <c r="F34" s="203">
        <v>22</v>
      </c>
      <c r="G34" s="274"/>
      <c r="H34" s="364" t="s">
        <v>112</v>
      </c>
      <c r="I34" s="364"/>
      <c r="J34" s="201"/>
      <c r="M34" s="271"/>
      <c r="N34" s="201"/>
      <c r="O34" s="364" t="s">
        <v>112</v>
      </c>
      <c r="P34" s="364"/>
      <c r="Q34" s="201"/>
      <c r="R34" s="201"/>
      <c r="S34" s="202"/>
      <c r="T34" s="274"/>
      <c r="U34" s="201"/>
    </row>
    <row r="35" spans="1:21" ht="14.45" customHeight="1" x14ac:dyDescent="0.25">
      <c r="A35" s="275">
        <v>304</v>
      </c>
      <c r="B35" s="275">
        <f>A35*1.609</f>
        <v>489.13599999999997</v>
      </c>
      <c r="F35" s="202">
        <v>65</v>
      </c>
      <c r="G35" s="274"/>
      <c r="H35" s="275">
        <v>304</v>
      </c>
      <c r="I35" s="275">
        <f>H35*1.609</f>
        <v>489.13599999999997</v>
      </c>
      <c r="M35" s="271"/>
      <c r="O35" s="275">
        <v>177</v>
      </c>
      <c r="P35" s="275">
        <f>O35*1.609</f>
        <v>284.79300000000001</v>
      </c>
      <c r="S35" s="203"/>
      <c r="T35" s="274"/>
    </row>
    <row r="36" spans="1:21" ht="15" customHeight="1" x14ac:dyDescent="0.25">
      <c r="F36" s="202">
        <v>129</v>
      </c>
      <c r="G36" s="274"/>
      <c r="M36" s="271"/>
    </row>
    <row r="37" spans="1:21" ht="15" customHeight="1" x14ac:dyDescent="0.25">
      <c r="A37" s="263"/>
      <c r="B37" s="276"/>
      <c r="G37" s="274"/>
      <c r="H37" s="263"/>
      <c r="I37" s="276"/>
      <c r="M37" s="277"/>
      <c r="O37" s="268"/>
      <c r="P37" s="268"/>
      <c r="Q37" s="269"/>
    </row>
    <row r="38" spans="1:21" ht="15" customHeight="1" x14ac:dyDescent="0.25">
      <c r="A38" s="263"/>
      <c r="B38" s="276"/>
      <c r="D38" s="273"/>
      <c r="E38" s="278"/>
      <c r="F38" s="273"/>
      <c r="G38" s="273"/>
      <c r="I38" s="276"/>
      <c r="K38" s="273"/>
      <c r="L38" s="278"/>
      <c r="M38" s="273"/>
      <c r="N38" s="273"/>
      <c r="O38" s="273"/>
      <c r="P38" s="273"/>
      <c r="Q38" s="273"/>
    </row>
    <row r="39" spans="1:21" ht="15" customHeight="1" x14ac:dyDescent="0.25">
      <c r="A39" s="263" t="s">
        <v>113</v>
      </c>
      <c r="B39" s="276"/>
      <c r="F39" s="201"/>
      <c r="G39" s="201"/>
      <c r="I39" s="276"/>
      <c r="M39" s="201"/>
    </row>
    <row r="40" spans="1:21" ht="15" customHeight="1" x14ac:dyDescent="0.25">
      <c r="A40" s="279"/>
      <c r="B40" s="276"/>
      <c r="F40" s="201"/>
      <c r="G40" s="201"/>
      <c r="H40" s="279"/>
      <c r="I40" s="276"/>
      <c r="M40" s="201"/>
    </row>
    <row r="41" spans="1:21" ht="15" customHeight="1" x14ac:dyDescent="0.25">
      <c r="A41" s="279"/>
      <c r="E41" s="280"/>
      <c r="F41" s="274"/>
      <c r="G41" s="274"/>
      <c r="H41" s="279"/>
      <c r="L41" s="280"/>
      <c r="M41" s="274"/>
    </row>
    <row r="42" spans="1:21" ht="15" customHeight="1" x14ac:dyDescent="0.25">
      <c r="A42" s="281"/>
      <c r="B42" s="282"/>
      <c r="F42" s="274"/>
      <c r="G42" s="274"/>
      <c r="H42" s="281"/>
      <c r="I42" s="282"/>
      <c r="M42" s="274"/>
      <c r="O42" s="263"/>
      <c r="P42" s="276"/>
    </row>
    <row r="43" spans="1:21" ht="15.75" x14ac:dyDescent="0.25">
      <c r="A43" s="281"/>
      <c r="H43" s="281"/>
      <c r="O43" s="263"/>
      <c r="P43" s="276"/>
    </row>
    <row r="44" spans="1:21" ht="24" customHeight="1" x14ac:dyDescent="0.25">
      <c r="A44" s="256"/>
      <c r="H44" s="256"/>
      <c r="N44" s="203"/>
    </row>
    <row r="45" spans="1:21" ht="15" customHeight="1" x14ac:dyDescent="0.25"/>
    <row r="47" spans="1:21" ht="15" customHeight="1" x14ac:dyDescent="0.25"/>
    <row r="48" spans="1:21" ht="15" customHeight="1" x14ac:dyDescent="0.25"/>
    <row r="49" spans="6:13" ht="15" customHeight="1" x14ac:dyDescent="0.25"/>
    <row r="50" spans="6:13" ht="14.45" customHeight="1" x14ac:dyDescent="0.25"/>
    <row r="52" spans="6:13" ht="14.45" customHeight="1" x14ac:dyDescent="0.25"/>
    <row r="53" spans="6:13" ht="14.45" customHeight="1" x14ac:dyDescent="0.25"/>
    <row r="61" spans="6:13" ht="18.75" x14ac:dyDescent="0.25">
      <c r="F61" s="283"/>
      <c r="G61" s="283"/>
      <c r="M61" s="283"/>
    </row>
    <row r="62" spans="6:13" x14ac:dyDescent="0.25">
      <c r="F62" s="284"/>
      <c r="G62" s="284"/>
      <c r="M62" s="284"/>
    </row>
    <row r="63" spans="6:13" ht="14.45" customHeight="1" x14ac:dyDescent="0.25">
      <c r="F63" s="285"/>
      <c r="G63" s="285"/>
      <c r="M63" s="285"/>
    </row>
    <row r="64" spans="6:13" x14ac:dyDescent="0.25">
      <c r="F64" s="272"/>
      <c r="G64" s="272"/>
      <c r="M64" s="272"/>
    </row>
    <row r="65" spans="1:13" ht="15" customHeight="1" x14ac:dyDescent="0.25">
      <c r="F65" s="280"/>
      <c r="G65" s="280"/>
      <c r="M65" s="280"/>
    </row>
    <row r="66" spans="1:13" ht="15" customHeight="1" x14ac:dyDescent="0.25"/>
    <row r="68" spans="1:13" x14ac:dyDescent="0.25">
      <c r="A68" s="201" t="s">
        <v>114</v>
      </c>
    </row>
    <row r="71" spans="1:13" ht="14.45" customHeight="1" x14ac:dyDescent="0.25"/>
    <row r="73" spans="1:13" ht="15" customHeight="1" x14ac:dyDescent="0.25"/>
    <row r="74" spans="1:13" ht="15" customHeight="1" x14ac:dyDescent="0.25"/>
    <row r="125" ht="15" customHeight="1" x14ac:dyDescent="0.25"/>
    <row r="126" ht="15" customHeight="1" x14ac:dyDescent="0.25"/>
    <row r="127" ht="15" customHeight="1" x14ac:dyDescent="0.25"/>
  </sheetData>
  <mergeCells count="27">
    <mergeCell ref="A31:B31"/>
    <mergeCell ref="H31:I31"/>
    <mergeCell ref="O31:P31"/>
    <mergeCell ref="A34:B34"/>
    <mergeCell ref="H34:I34"/>
    <mergeCell ref="O34:P34"/>
    <mergeCell ref="B25:D25"/>
    <mergeCell ref="I25:K25"/>
    <mergeCell ref="P25:R25"/>
    <mergeCell ref="B26:D26"/>
    <mergeCell ref="I26:K26"/>
    <mergeCell ref="P26:R26"/>
    <mergeCell ref="E16:E22"/>
    <mergeCell ref="L16:L22"/>
    <mergeCell ref="S16:S22"/>
    <mergeCell ref="A23:C23"/>
    <mergeCell ref="H23:J23"/>
    <mergeCell ref="O23:Q23"/>
    <mergeCell ref="A2:E2"/>
    <mergeCell ref="H2:L2"/>
    <mergeCell ref="O2:S2"/>
    <mergeCell ref="E6:E13"/>
    <mergeCell ref="L6:L13"/>
    <mergeCell ref="S6:S13"/>
    <mergeCell ref="A13:B13"/>
    <mergeCell ref="H13:I13"/>
    <mergeCell ref="O13:P1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F8030-7967-48B4-AEB3-5986DED59D63}">
  <sheetPr codeName="Graphs">
    <pageSetUpPr fitToPage="1"/>
  </sheetPr>
  <dimension ref="C3:AB73"/>
  <sheetViews>
    <sheetView showGridLines="0" tabSelected="1" topLeftCell="A26" zoomScale="85" zoomScaleNormal="85" workbookViewId="0">
      <selection activeCell="T6" sqref="T6"/>
    </sheetView>
  </sheetViews>
  <sheetFormatPr defaultRowHeight="15" x14ac:dyDescent="0.25"/>
  <cols>
    <col min="2" max="2" width="9.42578125" customWidth="1"/>
    <col min="10" max="10" width="4.5703125" customWidth="1"/>
    <col min="18" max="18" width="4.28515625" customWidth="1"/>
    <col min="20" max="20" width="9.7109375" bestFit="1" customWidth="1"/>
    <col min="22" max="22" width="28.28515625" style="2" bestFit="1" customWidth="1"/>
    <col min="23" max="23" width="27.140625" style="2" bestFit="1" customWidth="1"/>
    <col min="24" max="24" width="14.140625" style="2" bestFit="1" customWidth="1"/>
    <col min="25" max="25" width="23.28515625" style="2" bestFit="1" customWidth="1"/>
  </cols>
  <sheetData>
    <row r="3" spans="3:25" ht="15.75" thickBot="1" x14ac:dyDescent="0.3"/>
    <row r="4" spans="3:25" ht="15.75" thickBot="1" x14ac:dyDescent="0.3">
      <c r="V4" s="366" t="s">
        <v>0</v>
      </c>
      <c r="W4" s="367"/>
    </row>
    <row r="5" spans="3:25" ht="15.75" thickBot="1" x14ac:dyDescent="0.3">
      <c r="V5" s="99"/>
      <c r="W5" s="100"/>
    </row>
    <row r="6" spans="3:25" ht="15.75" thickBot="1" x14ac:dyDescent="0.3">
      <c r="V6" s="368"/>
      <c r="W6" s="369"/>
    </row>
    <row r="7" spans="3:25" ht="15.75" thickBot="1" x14ac:dyDescent="0.3">
      <c r="V7" s="6" t="s">
        <v>1</v>
      </c>
      <c r="W7" s="7" t="s">
        <v>7</v>
      </c>
    </row>
    <row r="8" spans="3:25" ht="19.899999999999999" customHeight="1" thickBot="1" x14ac:dyDescent="0.3">
      <c r="C8" s="372" t="str">
        <f>'In put sheet test'!C2</f>
        <v>Padiham Greenway</v>
      </c>
      <c r="D8" s="373"/>
      <c r="E8" s="373"/>
      <c r="F8" s="373"/>
      <c r="G8" s="373"/>
      <c r="H8" s="373"/>
      <c r="I8" s="373"/>
      <c r="J8" s="373"/>
      <c r="K8" s="373"/>
      <c r="L8" s="373"/>
      <c r="M8" s="373"/>
      <c r="N8" s="373"/>
      <c r="O8" s="373"/>
      <c r="P8" s="373"/>
      <c r="Q8" s="373"/>
      <c r="R8" s="374"/>
      <c r="V8" s="10" t="str">
        <f>'In put sheet test'!C7</f>
        <v>WMA</v>
      </c>
      <c r="W8" s="47">
        <f>'In put sheet test'!I33/1000</f>
        <v>37.518834000000005</v>
      </c>
    </row>
    <row r="9" spans="3:25" ht="20.45" customHeight="1" thickBot="1" x14ac:dyDescent="0.3">
      <c r="C9" s="375" t="s">
        <v>17</v>
      </c>
      <c r="D9" s="376"/>
      <c r="E9" s="376"/>
      <c r="F9" s="376"/>
      <c r="G9" s="376"/>
      <c r="H9" s="376"/>
      <c r="I9" s="376"/>
      <c r="J9" s="376"/>
      <c r="K9" s="376"/>
      <c r="L9" s="376"/>
      <c r="M9" s="376"/>
      <c r="N9" s="376"/>
      <c r="O9" s="376"/>
      <c r="P9" s="376"/>
      <c r="Q9" s="376"/>
      <c r="R9" s="377"/>
      <c r="V9" s="11" t="str">
        <f>'In put sheet test'!C8</f>
        <v>Foamix + WMA</v>
      </c>
      <c r="W9" s="48">
        <f>'In put sheet test'!I34/1000</f>
        <v>28.334522810000006</v>
      </c>
    </row>
    <row r="10" spans="3:25" ht="15.75" thickBot="1" x14ac:dyDescent="0.3">
      <c r="C10" s="196"/>
      <c r="R10" s="197"/>
      <c r="V10" s="11" t="str">
        <f>'In put sheet test'!C9</f>
        <v>Foamix ECO + SuperLow</v>
      </c>
      <c r="W10" s="48">
        <f>'In put sheet test'!I35/1000</f>
        <v>16.769861260000003</v>
      </c>
    </row>
    <row r="11" spans="3:25" ht="15.75" thickBot="1" x14ac:dyDescent="0.3">
      <c r="C11" s="196"/>
      <c r="R11" s="197"/>
    </row>
    <row r="12" spans="3:25" ht="15.75" thickBot="1" x14ac:dyDescent="0.3">
      <c r="C12" s="196"/>
      <c r="R12" s="197"/>
      <c r="V12" s="12" t="s">
        <v>12</v>
      </c>
      <c r="W12" s="7" t="str">
        <f>'In put sheet test'!C7</f>
        <v>WMA</v>
      </c>
      <c r="X12" s="7" t="str">
        <f>'In put sheet test'!C8</f>
        <v>Foamix + WMA</v>
      </c>
      <c r="Y12" s="7" t="str">
        <f>'In put sheet test'!C9</f>
        <v>Foamix ECO + SuperLow</v>
      </c>
    </row>
    <row r="13" spans="3:25" x14ac:dyDescent="0.25">
      <c r="C13" s="196"/>
      <c r="R13" s="197"/>
      <c r="V13" s="13" t="s">
        <v>14</v>
      </c>
      <c r="W13" s="49">
        <f>'In put sheet test'!F33/1000</f>
        <v>29.007480000000005</v>
      </c>
      <c r="X13" s="49">
        <f>'In put sheet test'!F34/1000</f>
        <v>23.994694710000005</v>
      </c>
      <c r="Y13" s="49">
        <f>'In put sheet test'!F35/1000</f>
        <v>12.430011259999999</v>
      </c>
    </row>
    <row r="14" spans="3:25" x14ac:dyDescent="0.25">
      <c r="C14" s="196"/>
      <c r="R14" s="197"/>
      <c r="V14" s="14" t="s">
        <v>24</v>
      </c>
      <c r="W14" s="49"/>
      <c r="X14" s="49">
        <v>0</v>
      </c>
      <c r="Y14" s="49">
        <v>0</v>
      </c>
    </row>
    <row r="15" spans="3:25" ht="15.75" thickBot="1" x14ac:dyDescent="0.3">
      <c r="C15" s="196"/>
      <c r="R15" s="197"/>
      <c r="V15" s="16" t="str">
        <f>'In put sheet test'!M24</f>
        <v>A4</v>
      </c>
      <c r="W15" s="50">
        <f>'In put sheet test'!G33/1000</f>
        <v>5.7303539999999993</v>
      </c>
      <c r="X15" s="50">
        <f>'In put sheet test'!G34/1000</f>
        <v>1.7081780999999998</v>
      </c>
      <c r="Y15" s="50">
        <f>'In put sheet test'!G35/1000</f>
        <v>1.7081999999999997</v>
      </c>
    </row>
    <row r="16" spans="3:25" ht="15.75" thickBot="1" x14ac:dyDescent="0.3">
      <c r="C16" s="196"/>
      <c r="R16" s="197"/>
      <c r="V16" s="16" t="str">
        <f>'In put sheet test'!M27</f>
        <v>A5</v>
      </c>
      <c r="W16" s="50">
        <f>'In put sheet test'!H33/1000</f>
        <v>2.7810000000000001</v>
      </c>
      <c r="X16" s="50">
        <f>'In put sheet test'!H34/1000</f>
        <v>2.6316500000000005</v>
      </c>
      <c r="Y16" s="50">
        <f>'In put sheet test'!H35/1000</f>
        <v>2.6316500000000005</v>
      </c>
    </row>
    <row r="17" spans="3:28" ht="15.75" thickBot="1" x14ac:dyDescent="0.3">
      <c r="C17" s="196"/>
      <c r="R17" s="197"/>
    </row>
    <row r="18" spans="3:28" ht="15.75" thickBot="1" x14ac:dyDescent="0.3">
      <c r="C18" s="196"/>
      <c r="R18" s="197"/>
      <c r="V18" s="17" t="s">
        <v>2</v>
      </c>
      <c r="W18" s="7"/>
    </row>
    <row r="19" spans="3:28" ht="15.75" thickBot="1" x14ac:dyDescent="0.3">
      <c r="C19" s="196"/>
      <c r="R19" s="197"/>
      <c r="V19" s="15" t="s">
        <v>21</v>
      </c>
      <c r="W19" s="18">
        <f>(('In put sheet test'!D7/18*'In put sheet test'!D10)+('In put sheet test'!E7/18*'In put sheet test'!E10)+('In put sheet test'!F7/18*'In put sheet test'!F10)+('In put sheet test'!J7/18*'In put sheet test'!J10))</f>
        <v>2180.5</v>
      </c>
    </row>
    <row r="20" spans="3:28" ht="26.25" thickBot="1" x14ac:dyDescent="0.3">
      <c r="C20" s="196"/>
      <c r="R20" s="197"/>
      <c r="V20" s="15" t="s">
        <v>122</v>
      </c>
      <c r="W20" s="18">
        <f>(('In put sheet test'!D8/18*'In put sheet test'!D10)+('In put sheet test'!H8/18*'In put sheet test'!H10)+('In put sheet test'!I8/18*'In put sheet test'!I10))</f>
        <v>649.99166666666667</v>
      </c>
    </row>
    <row r="21" spans="3:28" ht="26.25" thickBot="1" x14ac:dyDescent="0.3">
      <c r="C21" s="196"/>
      <c r="R21" s="197"/>
      <c r="V21" s="108" t="s">
        <v>84</v>
      </c>
      <c r="W21" s="109">
        <f>(('In put sheet test'!D9/18*'In put sheet test'!D10)+('In put sheet test'!H9/18*'In put sheet test'!H10)+('In put sheet test'!I9/18*'In put sheet test'!I10)+('In put sheet test'!G9/18*'In put sheet test'!G10))</f>
        <v>650</v>
      </c>
      <c r="X21"/>
      <c r="Y21"/>
    </row>
    <row r="22" spans="3:28" ht="15.75" thickBot="1" x14ac:dyDescent="0.3">
      <c r="C22" s="196"/>
      <c r="R22" s="197"/>
      <c r="V22" s="110" t="s">
        <v>33</v>
      </c>
      <c r="W22" s="111">
        <f>W19-W21</f>
        <v>1530.5</v>
      </c>
      <c r="X22"/>
      <c r="Y22"/>
    </row>
    <row r="23" spans="3:28" ht="15.75" thickBot="1" x14ac:dyDescent="0.3">
      <c r="C23" s="196"/>
      <c r="R23" s="197"/>
      <c r="V23" s="8" t="s">
        <v>25</v>
      </c>
      <c r="W23" s="112">
        <f>('In put sheet test'!D9*10%)+('In put sheet test'!E9*10%)+('In put sheet test'!F9*25%)+('In put sheet test'!H9*85%)</f>
        <v>281.34999999999997</v>
      </c>
      <c r="X23"/>
      <c r="Y23"/>
    </row>
    <row r="24" spans="3:28" ht="15.75" thickBot="1" x14ac:dyDescent="0.3">
      <c r="C24" s="196"/>
      <c r="R24" s="197"/>
      <c r="V24" s="8" t="s">
        <v>16</v>
      </c>
      <c r="W24" s="195">
        <f>W23/'In put sheet test'!K7</f>
        <v>0.52101851851851844</v>
      </c>
      <c r="X24" s="115"/>
      <c r="Y24"/>
    </row>
    <row r="25" spans="3:28" ht="15.75" thickBot="1" x14ac:dyDescent="0.3">
      <c r="C25" s="196"/>
      <c r="R25" s="197"/>
      <c r="V25" s="9" t="s">
        <v>22</v>
      </c>
      <c r="W25" s="117"/>
    </row>
    <row r="26" spans="3:28" ht="15.75" thickBot="1" x14ac:dyDescent="0.3">
      <c r="C26" s="196"/>
      <c r="R26" s="197"/>
      <c r="V26" s="9" t="s">
        <v>32</v>
      </c>
      <c r="W26" s="48">
        <f>W8-W10</f>
        <v>20.748972740000003</v>
      </c>
    </row>
    <row r="27" spans="3:28" x14ac:dyDescent="0.25">
      <c r="C27" s="196"/>
      <c r="R27" s="197"/>
      <c r="W27" s="52"/>
      <c r="X27" s="28"/>
      <c r="Y27" s="28"/>
    </row>
    <row r="28" spans="3:28" x14ac:dyDescent="0.25">
      <c r="C28" s="196"/>
      <c r="R28" s="197"/>
      <c r="W28" s="28"/>
      <c r="X28" s="28"/>
      <c r="Y28" s="28"/>
    </row>
    <row r="29" spans="3:28" x14ac:dyDescent="0.25">
      <c r="C29" s="196"/>
      <c r="R29" s="197"/>
      <c r="W29" s="28"/>
      <c r="X29" s="28"/>
      <c r="Y29" s="28"/>
      <c r="Z29" s="4"/>
      <c r="AB29" s="4"/>
    </row>
    <row r="30" spans="3:28" x14ac:dyDescent="0.25">
      <c r="C30" s="196"/>
      <c r="R30" s="197"/>
      <c r="W30" s="28"/>
      <c r="X30" s="28"/>
      <c r="Y30" s="28"/>
    </row>
    <row r="31" spans="3:28" x14ac:dyDescent="0.25">
      <c r="C31" s="196"/>
      <c r="R31" s="197"/>
      <c r="W31" s="28"/>
      <c r="X31" s="28"/>
      <c r="Y31" s="28"/>
    </row>
    <row r="32" spans="3:28" x14ac:dyDescent="0.25">
      <c r="C32" s="196"/>
      <c r="R32" s="197"/>
      <c r="W32" s="28"/>
      <c r="X32" s="28"/>
      <c r="Y32" s="28"/>
    </row>
    <row r="33" spans="3:26" x14ac:dyDescent="0.25">
      <c r="C33" s="196"/>
      <c r="R33" s="197"/>
      <c r="W33" s="28"/>
      <c r="X33" s="28"/>
      <c r="Y33" s="28"/>
    </row>
    <row r="34" spans="3:26" x14ac:dyDescent="0.25">
      <c r="C34" s="196"/>
      <c r="R34" s="197"/>
      <c r="W34" s="51"/>
      <c r="X34" s="28"/>
      <c r="Y34" s="28"/>
    </row>
    <row r="35" spans="3:26" x14ac:dyDescent="0.25">
      <c r="C35" s="196"/>
      <c r="R35" s="197"/>
      <c r="W35" s="28"/>
    </row>
    <row r="36" spans="3:26" x14ac:dyDescent="0.25">
      <c r="C36" s="196"/>
      <c r="R36" s="197"/>
      <c r="V36" s="3"/>
      <c r="W36" s="3"/>
    </row>
    <row r="37" spans="3:26" x14ac:dyDescent="0.25">
      <c r="C37" s="196"/>
      <c r="K37" s="370"/>
      <c r="L37" s="370"/>
      <c r="M37" s="370"/>
      <c r="N37" s="370"/>
      <c r="O37" s="370"/>
      <c r="P37" s="370"/>
      <c r="Q37" s="370"/>
      <c r="R37" s="371"/>
    </row>
    <row r="38" spans="3:26" x14ac:dyDescent="0.25">
      <c r="C38" s="196"/>
      <c r="K38" s="370"/>
      <c r="L38" s="370"/>
      <c r="M38" s="370"/>
      <c r="N38" s="370"/>
      <c r="O38" s="370"/>
      <c r="P38" s="370"/>
      <c r="Q38" s="370"/>
      <c r="R38" s="371"/>
      <c r="Z38" s="5"/>
    </row>
    <row r="39" spans="3:26" x14ac:dyDescent="0.25">
      <c r="C39" s="196"/>
      <c r="K39" s="370"/>
      <c r="L39" s="370"/>
      <c r="M39" s="370"/>
      <c r="N39" s="370"/>
      <c r="O39" s="370"/>
      <c r="P39" s="370"/>
      <c r="Q39" s="370"/>
      <c r="R39" s="371"/>
      <c r="Z39" s="5"/>
    </row>
    <row r="40" spans="3:26" x14ac:dyDescent="0.25">
      <c r="C40" s="196"/>
      <c r="K40" s="370"/>
      <c r="L40" s="370"/>
      <c r="M40" s="370"/>
      <c r="N40" s="370"/>
      <c r="O40" s="370"/>
      <c r="P40" s="370"/>
      <c r="Q40" s="370"/>
      <c r="R40" s="371"/>
      <c r="Z40" s="5"/>
    </row>
    <row r="41" spans="3:26" x14ac:dyDescent="0.25">
      <c r="C41" s="196"/>
      <c r="K41" s="370"/>
      <c r="L41" s="370"/>
      <c r="M41" s="370"/>
      <c r="N41" s="370"/>
      <c r="O41" s="370"/>
      <c r="P41" s="370"/>
      <c r="Q41" s="370"/>
      <c r="R41" s="371"/>
      <c r="Z41" s="5"/>
    </row>
    <row r="42" spans="3:26" x14ac:dyDescent="0.25">
      <c r="C42" s="196"/>
      <c r="K42" s="370"/>
      <c r="L42" s="370"/>
      <c r="M42" s="370"/>
      <c r="N42" s="370"/>
      <c r="O42" s="370"/>
      <c r="P42" s="370"/>
      <c r="Q42" s="370"/>
      <c r="R42" s="371"/>
      <c r="Z42" s="5"/>
    </row>
    <row r="43" spans="3:26" x14ac:dyDescent="0.25">
      <c r="C43" s="196"/>
      <c r="K43" s="370"/>
      <c r="L43" s="370"/>
      <c r="M43" s="370"/>
      <c r="N43" s="370"/>
      <c r="O43" s="370"/>
      <c r="P43" s="370"/>
      <c r="Q43" s="370"/>
      <c r="R43" s="371"/>
      <c r="Z43" s="5"/>
    </row>
    <row r="44" spans="3:26" x14ac:dyDescent="0.25">
      <c r="C44" s="196"/>
      <c r="K44" s="370"/>
      <c r="L44" s="370"/>
      <c r="M44" s="370"/>
      <c r="N44" s="370"/>
      <c r="O44" s="370"/>
      <c r="P44" s="370"/>
      <c r="Q44" s="370"/>
      <c r="R44" s="371"/>
    </row>
    <row r="45" spans="3:26" x14ac:dyDescent="0.25">
      <c r="C45" s="196"/>
      <c r="K45" s="370"/>
      <c r="L45" s="370"/>
      <c r="M45" s="370"/>
      <c r="N45" s="370"/>
      <c r="O45" s="370"/>
      <c r="P45" s="370"/>
      <c r="Q45" s="370"/>
      <c r="R45" s="371"/>
      <c r="Z45" s="4"/>
    </row>
    <row r="46" spans="3:26" ht="23.25" customHeight="1" x14ac:dyDescent="0.25">
      <c r="C46" s="196"/>
      <c r="K46" s="370"/>
      <c r="L46" s="370"/>
      <c r="M46" s="370"/>
      <c r="N46" s="370"/>
      <c r="O46" s="370"/>
      <c r="P46" s="370"/>
      <c r="Q46" s="370"/>
      <c r="R46" s="371"/>
    </row>
    <row r="47" spans="3:26" ht="21.75" customHeight="1" x14ac:dyDescent="0.25">
      <c r="C47" s="196"/>
      <c r="K47" s="370"/>
      <c r="L47" s="370"/>
      <c r="M47" s="370"/>
      <c r="N47" s="370"/>
      <c r="O47" s="370"/>
      <c r="P47" s="370"/>
      <c r="Q47" s="370"/>
      <c r="R47" s="371"/>
    </row>
    <row r="48" spans="3:26" x14ac:dyDescent="0.25">
      <c r="C48" s="196"/>
      <c r="K48" s="370"/>
      <c r="L48" s="370"/>
      <c r="M48" s="370"/>
      <c r="N48" s="370"/>
      <c r="O48" s="370"/>
      <c r="P48" s="370"/>
      <c r="Q48" s="370"/>
      <c r="R48" s="371"/>
    </row>
    <row r="49" spans="3:18" ht="15.75" thickBot="1" x14ac:dyDescent="0.3">
      <c r="C49" s="198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200"/>
    </row>
    <row r="50" spans="3:18" ht="15.75" thickTop="1" x14ac:dyDescent="0.25"/>
    <row r="73" spans="3:18" x14ac:dyDescent="0.25">
      <c r="C73" s="365" t="s">
        <v>8</v>
      </c>
      <c r="D73" s="365"/>
      <c r="E73" s="365"/>
      <c r="F73" s="365"/>
      <c r="G73" s="365"/>
      <c r="H73" s="365"/>
      <c r="I73" s="365"/>
      <c r="J73" s="365"/>
      <c r="K73" s="365"/>
      <c r="L73" s="365"/>
      <c r="M73" s="365"/>
      <c r="N73" s="365"/>
      <c r="O73" s="365"/>
      <c r="P73" s="365"/>
      <c r="Q73" s="365"/>
      <c r="R73" s="365"/>
    </row>
  </sheetData>
  <mergeCells count="6">
    <mergeCell ref="C73:R73"/>
    <mergeCell ref="V4:W4"/>
    <mergeCell ref="V6:W6"/>
    <mergeCell ref="K37:R48"/>
    <mergeCell ref="C8:R8"/>
    <mergeCell ref="C9:R9"/>
  </mergeCells>
  <conditionalFormatting sqref="V12:V14 W12:Y16">
    <cfRule type="cellIs" dxfId="2" priority="8" stopIfTrue="1" operator="equal">
      <formula>"Sub"</formula>
    </cfRule>
  </conditionalFormatting>
  <conditionalFormatting sqref="V15:V16">
    <cfRule type="cellIs" dxfId="1" priority="7" stopIfTrue="1" operator="equal">
      <formula>"Sub"</formula>
    </cfRule>
  </conditionalFormatting>
  <conditionalFormatting sqref="X12:Y16">
    <cfRule type="cellIs" dxfId="0" priority="6" stopIfTrue="1" operator="equal">
      <formula>"Sub"</formula>
    </cfRule>
  </conditionalFormatting>
  <pageMargins left="0.31496062992126" right="0.23622047244094502" top="0.56999999999999995" bottom="0.74803149606299202" header="0.31496062992126" footer="0.31496062992126"/>
  <pageSetup paperSize="9" scale="65" orientation="portrait" r:id="rId1"/>
  <customProperties>
    <customPr name="QAA_DRILLPATH_NODE_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D7C7B-976E-4AC8-A670-16109CA749EF}">
  <dimension ref="B4:O44"/>
  <sheetViews>
    <sheetView workbookViewId="0">
      <selection activeCell="C8" sqref="C8"/>
    </sheetView>
  </sheetViews>
  <sheetFormatPr defaultRowHeight="12.75" x14ac:dyDescent="0.2"/>
  <cols>
    <col min="1" max="1" width="8.85546875" style="152"/>
    <col min="2" max="2" width="16.7109375" style="152" customWidth="1"/>
    <col min="3" max="3" width="24.42578125" style="152" customWidth="1"/>
    <col min="4" max="5" width="20.140625" style="152" bestFit="1" customWidth="1"/>
    <col min="6" max="6" width="15.140625" style="152" customWidth="1"/>
    <col min="7" max="7" width="18.85546875" style="152" customWidth="1"/>
    <col min="8" max="8" width="23" style="152" bestFit="1" customWidth="1"/>
    <col min="9" max="9" width="18.7109375" style="152" bestFit="1" customWidth="1"/>
    <col min="10" max="10" width="23.28515625" style="152" bestFit="1" customWidth="1"/>
    <col min="11" max="11" width="22.7109375" style="152" bestFit="1" customWidth="1"/>
    <col min="12" max="257" width="8.85546875" style="152"/>
    <col min="258" max="258" width="16.7109375" style="152" customWidth="1"/>
    <col min="259" max="259" width="24.42578125" style="152" customWidth="1"/>
    <col min="260" max="260" width="18.140625" style="152" bestFit="1" customWidth="1"/>
    <col min="261" max="261" width="12.42578125" style="152" bestFit="1" customWidth="1"/>
    <col min="262" max="262" width="15.140625" style="152" customWidth="1"/>
    <col min="263" max="263" width="18.85546875" style="152" customWidth="1"/>
    <col min="264" max="264" width="23" style="152" bestFit="1" customWidth="1"/>
    <col min="265" max="265" width="18.7109375" style="152" bestFit="1" customWidth="1"/>
    <col min="266" max="266" width="23.28515625" style="152" bestFit="1" customWidth="1"/>
    <col min="267" max="267" width="22.7109375" style="152" bestFit="1" customWidth="1"/>
    <col min="268" max="513" width="8.85546875" style="152"/>
    <col min="514" max="514" width="16.7109375" style="152" customWidth="1"/>
    <col min="515" max="515" width="24.42578125" style="152" customWidth="1"/>
    <col min="516" max="516" width="18.140625" style="152" bestFit="1" customWidth="1"/>
    <col min="517" max="517" width="12.42578125" style="152" bestFit="1" customWidth="1"/>
    <col min="518" max="518" width="15.140625" style="152" customWidth="1"/>
    <col min="519" max="519" width="18.85546875" style="152" customWidth="1"/>
    <col min="520" max="520" width="23" style="152" bestFit="1" customWidth="1"/>
    <col min="521" max="521" width="18.7109375" style="152" bestFit="1" customWidth="1"/>
    <col min="522" max="522" width="23.28515625" style="152" bestFit="1" customWidth="1"/>
    <col min="523" max="523" width="22.7109375" style="152" bestFit="1" customWidth="1"/>
    <col min="524" max="769" width="8.85546875" style="152"/>
    <col min="770" max="770" width="16.7109375" style="152" customWidth="1"/>
    <col min="771" max="771" width="24.42578125" style="152" customWidth="1"/>
    <col min="772" max="772" width="18.140625" style="152" bestFit="1" customWidth="1"/>
    <col min="773" max="773" width="12.42578125" style="152" bestFit="1" customWidth="1"/>
    <col min="774" max="774" width="15.140625" style="152" customWidth="1"/>
    <col min="775" max="775" width="18.85546875" style="152" customWidth="1"/>
    <col min="776" max="776" width="23" style="152" bestFit="1" customWidth="1"/>
    <col min="777" max="777" width="18.7109375" style="152" bestFit="1" customWidth="1"/>
    <col min="778" max="778" width="23.28515625" style="152" bestFit="1" customWidth="1"/>
    <col min="779" max="779" width="22.7109375" style="152" bestFit="1" customWidth="1"/>
    <col min="780" max="1025" width="8.85546875" style="152"/>
    <col min="1026" max="1026" width="16.7109375" style="152" customWidth="1"/>
    <col min="1027" max="1027" width="24.42578125" style="152" customWidth="1"/>
    <col min="1028" max="1028" width="18.140625" style="152" bestFit="1" customWidth="1"/>
    <col min="1029" max="1029" width="12.42578125" style="152" bestFit="1" customWidth="1"/>
    <col min="1030" max="1030" width="15.140625" style="152" customWidth="1"/>
    <col min="1031" max="1031" width="18.85546875" style="152" customWidth="1"/>
    <col min="1032" max="1032" width="23" style="152" bestFit="1" customWidth="1"/>
    <col min="1033" max="1033" width="18.7109375" style="152" bestFit="1" customWidth="1"/>
    <col min="1034" max="1034" width="23.28515625" style="152" bestFit="1" customWidth="1"/>
    <col min="1035" max="1035" width="22.7109375" style="152" bestFit="1" customWidth="1"/>
    <col min="1036" max="1281" width="8.85546875" style="152"/>
    <col min="1282" max="1282" width="16.7109375" style="152" customWidth="1"/>
    <col min="1283" max="1283" width="24.42578125" style="152" customWidth="1"/>
    <col min="1284" max="1284" width="18.140625" style="152" bestFit="1" customWidth="1"/>
    <col min="1285" max="1285" width="12.42578125" style="152" bestFit="1" customWidth="1"/>
    <col min="1286" max="1286" width="15.140625" style="152" customWidth="1"/>
    <col min="1287" max="1287" width="18.85546875" style="152" customWidth="1"/>
    <col min="1288" max="1288" width="23" style="152" bestFit="1" customWidth="1"/>
    <col min="1289" max="1289" width="18.7109375" style="152" bestFit="1" customWidth="1"/>
    <col min="1290" max="1290" width="23.28515625" style="152" bestFit="1" customWidth="1"/>
    <col min="1291" max="1291" width="22.7109375" style="152" bestFit="1" customWidth="1"/>
    <col min="1292" max="1537" width="8.85546875" style="152"/>
    <col min="1538" max="1538" width="16.7109375" style="152" customWidth="1"/>
    <col min="1539" max="1539" width="24.42578125" style="152" customWidth="1"/>
    <col min="1540" max="1540" width="18.140625" style="152" bestFit="1" customWidth="1"/>
    <col min="1541" max="1541" width="12.42578125" style="152" bestFit="1" customWidth="1"/>
    <col min="1542" max="1542" width="15.140625" style="152" customWidth="1"/>
    <col min="1543" max="1543" width="18.85546875" style="152" customWidth="1"/>
    <col min="1544" max="1544" width="23" style="152" bestFit="1" customWidth="1"/>
    <col min="1545" max="1545" width="18.7109375" style="152" bestFit="1" customWidth="1"/>
    <col min="1546" max="1546" width="23.28515625" style="152" bestFit="1" customWidth="1"/>
    <col min="1547" max="1547" width="22.7109375" style="152" bestFit="1" customWidth="1"/>
    <col min="1548" max="1793" width="8.85546875" style="152"/>
    <col min="1794" max="1794" width="16.7109375" style="152" customWidth="1"/>
    <col min="1795" max="1795" width="24.42578125" style="152" customWidth="1"/>
    <col min="1796" max="1796" width="18.140625" style="152" bestFit="1" customWidth="1"/>
    <col min="1797" max="1797" width="12.42578125" style="152" bestFit="1" customWidth="1"/>
    <col min="1798" max="1798" width="15.140625" style="152" customWidth="1"/>
    <col min="1799" max="1799" width="18.85546875" style="152" customWidth="1"/>
    <col min="1800" max="1800" width="23" style="152" bestFit="1" customWidth="1"/>
    <col min="1801" max="1801" width="18.7109375" style="152" bestFit="1" customWidth="1"/>
    <col min="1802" max="1802" width="23.28515625" style="152" bestFit="1" customWidth="1"/>
    <col min="1803" max="1803" width="22.7109375" style="152" bestFit="1" customWidth="1"/>
    <col min="1804" max="2049" width="8.85546875" style="152"/>
    <col min="2050" max="2050" width="16.7109375" style="152" customWidth="1"/>
    <col min="2051" max="2051" width="24.42578125" style="152" customWidth="1"/>
    <col min="2052" max="2052" width="18.140625" style="152" bestFit="1" customWidth="1"/>
    <col min="2053" max="2053" width="12.42578125" style="152" bestFit="1" customWidth="1"/>
    <col min="2054" max="2054" width="15.140625" style="152" customWidth="1"/>
    <col min="2055" max="2055" width="18.85546875" style="152" customWidth="1"/>
    <col min="2056" max="2056" width="23" style="152" bestFit="1" customWidth="1"/>
    <col min="2057" max="2057" width="18.7109375" style="152" bestFit="1" customWidth="1"/>
    <col min="2058" max="2058" width="23.28515625" style="152" bestFit="1" customWidth="1"/>
    <col min="2059" max="2059" width="22.7109375" style="152" bestFit="1" customWidth="1"/>
    <col min="2060" max="2305" width="8.85546875" style="152"/>
    <col min="2306" max="2306" width="16.7109375" style="152" customWidth="1"/>
    <col min="2307" max="2307" width="24.42578125" style="152" customWidth="1"/>
    <col min="2308" max="2308" width="18.140625" style="152" bestFit="1" customWidth="1"/>
    <col min="2309" max="2309" width="12.42578125" style="152" bestFit="1" customWidth="1"/>
    <col min="2310" max="2310" width="15.140625" style="152" customWidth="1"/>
    <col min="2311" max="2311" width="18.85546875" style="152" customWidth="1"/>
    <col min="2312" max="2312" width="23" style="152" bestFit="1" customWidth="1"/>
    <col min="2313" max="2313" width="18.7109375" style="152" bestFit="1" customWidth="1"/>
    <col min="2314" max="2314" width="23.28515625" style="152" bestFit="1" customWidth="1"/>
    <col min="2315" max="2315" width="22.7109375" style="152" bestFit="1" customWidth="1"/>
    <col min="2316" max="2561" width="8.85546875" style="152"/>
    <col min="2562" max="2562" width="16.7109375" style="152" customWidth="1"/>
    <col min="2563" max="2563" width="24.42578125" style="152" customWidth="1"/>
    <col min="2564" max="2564" width="18.140625" style="152" bestFit="1" customWidth="1"/>
    <col min="2565" max="2565" width="12.42578125" style="152" bestFit="1" customWidth="1"/>
    <col min="2566" max="2566" width="15.140625" style="152" customWidth="1"/>
    <col min="2567" max="2567" width="18.85546875" style="152" customWidth="1"/>
    <col min="2568" max="2568" width="23" style="152" bestFit="1" customWidth="1"/>
    <col min="2569" max="2569" width="18.7109375" style="152" bestFit="1" customWidth="1"/>
    <col min="2570" max="2570" width="23.28515625" style="152" bestFit="1" customWidth="1"/>
    <col min="2571" max="2571" width="22.7109375" style="152" bestFit="1" customWidth="1"/>
    <col min="2572" max="2817" width="8.85546875" style="152"/>
    <col min="2818" max="2818" width="16.7109375" style="152" customWidth="1"/>
    <col min="2819" max="2819" width="24.42578125" style="152" customWidth="1"/>
    <col min="2820" max="2820" width="18.140625" style="152" bestFit="1" customWidth="1"/>
    <col min="2821" max="2821" width="12.42578125" style="152" bestFit="1" customWidth="1"/>
    <col min="2822" max="2822" width="15.140625" style="152" customWidth="1"/>
    <col min="2823" max="2823" width="18.85546875" style="152" customWidth="1"/>
    <col min="2824" max="2824" width="23" style="152" bestFit="1" customWidth="1"/>
    <col min="2825" max="2825" width="18.7109375" style="152" bestFit="1" customWidth="1"/>
    <col min="2826" max="2826" width="23.28515625" style="152" bestFit="1" customWidth="1"/>
    <col min="2827" max="2827" width="22.7109375" style="152" bestFit="1" customWidth="1"/>
    <col min="2828" max="3073" width="8.85546875" style="152"/>
    <col min="3074" max="3074" width="16.7109375" style="152" customWidth="1"/>
    <col min="3075" max="3075" width="24.42578125" style="152" customWidth="1"/>
    <col min="3076" max="3076" width="18.140625" style="152" bestFit="1" customWidth="1"/>
    <col min="3077" max="3077" width="12.42578125" style="152" bestFit="1" customWidth="1"/>
    <col min="3078" max="3078" width="15.140625" style="152" customWidth="1"/>
    <col min="3079" max="3079" width="18.85546875" style="152" customWidth="1"/>
    <col min="3080" max="3080" width="23" style="152" bestFit="1" customWidth="1"/>
    <col min="3081" max="3081" width="18.7109375" style="152" bestFit="1" customWidth="1"/>
    <col min="3082" max="3082" width="23.28515625" style="152" bestFit="1" customWidth="1"/>
    <col min="3083" max="3083" width="22.7109375" style="152" bestFit="1" customWidth="1"/>
    <col min="3084" max="3329" width="8.85546875" style="152"/>
    <col min="3330" max="3330" width="16.7109375" style="152" customWidth="1"/>
    <col min="3331" max="3331" width="24.42578125" style="152" customWidth="1"/>
    <col min="3332" max="3332" width="18.140625" style="152" bestFit="1" customWidth="1"/>
    <col min="3333" max="3333" width="12.42578125" style="152" bestFit="1" customWidth="1"/>
    <col min="3334" max="3334" width="15.140625" style="152" customWidth="1"/>
    <col min="3335" max="3335" width="18.85546875" style="152" customWidth="1"/>
    <col min="3336" max="3336" width="23" style="152" bestFit="1" customWidth="1"/>
    <col min="3337" max="3337" width="18.7109375" style="152" bestFit="1" customWidth="1"/>
    <col min="3338" max="3338" width="23.28515625" style="152" bestFit="1" customWidth="1"/>
    <col min="3339" max="3339" width="22.7109375" style="152" bestFit="1" customWidth="1"/>
    <col min="3340" max="3585" width="8.85546875" style="152"/>
    <col min="3586" max="3586" width="16.7109375" style="152" customWidth="1"/>
    <col min="3587" max="3587" width="24.42578125" style="152" customWidth="1"/>
    <col min="3588" max="3588" width="18.140625" style="152" bestFit="1" customWidth="1"/>
    <col min="3589" max="3589" width="12.42578125" style="152" bestFit="1" customWidth="1"/>
    <col min="3590" max="3590" width="15.140625" style="152" customWidth="1"/>
    <col min="3591" max="3591" width="18.85546875" style="152" customWidth="1"/>
    <col min="3592" max="3592" width="23" style="152" bestFit="1" customWidth="1"/>
    <col min="3593" max="3593" width="18.7109375" style="152" bestFit="1" customWidth="1"/>
    <col min="3594" max="3594" width="23.28515625" style="152" bestFit="1" customWidth="1"/>
    <col min="3595" max="3595" width="22.7109375" style="152" bestFit="1" customWidth="1"/>
    <col min="3596" max="3841" width="8.85546875" style="152"/>
    <col min="3842" max="3842" width="16.7109375" style="152" customWidth="1"/>
    <col min="3843" max="3843" width="24.42578125" style="152" customWidth="1"/>
    <col min="3844" max="3844" width="18.140625" style="152" bestFit="1" customWidth="1"/>
    <col min="3845" max="3845" width="12.42578125" style="152" bestFit="1" customWidth="1"/>
    <col min="3846" max="3846" width="15.140625" style="152" customWidth="1"/>
    <col min="3847" max="3847" width="18.85546875" style="152" customWidth="1"/>
    <col min="3848" max="3848" width="23" style="152" bestFit="1" customWidth="1"/>
    <col min="3849" max="3849" width="18.7109375" style="152" bestFit="1" customWidth="1"/>
    <col min="3850" max="3850" width="23.28515625" style="152" bestFit="1" customWidth="1"/>
    <col min="3851" max="3851" width="22.7109375" style="152" bestFit="1" customWidth="1"/>
    <col min="3852" max="4097" width="8.85546875" style="152"/>
    <col min="4098" max="4098" width="16.7109375" style="152" customWidth="1"/>
    <col min="4099" max="4099" width="24.42578125" style="152" customWidth="1"/>
    <col min="4100" max="4100" width="18.140625" style="152" bestFit="1" customWidth="1"/>
    <col min="4101" max="4101" width="12.42578125" style="152" bestFit="1" customWidth="1"/>
    <col min="4102" max="4102" width="15.140625" style="152" customWidth="1"/>
    <col min="4103" max="4103" width="18.85546875" style="152" customWidth="1"/>
    <col min="4104" max="4104" width="23" style="152" bestFit="1" customWidth="1"/>
    <col min="4105" max="4105" width="18.7109375" style="152" bestFit="1" customWidth="1"/>
    <col min="4106" max="4106" width="23.28515625" style="152" bestFit="1" customWidth="1"/>
    <col min="4107" max="4107" width="22.7109375" style="152" bestFit="1" customWidth="1"/>
    <col min="4108" max="4353" width="8.85546875" style="152"/>
    <col min="4354" max="4354" width="16.7109375" style="152" customWidth="1"/>
    <col min="4355" max="4355" width="24.42578125" style="152" customWidth="1"/>
    <col min="4356" max="4356" width="18.140625" style="152" bestFit="1" customWidth="1"/>
    <col min="4357" max="4357" width="12.42578125" style="152" bestFit="1" customWidth="1"/>
    <col min="4358" max="4358" width="15.140625" style="152" customWidth="1"/>
    <col min="4359" max="4359" width="18.85546875" style="152" customWidth="1"/>
    <col min="4360" max="4360" width="23" style="152" bestFit="1" customWidth="1"/>
    <col min="4361" max="4361" width="18.7109375" style="152" bestFit="1" customWidth="1"/>
    <col min="4362" max="4362" width="23.28515625" style="152" bestFit="1" customWidth="1"/>
    <col min="4363" max="4363" width="22.7109375" style="152" bestFit="1" customWidth="1"/>
    <col min="4364" max="4609" width="8.85546875" style="152"/>
    <col min="4610" max="4610" width="16.7109375" style="152" customWidth="1"/>
    <col min="4611" max="4611" width="24.42578125" style="152" customWidth="1"/>
    <col min="4612" max="4612" width="18.140625" style="152" bestFit="1" customWidth="1"/>
    <col min="4613" max="4613" width="12.42578125" style="152" bestFit="1" customWidth="1"/>
    <col min="4614" max="4614" width="15.140625" style="152" customWidth="1"/>
    <col min="4615" max="4615" width="18.85546875" style="152" customWidth="1"/>
    <col min="4616" max="4616" width="23" style="152" bestFit="1" customWidth="1"/>
    <col min="4617" max="4617" width="18.7109375" style="152" bestFit="1" customWidth="1"/>
    <col min="4618" max="4618" width="23.28515625" style="152" bestFit="1" customWidth="1"/>
    <col min="4619" max="4619" width="22.7109375" style="152" bestFit="1" customWidth="1"/>
    <col min="4620" max="4865" width="8.85546875" style="152"/>
    <col min="4866" max="4866" width="16.7109375" style="152" customWidth="1"/>
    <col min="4867" max="4867" width="24.42578125" style="152" customWidth="1"/>
    <col min="4868" max="4868" width="18.140625" style="152" bestFit="1" customWidth="1"/>
    <col min="4869" max="4869" width="12.42578125" style="152" bestFit="1" customWidth="1"/>
    <col min="4870" max="4870" width="15.140625" style="152" customWidth="1"/>
    <col min="4871" max="4871" width="18.85546875" style="152" customWidth="1"/>
    <col min="4872" max="4872" width="23" style="152" bestFit="1" customWidth="1"/>
    <col min="4873" max="4873" width="18.7109375" style="152" bestFit="1" customWidth="1"/>
    <col min="4874" max="4874" width="23.28515625" style="152" bestFit="1" customWidth="1"/>
    <col min="4875" max="4875" width="22.7109375" style="152" bestFit="1" customWidth="1"/>
    <col min="4876" max="5121" width="8.85546875" style="152"/>
    <col min="5122" max="5122" width="16.7109375" style="152" customWidth="1"/>
    <col min="5123" max="5123" width="24.42578125" style="152" customWidth="1"/>
    <col min="5124" max="5124" width="18.140625" style="152" bestFit="1" customWidth="1"/>
    <col min="5125" max="5125" width="12.42578125" style="152" bestFit="1" customWidth="1"/>
    <col min="5126" max="5126" width="15.140625" style="152" customWidth="1"/>
    <col min="5127" max="5127" width="18.85546875" style="152" customWidth="1"/>
    <col min="5128" max="5128" width="23" style="152" bestFit="1" customWidth="1"/>
    <col min="5129" max="5129" width="18.7109375" style="152" bestFit="1" customWidth="1"/>
    <col min="5130" max="5130" width="23.28515625" style="152" bestFit="1" customWidth="1"/>
    <col min="5131" max="5131" width="22.7109375" style="152" bestFit="1" customWidth="1"/>
    <col min="5132" max="5377" width="8.85546875" style="152"/>
    <col min="5378" max="5378" width="16.7109375" style="152" customWidth="1"/>
    <col min="5379" max="5379" width="24.42578125" style="152" customWidth="1"/>
    <col min="5380" max="5380" width="18.140625" style="152" bestFit="1" customWidth="1"/>
    <col min="5381" max="5381" width="12.42578125" style="152" bestFit="1" customWidth="1"/>
    <col min="5382" max="5382" width="15.140625" style="152" customWidth="1"/>
    <col min="5383" max="5383" width="18.85546875" style="152" customWidth="1"/>
    <col min="5384" max="5384" width="23" style="152" bestFit="1" customWidth="1"/>
    <col min="5385" max="5385" width="18.7109375" style="152" bestFit="1" customWidth="1"/>
    <col min="5386" max="5386" width="23.28515625" style="152" bestFit="1" customWidth="1"/>
    <col min="5387" max="5387" width="22.7109375" style="152" bestFit="1" customWidth="1"/>
    <col min="5388" max="5633" width="8.85546875" style="152"/>
    <col min="5634" max="5634" width="16.7109375" style="152" customWidth="1"/>
    <col min="5635" max="5635" width="24.42578125" style="152" customWidth="1"/>
    <col min="5636" max="5636" width="18.140625" style="152" bestFit="1" customWidth="1"/>
    <col min="5637" max="5637" width="12.42578125" style="152" bestFit="1" customWidth="1"/>
    <col min="5638" max="5638" width="15.140625" style="152" customWidth="1"/>
    <col min="5639" max="5639" width="18.85546875" style="152" customWidth="1"/>
    <col min="5640" max="5640" width="23" style="152" bestFit="1" customWidth="1"/>
    <col min="5641" max="5641" width="18.7109375" style="152" bestFit="1" customWidth="1"/>
    <col min="5642" max="5642" width="23.28515625" style="152" bestFit="1" customWidth="1"/>
    <col min="5643" max="5643" width="22.7109375" style="152" bestFit="1" customWidth="1"/>
    <col min="5644" max="5889" width="8.85546875" style="152"/>
    <col min="5890" max="5890" width="16.7109375" style="152" customWidth="1"/>
    <col min="5891" max="5891" width="24.42578125" style="152" customWidth="1"/>
    <col min="5892" max="5892" width="18.140625" style="152" bestFit="1" customWidth="1"/>
    <col min="5893" max="5893" width="12.42578125" style="152" bestFit="1" customWidth="1"/>
    <col min="5894" max="5894" width="15.140625" style="152" customWidth="1"/>
    <col min="5895" max="5895" width="18.85546875" style="152" customWidth="1"/>
    <col min="5896" max="5896" width="23" style="152" bestFit="1" customWidth="1"/>
    <col min="5897" max="5897" width="18.7109375" style="152" bestFit="1" customWidth="1"/>
    <col min="5898" max="5898" width="23.28515625" style="152" bestFit="1" customWidth="1"/>
    <col min="5899" max="5899" width="22.7109375" style="152" bestFit="1" customWidth="1"/>
    <col min="5900" max="6145" width="8.85546875" style="152"/>
    <col min="6146" max="6146" width="16.7109375" style="152" customWidth="1"/>
    <col min="6147" max="6147" width="24.42578125" style="152" customWidth="1"/>
    <col min="6148" max="6148" width="18.140625" style="152" bestFit="1" customWidth="1"/>
    <col min="6149" max="6149" width="12.42578125" style="152" bestFit="1" customWidth="1"/>
    <col min="6150" max="6150" width="15.140625" style="152" customWidth="1"/>
    <col min="6151" max="6151" width="18.85546875" style="152" customWidth="1"/>
    <col min="6152" max="6152" width="23" style="152" bestFit="1" customWidth="1"/>
    <col min="6153" max="6153" width="18.7109375" style="152" bestFit="1" customWidth="1"/>
    <col min="6154" max="6154" width="23.28515625" style="152" bestFit="1" customWidth="1"/>
    <col min="6155" max="6155" width="22.7109375" style="152" bestFit="1" customWidth="1"/>
    <col min="6156" max="6401" width="8.85546875" style="152"/>
    <col min="6402" max="6402" width="16.7109375" style="152" customWidth="1"/>
    <col min="6403" max="6403" width="24.42578125" style="152" customWidth="1"/>
    <col min="6404" max="6404" width="18.140625" style="152" bestFit="1" customWidth="1"/>
    <col min="6405" max="6405" width="12.42578125" style="152" bestFit="1" customWidth="1"/>
    <col min="6406" max="6406" width="15.140625" style="152" customWidth="1"/>
    <col min="6407" max="6407" width="18.85546875" style="152" customWidth="1"/>
    <col min="6408" max="6408" width="23" style="152" bestFit="1" customWidth="1"/>
    <col min="6409" max="6409" width="18.7109375" style="152" bestFit="1" customWidth="1"/>
    <col min="6410" max="6410" width="23.28515625" style="152" bestFit="1" customWidth="1"/>
    <col min="6411" max="6411" width="22.7109375" style="152" bestFit="1" customWidth="1"/>
    <col min="6412" max="6657" width="8.85546875" style="152"/>
    <col min="6658" max="6658" width="16.7109375" style="152" customWidth="1"/>
    <col min="6659" max="6659" width="24.42578125" style="152" customWidth="1"/>
    <col min="6660" max="6660" width="18.140625" style="152" bestFit="1" customWidth="1"/>
    <col min="6661" max="6661" width="12.42578125" style="152" bestFit="1" customWidth="1"/>
    <col min="6662" max="6662" width="15.140625" style="152" customWidth="1"/>
    <col min="6663" max="6663" width="18.85546875" style="152" customWidth="1"/>
    <col min="6664" max="6664" width="23" style="152" bestFit="1" customWidth="1"/>
    <col min="6665" max="6665" width="18.7109375" style="152" bestFit="1" customWidth="1"/>
    <col min="6666" max="6666" width="23.28515625" style="152" bestFit="1" customWidth="1"/>
    <col min="6667" max="6667" width="22.7109375" style="152" bestFit="1" customWidth="1"/>
    <col min="6668" max="6913" width="8.85546875" style="152"/>
    <col min="6914" max="6914" width="16.7109375" style="152" customWidth="1"/>
    <col min="6915" max="6915" width="24.42578125" style="152" customWidth="1"/>
    <col min="6916" max="6916" width="18.140625" style="152" bestFit="1" customWidth="1"/>
    <col min="6917" max="6917" width="12.42578125" style="152" bestFit="1" customWidth="1"/>
    <col min="6918" max="6918" width="15.140625" style="152" customWidth="1"/>
    <col min="6919" max="6919" width="18.85546875" style="152" customWidth="1"/>
    <col min="6920" max="6920" width="23" style="152" bestFit="1" customWidth="1"/>
    <col min="6921" max="6921" width="18.7109375" style="152" bestFit="1" customWidth="1"/>
    <col min="6922" max="6922" width="23.28515625" style="152" bestFit="1" customWidth="1"/>
    <col min="6923" max="6923" width="22.7109375" style="152" bestFit="1" customWidth="1"/>
    <col min="6924" max="7169" width="8.85546875" style="152"/>
    <col min="7170" max="7170" width="16.7109375" style="152" customWidth="1"/>
    <col min="7171" max="7171" width="24.42578125" style="152" customWidth="1"/>
    <col min="7172" max="7172" width="18.140625" style="152" bestFit="1" customWidth="1"/>
    <col min="7173" max="7173" width="12.42578125" style="152" bestFit="1" customWidth="1"/>
    <col min="7174" max="7174" width="15.140625" style="152" customWidth="1"/>
    <col min="7175" max="7175" width="18.85546875" style="152" customWidth="1"/>
    <col min="7176" max="7176" width="23" style="152" bestFit="1" customWidth="1"/>
    <col min="7177" max="7177" width="18.7109375" style="152" bestFit="1" customWidth="1"/>
    <col min="7178" max="7178" width="23.28515625" style="152" bestFit="1" customWidth="1"/>
    <col min="7179" max="7179" width="22.7109375" style="152" bestFit="1" customWidth="1"/>
    <col min="7180" max="7425" width="8.85546875" style="152"/>
    <col min="7426" max="7426" width="16.7109375" style="152" customWidth="1"/>
    <col min="7427" max="7427" width="24.42578125" style="152" customWidth="1"/>
    <col min="7428" max="7428" width="18.140625" style="152" bestFit="1" customWidth="1"/>
    <col min="7429" max="7429" width="12.42578125" style="152" bestFit="1" customWidth="1"/>
    <col min="7430" max="7430" width="15.140625" style="152" customWidth="1"/>
    <col min="7431" max="7431" width="18.85546875" style="152" customWidth="1"/>
    <col min="7432" max="7432" width="23" style="152" bestFit="1" customWidth="1"/>
    <col min="7433" max="7433" width="18.7109375" style="152" bestFit="1" customWidth="1"/>
    <col min="7434" max="7434" width="23.28515625" style="152" bestFit="1" customWidth="1"/>
    <col min="7435" max="7435" width="22.7109375" style="152" bestFit="1" customWidth="1"/>
    <col min="7436" max="7681" width="8.85546875" style="152"/>
    <col min="7682" max="7682" width="16.7109375" style="152" customWidth="1"/>
    <col min="7683" max="7683" width="24.42578125" style="152" customWidth="1"/>
    <col min="7684" max="7684" width="18.140625" style="152" bestFit="1" customWidth="1"/>
    <col min="7685" max="7685" width="12.42578125" style="152" bestFit="1" customWidth="1"/>
    <col min="7686" max="7686" width="15.140625" style="152" customWidth="1"/>
    <col min="7687" max="7687" width="18.85546875" style="152" customWidth="1"/>
    <col min="7688" max="7688" width="23" style="152" bestFit="1" customWidth="1"/>
    <col min="7689" max="7689" width="18.7109375" style="152" bestFit="1" customWidth="1"/>
    <col min="7690" max="7690" width="23.28515625" style="152" bestFit="1" customWidth="1"/>
    <col min="7691" max="7691" width="22.7109375" style="152" bestFit="1" customWidth="1"/>
    <col min="7692" max="7937" width="8.85546875" style="152"/>
    <col min="7938" max="7938" width="16.7109375" style="152" customWidth="1"/>
    <col min="7939" max="7939" width="24.42578125" style="152" customWidth="1"/>
    <col min="7940" max="7940" width="18.140625" style="152" bestFit="1" customWidth="1"/>
    <col min="7941" max="7941" width="12.42578125" style="152" bestFit="1" customWidth="1"/>
    <col min="7942" max="7942" width="15.140625" style="152" customWidth="1"/>
    <col min="7943" max="7943" width="18.85546875" style="152" customWidth="1"/>
    <col min="7944" max="7944" width="23" style="152" bestFit="1" customWidth="1"/>
    <col min="7945" max="7945" width="18.7109375" style="152" bestFit="1" customWidth="1"/>
    <col min="7946" max="7946" width="23.28515625" style="152" bestFit="1" customWidth="1"/>
    <col min="7947" max="7947" width="22.7109375" style="152" bestFit="1" customWidth="1"/>
    <col min="7948" max="8193" width="8.85546875" style="152"/>
    <col min="8194" max="8194" width="16.7109375" style="152" customWidth="1"/>
    <col min="8195" max="8195" width="24.42578125" style="152" customWidth="1"/>
    <col min="8196" max="8196" width="18.140625" style="152" bestFit="1" customWidth="1"/>
    <col min="8197" max="8197" width="12.42578125" style="152" bestFit="1" customWidth="1"/>
    <col min="8198" max="8198" width="15.140625" style="152" customWidth="1"/>
    <col min="8199" max="8199" width="18.85546875" style="152" customWidth="1"/>
    <col min="8200" max="8200" width="23" style="152" bestFit="1" customWidth="1"/>
    <col min="8201" max="8201" width="18.7109375" style="152" bestFit="1" customWidth="1"/>
    <col min="8202" max="8202" width="23.28515625" style="152" bestFit="1" customWidth="1"/>
    <col min="8203" max="8203" width="22.7109375" style="152" bestFit="1" customWidth="1"/>
    <col min="8204" max="8449" width="8.85546875" style="152"/>
    <col min="8450" max="8450" width="16.7109375" style="152" customWidth="1"/>
    <col min="8451" max="8451" width="24.42578125" style="152" customWidth="1"/>
    <col min="8452" max="8452" width="18.140625" style="152" bestFit="1" customWidth="1"/>
    <col min="8453" max="8453" width="12.42578125" style="152" bestFit="1" customWidth="1"/>
    <col min="8454" max="8454" width="15.140625" style="152" customWidth="1"/>
    <col min="8455" max="8455" width="18.85546875" style="152" customWidth="1"/>
    <col min="8456" max="8456" width="23" style="152" bestFit="1" customWidth="1"/>
    <col min="8457" max="8457" width="18.7109375" style="152" bestFit="1" customWidth="1"/>
    <col min="8458" max="8458" width="23.28515625" style="152" bestFit="1" customWidth="1"/>
    <col min="8459" max="8459" width="22.7109375" style="152" bestFit="1" customWidth="1"/>
    <col min="8460" max="8705" width="8.85546875" style="152"/>
    <col min="8706" max="8706" width="16.7109375" style="152" customWidth="1"/>
    <col min="8707" max="8707" width="24.42578125" style="152" customWidth="1"/>
    <col min="8708" max="8708" width="18.140625" style="152" bestFit="1" customWidth="1"/>
    <col min="8709" max="8709" width="12.42578125" style="152" bestFit="1" customWidth="1"/>
    <col min="8710" max="8710" width="15.140625" style="152" customWidth="1"/>
    <col min="8711" max="8711" width="18.85546875" style="152" customWidth="1"/>
    <col min="8712" max="8712" width="23" style="152" bestFit="1" customWidth="1"/>
    <col min="8713" max="8713" width="18.7109375" style="152" bestFit="1" customWidth="1"/>
    <col min="8714" max="8714" width="23.28515625" style="152" bestFit="1" customWidth="1"/>
    <col min="8715" max="8715" width="22.7109375" style="152" bestFit="1" customWidth="1"/>
    <col min="8716" max="8961" width="8.85546875" style="152"/>
    <col min="8962" max="8962" width="16.7109375" style="152" customWidth="1"/>
    <col min="8963" max="8963" width="24.42578125" style="152" customWidth="1"/>
    <col min="8964" max="8964" width="18.140625" style="152" bestFit="1" customWidth="1"/>
    <col min="8965" max="8965" width="12.42578125" style="152" bestFit="1" customWidth="1"/>
    <col min="8966" max="8966" width="15.140625" style="152" customWidth="1"/>
    <col min="8967" max="8967" width="18.85546875" style="152" customWidth="1"/>
    <col min="8968" max="8968" width="23" style="152" bestFit="1" customWidth="1"/>
    <col min="8969" max="8969" width="18.7109375" style="152" bestFit="1" customWidth="1"/>
    <col min="8970" max="8970" width="23.28515625" style="152" bestFit="1" customWidth="1"/>
    <col min="8971" max="8971" width="22.7109375" style="152" bestFit="1" customWidth="1"/>
    <col min="8972" max="9217" width="8.85546875" style="152"/>
    <col min="9218" max="9218" width="16.7109375" style="152" customWidth="1"/>
    <col min="9219" max="9219" width="24.42578125" style="152" customWidth="1"/>
    <col min="9220" max="9220" width="18.140625" style="152" bestFit="1" customWidth="1"/>
    <col min="9221" max="9221" width="12.42578125" style="152" bestFit="1" customWidth="1"/>
    <col min="9222" max="9222" width="15.140625" style="152" customWidth="1"/>
    <col min="9223" max="9223" width="18.85546875" style="152" customWidth="1"/>
    <col min="9224" max="9224" width="23" style="152" bestFit="1" customWidth="1"/>
    <col min="9225" max="9225" width="18.7109375" style="152" bestFit="1" customWidth="1"/>
    <col min="9226" max="9226" width="23.28515625" style="152" bestFit="1" customWidth="1"/>
    <col min="9227" max="9227" width="22.7109375" style="152" bestFit="1" customWidth="1"/>
    <col min="9228" max="9473" width="8.85546875" style="152"/>
    <col min="9474" max="9474" width="16.7109375" style="152" customWidth="1"/>
    <col min="9475" max="9475" width="24.42578125" style="152" customWidth="1"/>
    <col min="9476" max="9476" width="18.140625" style="152" bestFit="1" customWidth="1"/>
    <col min="9477" max="9477" width="12.42578125" style="152" bestFit="1" customWidth="1"/>
    <col min="9478" max="9478" width="15.140625" style="152" customWidth="1"/>
    <col min="9479" max="9479" width="18.85546875" style="152" customWidth="1"/>
    <col min="9480" max="9480" width="23" style="152" bestFit="1" customWidth="1"/>
    <col min="9481" max="9481" width="18.7109375" style="152" bestFit="1" customWidth="1"/>
    <col min="9482" max="9482" width="23.28515625" style="152" bestFit="1" customWidth="1"/>
    <col min="9483" max="9483" width="22.7109375" style="152" bestFit="1" customWidth="1"/>
    <col min="9484" max="9729" width="8.85546875" style="152"/>
    <col min="9730" max="9730" width="16.7109375" style="152" customWidth="1"/>
    <col min="9731" max="9731" width="24.42578125" style="152" customWidth="1"/>
    <col min="9732" max="9732" width="18.140625" style="152" bestFit="1" customWidth="1"/>
    <col min="9733" max="9733" width="12.42578125" style="152" bestFit="1" customWidth="1"/>
    <col min="9734" max="9734" width="15.140625" style="152" customWidth="1"/>
    <col min="9735" max="9735" width="18.85546875" style="152" customWidth="1"/>
    <col min="9736" max="9736" width="23" style="152" bestFit="1" customWidth="1"/>
    <col min="9737" max="9737" width="18.7109375" style="152" bestFit="1" customWidth="1"/>
    <col min="9738" max="9738" width="23.28515625" style="152" bestFit="1" customWidth="1"/>
    <col min="9739" max="9739" width="22.7109375" style="152" bestFit="1" customWidth="1"/>
    <col min="9740" max="9985" width="8.85546875" style="152"/>
    <col min="9986" max="9986" width="16.7109375" style="152" customWidth="1"/>
    <col min="9987" max="9987" width="24.42578125" style="152" customWidth="1"/>
    <col min="9988" max="9988" width="18.140625" style="152" bestFit="1" customWidth="1"/>
    <col min="9989" max="9989" width="12.42578125" style="152" bestFit="1" customWidth="1"/>
    <col min="9990" max="9990" width="15.140625" style="152" customWidth="1"/>
    <col min="9991" max="9991" width="18.85546875" style="152" customWidth="1"/>
    <col min="9992" max="9992" width="23" style="152" bestFit="1" customWidth="1"/>
    <col min="9993" max="9993" width="18.7109375" style="152" bestFit="1" customWidth="1"/>
    <col min="9994" max="9994" width="23.28515625" style="152" bestFit="1" customWidth="1"/>
    <col min="9995" max="9995" width="22.7109375" style="152" bestFit="1" customWidth="1"/>
    <col min="9996" max="10241" width="8.85546875" style="152"/>
    <col min="10242" max="10242" width="16.7109375" style="152" customWidth="1"/>
    <col min="10243" max="10243" width="24.42578125" style="152" customWidth="1"/>
    <col min="10244" max="10244" width="18.140625" style="152" bestFit="1" customWidth="1"/>
    <col min="10245" max="10245" width="12.42578125" style="152" bestFit="1" customWidth="1"/>
    <col min="10246" max="10246" width="15.140625" style="152" customWidth="1"/>
    <col min="10247" max="10247" width="18.85546875" style="152" customWidth="1"/>
    <col min="10248" max="10248" width="23" style="152" bestFit="1" customWidth="1"/>
    <col min="10249" max="10249" width="18.7109375" style="152" bestFit="1" customWidth="1"/>
    <col min="10250" max="10250" width="23.28515625" style="152" bestFit="1" customWidth="1"/>
    <col min="10251" max="10251" width="22.7109375" style="152" bestFit="1" customWidth="1"/>
    <col min="10252" max="10497" width="8.85546875" style="152"/>
    <col min="10498" max="10498" width="16.7109375" style="152" customWidth="1"/>
    <col min="10499" max="10499" width="24.42578125" style="152" customWidth="1"/>
    <col min="10500" max="10500" width="18.140625" style="152" bestFit="1" customWidth="1"/>
    <col min="10501" max="10501" width="12.42578125" style="152" bestFit="1" customWidth="1"/>
    <col min="10502" max="10502" width="15.140625" style="152" customWidth="1"/>
    <col min="10503" max="10503" width="18.85546875" style="152" customWidth="1"/>
    <col min="10504" max="10504" width="23" style="152" bestFit="1" customWidth="1"/>
    <col min="10505" max="10505" width="18.7109375" style="152" bestFit="1" customWidth="1"/>
    <col min="10506" max="10506" width="23.28515625" style="152" bestFit="1" customWidth="1"/>
    <col min="10507" max="10507" width="22.7109375" style="152" bestFit="1" customWidth="1"/>
    <col min="10508" max="10753" width="8.85546875" style="152"/>
    <col min="10754" max="10754" width="16.7109375" style="152" customWidth="1"/>
    <col min="10755" max="10755" width="24.42578125" style="152" customWidth="1"/>
    <col min="10756" max="10756" width="18.140625" style="152" bestFit="1" customWidth="1"/>
    <col min="10757" max="10757" width="12.42578125" style="152" bestFit="1" customWidth="1"/>
    <col min="10758" max="10758" width="15.140625" style="152" customWidth="1"/>
    <col min="10759" max="10759" width="18.85546875" style="152" customWidth="1"/>
    <col min="10760" max="10760" width="23" style="152" bestFit="1" customWidth="1"/>
    <col min="10761" max="10761" width="18.7109375" style="152" bestFit="1" customWidth="1"/>
    <col min="10762" max="10762" width="23.28515625" style="152" bestFit="1" customWidth="1"/>
    <col min="10763" max="10763" width="22.7109375" style="152" bestFit="1" customWidth="1"/>
    <col min="10764" max="11009" width="8.85546875" style="152"/>
    <col min="11010" max="11010" width="16.7109375" style="152" customWidth="1"/>
    <col min="11011" max="11011" width="24.42578125" style="152" customWidth="1"/>
    <col min="11012" max="11012" width="18.140625" style="152" bestFit="1" customWidth="1"/>
    <col min="11013" max="11013" width="12.42578125" style="152" bestFit="1" customWidth="1"/>
    <col min="11014" max="11014" width="15.140625" style="152" customWidth="1"/>
    <col min="11015" max="11015" width="18.85546875" style="152" customWidth="1"/>
    <col min="11016" max="11016" width="23" style="152" bestFit="1" customWidth="1"/>
    <col min="11017" max="11017" width="18.7109375" style="152" bestFit="1" customWidth="1"/>
    <col min="11018" max="11018" width="23.28515625" style="152" bestFit="1" customWidth="1"/>
    <col min="11019" max="11019" width="22.7109375" style="152" bestFit="1" customWidth="1"/>
    <col min="11020" max="11265" width="8.85546875" style="152"/>
    <col min="11266" max="11266" width="16.7109375" style="152" customWidth="1"/>
    <col min="11267" max="11267" width="24.42578125" style="152" customWidth="1"/>
    <col min="11268" max="11268" width="18.140625" style="152" bestFit="1" customWidth="1"/>
    <col min="11269" max="11269" width="12.42578125" style="152" bestFit="1" customWidth="1"/>
    <col min="11270" max="11270" width="15.140625" style="152" customWidth="1"/>
    <col min="11271" max="11271" width="18.85546875" style="152" customWidth="1"/>
    <col min="11272" max="11272" width="23" style="152" bestFit="1" customWidth="1"/>
    <col min="11273" max="11273" width="18.7109375" style="152" bestFit="1" customWidth="1"/>
    <col min="11274" max="11274" width="23.28515625" style="152" bestFit="1" customWidth="1"/>
    <col min="11275" max="11275" width="22.7109375" style="152" bestFit="1" customWidth="1"/>
    <col min="11276" max="11521" width="8.85546875" style="152"/>
    <col min="11522" max="11522" width="16.7109375" style="152" customWidth="1"/>
    <col min="11523" max="11523" width="24.42578125" style="152" customWidth="1"/>
    <col min="11524" max="11524" width="18.140625" style="152" bestFit="1" customWidth="1"/>
    <col min="11525" max="11525" width="12.42578125" style="152" bestFit="1" customWidth="1"/>
    <col min="11526" max="11526" width="15.140625" style="152" customWidth="1"/>
    <col min="11527" max="11527" width="18.85546875" style="152" customWidth="1"/>
    <col min="11528" max="11528" width="23" style="152" bestFit="1" customWidth="1"/>
    <col min="11529" max="11529" width="18.7109375" style="152" bestFit="1" customWidth="1"/>
    <col min="11530" max="11530" width="23.28515625" style="152" bestFit="1" customWidth="1"/>
    <col min="11531" max="11531" width="22.7109375" style="152" bestFit="1" customWidth="1"/>
    <col min="11532" max="11777" width="8.85546875" style="152"/>
    <col min="11778" max="11778" width="16.7109375" style="152" customWidth="1"/>
    <col min="11779" max="11779" width="24.42578125" style="152" customWidth="1"/>
    <col min="11780" max="11780" width="18.140625" style="152" bestFit="1" customWidth="1"/>
    <col min="11781" max="11781" width="12.42578125" style="152" bestFit="1" customWidth="1"/>
    <col min="11782" max="11782" width="15.140625" style="152" customWidth="1"/>
    <col min="11783" max="11783" width="18.85546875" style="152" customWidth="1"/>
    <col min="11784" max="11784" width="23" style="152" bestFit="1" customWidth="1"/>
    <col min="11785" max="11785" width="18.7109375" style="152" bestFit="1" customWidth="1"/>
    <col min="11786" max="11786" width="23.28515625" style="152" bestFit="1" customWidth="1"/>
    <col min="11787" max="11787" width="22.7109375" style="152" bestFit="1" customWidth="1"/>
    <col min="11788" max="12033" width="8.85546875" style="152"/>
    <col min="12034" max="12034" width="16.7109375" style="152" customWidth="1"/>
    <col min="12035" max="12035" width="24.42578125" style="152" customWidth="1"/>
    <col min="12036" max="12036" width="18.140625" style="152" bestFit="1" customWidth="1"/>
    <col min="12037" max="12037" width="12.42578125" style="152" bestFit="1" customWidth="1"/>
    <col min="12038" max="12038" width="15.140625" style="152" customWidth="1"/>
    <col min="12039" max="12039" width="18.85546875" style="152" customWidth="1"/>
    <col min="12040" max="12040" width="23" style="152" bestFit="1" customWidth="1"/>
    <col min="12041" max="12041" width="18.7109375" style="152" bestFit="1" customWidth="1"/>
    <col min="12042" max="12042" width="23.28515625" style="152" bestFit="1" customWidth="1"/>
    <col min="12043" max="12043" width="22.7109375" style="152" bestFit="1" customWidth="1"/>
    <col min="12044" max="12289" width="8.85546875" style="152"/>
    <col min="12290" max="12290" width="16.7109375" style="152" customWidth="1"/>
    <col min="12291" max="12291" width="24.42578125" style="152" customWidth="1"/>
    <col min="12292" max="12292" width="18.140625" style="152" bestFit="1" customWidth="1"/>
    <col min="12293" max="12293" width="12.42578125" style="152" bestFit="1" customWidth="1"/>
    <col min="12294" max="12294" width="15.140625" style="152" customWidth="1"/>
    <col min="12295" max="12295" width="18.85546875" style="152" customWidth="1"/>
    <col min="12296" max="12296" width="23" style="152" bestFit="1" customWidth="1"/>
    <col min="12297" max="12297" width="18.7109375" style="152" bestFit="1" customWidth="1"/>
    <col min="12298" max="12298" width="23.28515625" style="152" bestFit="1" customWidth="1"/>
    <col min="12299" max="12299" width="22.7109375" style="152" bestFit="1" customWidth="1"/>
    <col min="12300" max="12545" width="8.85546875" style="152"/>
    <col min="12546" max="12546" width="16.7109375" style="152" customWidth="1"/>
    <col min="12547" max="12547" width="24.42578125" style="152" customWidth="1"/>
    <col min="12548" max="12548" width="18.140625" style="152" bestFit="1" customWidth="1"/>
    <col min="12549" max="12549" width="12.42578125" style="152" bestFit="1" customWidth="1"/>
    <col min="12550" max="12550" width="15.140625" style="152" customWidth="1"/>
    <col min="12551" max="12551" width="18.85546875" style="152" customWidth="1"/>
    <col min="12552" max="12552" width="23" style="152" bestFit="1" customWidth="1"/>
    <col min="12553" max="12553" width="18.7109375" style="152" bestFit="1" customWidth="1"/>
    <col min="12554" max="12554" width="23.28515625" style="152" bestFit="1" customWidth="1"/>
    <col min="12555" max="12555" width="22.7109375" style="152" bestFit="1" customWidth="1"/>
    <col min="12556" max="12801" width="8.85546875" style="152"/>
    <col min="12802" max="12802" width="16.7109375" style="152" customWidth="1"/>
    <col min="12803" max="12803" width="24.42578125" style="152" customWidth="1"/>
    <col min="12804" max="12804" width="18.140625" style="152" bestFit="1" customWidth="1"/>
    <col min="12805" max="12805" width="12.42578125" style="152" bestFit="1" customWidth="1"/>
    <col min="12806" max="12806" width="15.140625" style="152" customWidth="1"/>
    <col min="12807" max="12807" width="18.85546875" style="152" customWidth="1"/>
    <col min="12808" max="12808" width="23" style="152" bestFit="1" customWidth="1"/>
    <col min="12809" max="12809" width="18.7109375" style="152" bestFit="1" customWidth="1"/>
    <col min="12810" max="12810" width="23.28515625" style="152" bestFit="1" customWidth="1"/>
    <col min="12811" max="12811" width="22.7109375" style="152" bestFit="1" customWidth="1"/>
    <col min="12812" max="13057" width="8.85546875" style="152"/>
    <col min="13058" max="13058" width="16.7109375" style="152" customWidth="1"/>
    <col min="13059" max="13059" width="24.42578125" style="152" customWidth="1"/>
    <col min="13060" max="13060" width="18.140625" style="152" bestFit="1" customWidth="1"/>
    <col min="13061" max="13061" width="12.42578125" style="152" bestFit="1" customWidth="1"/>
    <col min="13062" max="13062" width="15.140625" style="152" customWidth="1"/>
    <col min="13063" max="13063" width="18.85546875" style="152" customWidth="1"/>
    <col min="13064" max="13064" width="23" style="152" bestFit="1" customWidth="1"/>
    <col min="13065" max="13065" width="18.7109375" style="152" bestFit="1" customWidth="1"/>
    <col min="13066" max="13066" width="23.28515625" style="152" bestFit="1" customWidth="1"/>
    <col min="13067" max="13067" width="22.7109375" style="152" bestFit="1" customWidth="1"/>
    <col min="13068" max="13313" width="8.85546875" style="152"/>
    <col min="13314" max="13314" width="16.7109375" style="152" customWidth="1"/>
    <col min="13315" max="13315" width="24.42578125" style="152" customWidth="1"/>
    <col min="13316" max="13316" width="18.140625" style="152" bestFit="1" customWidth="1"/>
    <col min="13317" max="13317" width="12.42578125" style="152" bestFit="1" customWidth="1"/>
    <col min="13318" max="13318" width="15.140625" style="152" customWidth="1"/>
    <col min="13319" max="13319" width="18.85546875" style="152" customWidth="1"/>
    <col min="13320" max="13320" width="23" style="152" bestFit="1" customWidth="1"/>
    <col min="13321" max="13321" width="18.7109375" style="152" bestFit="1" customWidth="1"/>
    <col min="13322" max="13322" width="23.28515625" style="152" bestFit="1" customWidth="1"/>
    <col min="13323" max="13323" width="22.7109375" style="152" bestFit="1" customWidth="1"/>
    <col min="13324" max="13569" width="8.85546875" style="152"/>
    <col min="13570" max="13570" width="16.7109375" style="152" customWidth="1"/>
    <col min="13571" max="13571" width="24.42578125" style="152" customWidth="1"/>
    <col min="13572" max="13572" width="18.140625" style="152" bestFit="1" customWidth="1"/>
    <col min="13573" max="13573" width="12.42578125" style="152" bestFit="1" customWidth="1"/>
    <col min="13574" max="13574" width="15.140625" style="152" customWidth="1"/>
    <col min="13575" max="13575" width="18.85546875" style="152" customWidth="1"/>
    <col min="13576" max="13576" width="23" style="152" bestFit="1" customWidth="1"/>
    <col min="13577" max="13577" width="18.7109375" style="152" bestFit="1" customWidth="1"/>
    <col min="13578" max="13578" width="23.28515625" style="152" bestFit="1" customWidth="1"/>
    <col min="13579" max="13579" width="22.7109375" style="152" bestFit="1" customWidth="1"/>
    <col min="13580" max="13825" width="8.85546875" style="152"/>
    <col min="13826" max="13826" width="16.7109375" style="152" customWidth="1"/>
    <col min="13827" max="13827" width="24.42578125" style="152" customWidth="1"/>
    <col min="13828" max="13828" width="18.140625" style="152" bestFit="1" customWidth="1"/>
    <col min="13829" max="13829" width="12.42578125" style="152" bestFit="1" customWidth="1"/>
    <col min="13830" max="13830" width="15.140625" style="152" customWidth="1"/>
    <col min="13831" max="13831" width="18.85546875" style="152" customWidth="1"/>
    <col min="13832" max="13832" width="23" style="152" bestFit="1" customWidth="1"/>
    <col min="13833" max="13833" width="18.7109375" style="152" bestFit="1" customWidth="1"/>
    <col min="13834" max="13834" width="23.28515625" style="152" bestFit="1" customWidth="1"/>
    <col min="13835" max="13835" width="22.7109375" style="152" bestFit="1" customWidth="1"/>
    <col min="13836" max="14081" width="8.85546875" style="152"/>
    <col min="14082" max="14082" width="16.7109375" style="152" customWidth="1"/>
    <col min="14083" max="14083" width="24.42578125" style="152" customWidth="1"/>
    <col min="14084" max="14084" width="18.140625" style="152" bestFit="1" customWidth="1"/>
    <col min="14085" max="14085" width="12.42578125" style="152" bestFit="1" customWidth="1"/>
    <col min="14086" max="14086" width="15.140625" style="152" customWidth="1"/>
    <col min="14087" max="14087" width="18.85546875" style="152" customWidth="1"/>
    <col min="14088" max="14088" width="23" style="152" bestFit="1" customWidth="1"/>
    <col min="14089" max="14089" width="18.7109375" style="152" bestFit="1" customWidth="1"/>
    <col min="14090" max="14090" width="23.28515625" style="152" bestFit="1" customWidth="1"/>
    <col min="14091" max="14091" width="22.7109375" style="152" bestFit="1" customWidth="1"/>
    <col min="14092" max="14337" width="8.85546875" style="152"/>
    <col min="14338" max="14338" width="16.7109375" style="152" customWidth="1"/>
    <col min="14339" max="14339" width="24.42578125" style="152" customWidth="1"/>
    <col min="14340" max="14340" width="18.140625" style="152" bestFit="1" customWidth="1"/>
    <col min="14341" max="14341" width="12.42578125" style="152" bestFit="1" customWidth="1"/>
    <col min="14342" max="14342" width="15.140625" style="152" customWidth="1"/>
    <col min="14343" max="14343" width="18.85546875" style="152" customWidth="1"/>
    <col min="14344" max="14344" width="23" style="152" bestFit="1" customWidth="1"/>
    <col min="14345" max="14345" width="18.7109375" style="152" bestFit="1" customWidth="1"/>
    <col min="14346" max="14346" width="23.28515625" style="152" bestFit="1" customWidth="1"/>
    <col min="14347" max="14347" width="22.7109375" style="152" bestFit="1" customWidth="1"/>
    <col min="14348" max="14593" width="8.85546875" style="152"/>
    <col min="14594" max="14594" width="16.7109375" style="152" customWidth="1"/>
    <col min="14595" max="14595" width="24.42578125" style="152" customWidth="1"/>
    <col min="14596" max="14596" width="18.140625" style="152" bestFit="1" customWidth="1"/>
    <col min="14597" max="14597" width="12.42578125" style="152" bestFit="1" customWidth="1"/>
    <col min="14598" max="14598" width="15.140625" style="152" customWidth="1"/>
    <col min="14599" max="14599" width="18.85546875" style="152" customWidth="1"/>
    <col min="14600" max="14600" width="23" style="152" bestFit="1" customWidth="1"/>
    <col min="14601" max="14601" width="18.7109375" style="152" bestFit="1" customWidth="1"/>
    <col min="14602" max="14602" width="23.28515625" style="152" bestFit="1" customWidth="1"/>
    <col min="14603" max="14603" width="22.7109375" style="152" bestFit="1" customWidth="1"/>
    <col min="14604" max="14849" width="8.85546875" style="152"/>
    <col min="14850" max="14850" width="16.7109375" style="152" customWidth="1"/>
    <col min="14851" max="14851" width="24.42578125" style="152" customWidth="1"/>
    <col min="14852" max="14852" width="18.140625" style="152" bestFit="1" customWidth="1"/>
    <col min="14853" max="14853" width="12.42578125" style="152" bestFit="1" customWidth="1"/>
    <col min="14854" max="14854" width="15.140625" style="152" customWidth="1"/>
    <col min="14855" max="14855" width="18.85546875" style="152" customWidth="1"/>
    <col min="14856" max="14856" width="23" style="152" bestFit="1" customWidth="1"/>
    <col min="14857" max="14857" width="18.7109375" style="152" bestFit="1" customWidth="1"/>
    <col min="14858" max="14858" width="23.28515625" style="152" bestFit="1" customWidth="1"/>
    <col min="14859" max="14859" width="22.7109375" style="152" bestFit="1" customWidth="1"/>
    <col min="14860" max="15105" width="8.85546875" style="152"/>
    <col min="15106" max="15106" width="16.7109375" style="152" customWidth="1"/>
    <col min="15107" max="15107" width="24.42578125" style="152" customWidth="1"/>
    <col min="15108" max="15108" width="18.140625" style="152" bestFit="1" customWidth="1"/>
    <col min="15109" max="15109" width="12.42578125" style="152" bestFit="1" customWidth="1"/>
    <col min="15110" max="15110" width="15.140625" style="152" customWidth="1"/>
    <col min="15111" max="15111" width="18.85546875" style="152" customWidth="1"/>
    <col min="15112" max="15112" width="23" style="152" bestFit="1" customWidth="1"/>
    <col min="15113" max="15113" width="18.7109375" style="152" bestFit="1" customWidth="1"/>
    <col min="15114" max="15114" width="23.28515625" style="152" bestFit="1" customWidth="1"/>
    <col min="15115" max="15115" width="22.7109375" style="152" bestFit="1" customWidth="1"/>
    <col min="15116" max="15361" width="8.85546875" style="152"/>
    <col min="15362" max="15362" width="16.7109375" style="152" customWidth="1"/>
    <col min="15363" max="15363" width="24.42578125" style="152" customWidth="1"/>
    <col min="15364" max="15364" width="18.140625" style="152" bestFit="1" customWidth="1"/>
    <col min="15365" max="15365" width="12.42578125" style="152" bestFit="1" customWidth="1"/>
    <col min="15366" max="15366" width="15.140625" style="152" customWidth="1"/>
    <col min="15367" max="15367" width="18.85546875" style="152" customWidth="1"/>
    <col min="15368" max="15368" width="23" style="152" bestFit="1" customWidth="1"/>
    <col min="15369" max="15369" width="18.7109375" style="152" bestFit="1" customWidth="1"/>
    <col min="15370" max="15370" width="23.28515625" style="152" bestFit="1" customWidth="1"/>
    <col min="15371" max="15371" width="22.7109375" style="152" bestFit="1" customWidth="1"/>
    <col min="15372" max="15617" width="8.85546875" style="152"/>
    <col min="15618" max="15618" width="16.7109375" style="152" customWidth="1"/>
    <col min="15619" max="15619" width="24.42578125" style="152" customWidth="1"/>
    <col min="15620" max="15620" width="18.140625" style="152" bestFit="1" customWidth="1"/>
    <col min="15621" max="15621" width="12.42578125" style="152" bestFit="1" customWidth="1"/>
    <col min="15622" max="15622" width="15.140625" style="152" customWidth="1"/>
    <col min="15623" max="15623" width="18.85546875" style="152" customWidth="1"/>
    <col min="15624" max="15624" width="23" style="152" bestFit="1" customWidth="1"/>
    <col min="15625" max="15625" width="18.7109375" style="152" bestFit="1" customWidth="1"/>
    <col min="15626" max="15626" width="23.28515625" style="152" bestFit="1" customWidth="1"/>
    <col min="15627" max="15627" width="22.7109375" style="152" bestFit="1" customWidth="1"/>
    <col min="15628" max="15873" width="8.85546875" style="152"/>
    <col min="15874" max="15874" width="16.7109375" style="152" customWidth="1"/>
    <col min="15875" max="15875" width="24.42578125" style="152" customWidth="1"/>
    <col min="15876" max="15876" width="18.140625" style="152" bestFit="1" customWidth="1"/>
    <col min="15877" max="15877" width="12.42578125" style="152" bestFit="1" customWidth="1"/>
    <col min="15878" max="15878" width="15.140625" style="152" customWidth="1"/>
    <col min="15879" max="15879" width="18.85546875" style="152" customWidth="1"/>
    <col min="15880" max="15880" width="23" style="152" bestFit="1" customWidth="1"/>
    <col min="15881" max="15881" width="18.7109375" style="152" bestFit="1" customWidth="1"/>
    <col min="15882" max="15882" width="23.28515625" style="152" bestFit="1" customWidth="1"/>
    <col min="15883" max="15883" width="22.7109375" style="152" bestFit="1" customWidth="1"/>
    <col min="15884" max="16129" width="8.85546875" style="152"/>
    <col min="16130" max="16130" width="16.7109375" style="152" customWidth="1"/>
    <col min="16131" max="16131" width="24.42578125" style="152" customWidth="1"/>
    <col min="16132" max="16132" width="18.140625" style="152" bestFit="1" customWidth="1"/>
    <col min="16133" max="16133" width="12.42578125" style="152" bestFit="1" customWidth="1"/>
    <col min="16134" max="16134" width="15.140625" style="152" customWidth="1"/>
    <col min="16135" max="16135" width="18.85546875" style="152" customWidth="1"/>
    <col min="16136" max="16136" width="23" style="152" bestFit="1" customWidth="1"/>
    <col min="16137" max="16137" width="18.7109375" style="152" bestFit="1" customWidth="1"/>
    <col min="16138" max="16138" width="23.28515625" style="152" bestFit="1" customWidth="1"/>
    <col min="16139" max="16139" width="22.7109375" style="152" bestFit="1" customWidth="1"/>
    <col min="16140" max="16384" width="8.85546875" style="152"/>
  </cols>
  <sheetData>
    <row r="4" spans="2:11" x14ac:dyDescent="0.2">
      <c r="G4" s="153">
        <f>B8/2.2</f>
        <v>3022.7272727272725</v>
      </c>
    </row>
    <row r="5" spans="2:11" ht="18" x14ac:dyDescent="0.25">
      <c r="B5" s="154" t="s">
        <v>75</v>
      </c>
    </row>
    <row r="6" spans="2:11" ht="20.25" customHeight="1" x14ac:dyDescent="0.3">
      <c r="B6" s="155" t="s">
        <v>67</v>
      </c>
      <c r="C6" s="155" t="s">
        <v>68</v>
      </c>
      <c r="D6" s="156" t="s">
        <v>69</v>
      </c>
      <c r="E6" s="156" t="s">
        <v>70</v>
      </c>
      <c r="F6" s="156" t="s">
        <v>71</v>
      </c>
      <c r="G6" s="156" t="s">
        <v>72</v>
      </c>
      <c r="H6" s="156" t="s">
        <v>73</v>
      </c>
      <c r="I6" s="157" t="s">
        <v>74</v>
      </c>
      <c r="J6" s="158"/>
      <c r="K6" s="159"/>
    </row>
    <row r="7" spans="2:11" ht="20.25" customHeight="1" x14ac:dyDescent="0.3">
      <c r="B7" s="160">
        <v>6639</v>
      </c>
      <c r="C7" s="160">
        <v>0.16</v>
      </c>
      <c r="D7" s="161">
        <v>2.4</v>
      </c>
      <c r="E7" s="161">
        <f>1/D7</f>
        <v>0.41666666666666669</v>
      </c>
      <c r="F7" s="162">
        <f>E7/C7</f>
        <v>2.6041666666666665</v>
      </c>
      <c r="G7" s="163">
        <f>B7/F7</f>
        <v>2549.3760000000002</v>
      </c>
      <c r="H7" s="164">
        <v>80</v>
      </c>
      <c r="I7" s="164">
        <f>G7*H7</f>
        <v>203950.08000000002</v>
      </c>
      <c r="J7" s="165"/>
      <c r="K7" s="166"/>
    </row>
    <row r="8" spans="2:11" ht="20.25" customHeight="1" x14ac:dyDescent="0.3">
      <c r="B8" s="155">
        <v>6650</v>
      </c>
      <c r="C8" s="155">
        <v>0.04</v>
      </c>
      <c r="D8" s="167">
        <v>2.2000000000000002</v>
      </c>
      <c r="E8" s="167">
        <f>1/D8</f>
        <v>0.45454545454545453</v>
      </c>
      <c r="F8" s="168">
        <f>E8/C8</f>
        <v>11.363636363636363</v>
      </c>
      <c r="G8" s="169">
        <f>B8/F8</f>
        <v>585.20000000000005</v>
      </c>
      <c r="H8" s="157">
        <v>60</v>
      </c>
      <c r="I8" s="164">
        <f>G8*H8</f>
        <v>35112</v>
      </c>
      <c r="J8" s="170"/>
      <c r="K8" s="171"/>
    </row>
    <row r="9" spans="2:11" ht="20.25" x14ac:dyDescent="0.3">
      <c r="B9" s="155">
        <v>15826.41</v>
      </c>
      <c r="C9" s="155">
        <v>0.1</v>
      </c>
      <c r="D9" s="167">
        <v>2.4</v>
      </c>
      <c r="E9" s="167">
        <f>1/D9</f>
        <v>0.41666666666666669</v>
      </c>
      <c r="F9" s="168">
        <f>E9/C9</f>
        <v>4.166666666666667</v>
      </c>
      <c r="G9" s="169">
        <f>B9/F9</f>
        <v>3798.3383999999996</v>
      </c>
      <c r="H9" s="157">
        <v>50</v>
      </c>
      <c r="I9" s="164">
        <f>G9*H9</f>
        <v>189916.91999999998</v>
      </c>
      <c r="J9" s="172"/>
      <c r="K9" s="173"/>
    </row>
    <row r="10" spans="2:11" ht="20.25" x14ac:dyDescent="0.3">
      <c r="B10" s="155">
        <v>15826.41</v>
      </c>
      <c r="C10" s="155">
        <v>0.1</v>
      </c>
      <c r="D10" s="167">
        <v>2.2000000000000002</v>
      </c>
      <c r="E10" s="167">
        <f>1/D10</f>
        <v>0.45454545454545453</v>
      </c>
      <c r="F10" s="168">
        <f>E10/C10</f>
        <v>4.545454545454545</v>
      </c>
      <c r="G10" s="169">
        <f>B10/F10</f>
        <v>3481.8102000000003</v>
      </c>
      <c r="H10" s="157">
        <v>50</v>
      </c>
      <c r="I10" s="164">
        <f>G10*H10</f>
        <v>174090.51</v>
      </c>
      <c r="J10" s="172" t="s">
        <v>34</v>
      </c>
      <c r="K10" s="173"/>
    </row>
    <row r="11" spans="2:11" ht="20.25" x14ac:dyDescent="0.3">
      <c r="B11" s="172"/>
      <c r="C11" s="172"/>
      <c r="D11" s="174"/>
      <c r="E11" s="174"/>
      <c r="F11" s="172"/>
      <c r="G11" s="175"/>
      <c r="H11" s="176"/>
      <c r="I11" s="172"/>
      <c r="J11" s="172"/>
      <c r="K11" s="173"/>
    </row>
    <row r="12" spans="2:11" ht="20.25" x14ac:dyDescent="0.3">
      <c r="B12" s="177" t="s">
        <v>76</v>
      </c>
      <c r="C12" s="172"/>
      <c r="D12" s="172"/>
      <c r="E12" s="172"/>
      <c r="F12" s="172"/>
      <c r="G12" s="174"/>
      <c r="H12" s="178"/>
      <c r="J12" s="179"/>
      <c r="K12" s="180"/>
    </row>
    <row r="13" spans="2:11" ht="20.25" customHeight="1" x14ac:dyDescent="0.3">
      <c r="B13" s="155" t="s">
        <v>67</v>
      </c>
      <c r="C13" s="155" t="s">
        <v>68</v>
      </c>
      <c r="D13" s="156" t="s">
        <v>69</v>
      </c>
      <c r="E13" s="156" t="s">
        <v>70</v>
      </c>
      <c r="F13" s="156" t="s">
        <v>71</v>
      </c>
      <c r="G13" s="156" t="s">
        <v>72</v>
      </c>
      <c r="H13" s="156" t="s">
        <v>73</v>
      </c>
      <c r="I13" s="157" t="s">
        <v>74</v>
      </c>
      <c r="J13" s="181"/>
    </row>
    <row r="14" spans="2:11" ht="23.25" customHeight="1" x14ac:dyDescent="0.3">
      <c r="B14" s="155">
        <v>16593.349999999999</v>
      </c>
      <c r="C14" s="155">
        <v>0.04</v>
      </c>
      <c r="D14" s="167">
        <v>2.4</v>
      </c>
      <c r="E14" s="167">
        <f>1/D14</f>
        <v>0.41666666666666669</v>
      </c>
      <c r="F14" s="168">
        <f>E14/C14</f>
        <v>10.416666666666666</v>
      </c>
      <c r="G14" s="169">
        <f>B14/F14</f>
        <v>1592.9615999999999</v>
      </c>
      <c r="H14" s="157">
        <v>80</v>
      </c>
      <c r="I14" s="157">
        <f>G14*H14</f>
        <v>127436.92799999999</v>
      </c>
    </row>
    <row r="15" spans="2:11" ht="23.25" customHeight="1" x14ac:dyDescent="0.3">
      <c r="B15" s="155">
        <f>B14</f>
        <v>16593.349999999999</v>
      </c>
      <c r="C15" s="155">
        <v>0.06</v>
      </c>
      <c r="D15" s="167">
        <v>2.4</v>
      </c>
      <c r="E15" s="167">
        <f>1/D15</f>
        <v>0.41666666666666669</v>
      </c>
      <c r="F15" s="168">
        <f>E15/C15</f>
        <v>6.9444444444444446</v>
      </c>
      <c r="G15" s="169">
        <f>B15/F15</f>
        <v>2389.4423999999999</v>
      </c>
      <c r="H15" s="157">
        <v>60</v>
      </c>
      <c r="I15" s="157">
        <f>G15*H15</f>
        <v>143366.54399999999</v>
      </c>
    </row>
    <row r="16" spans="2:11" ht="22.5" customHeight="1" x14ac:dyDescent="0.3">
      <c r="B16" s="155">
        <f>B14</f>
        <v>16593.349999999999</v>
      </c>
      <c r="C16" s="155">
        <v>0.1</v>
      </c>
      <c r="D16" s="167">
        <v>2.4</v>
      </c>
      <c r="E16" s="167">
        <f>1/D16</f>
        <v>0.41666666666666669</v>
      </c>
      <c r="F16" s="168">
        <f>E16/C16</f>
        <v>4.166666666666667</v>
      </c>
      <c r="G16" s="169">
        <f>B16/F16</f>
        <v>3982.4039999999995</v>
      </c>
      <c r="H16" s="157">
        <v>50</v>
      </c>
      <c r="I16" s="157">
        <f>G16*H16</f>
        <v>199120.19999999998</v>
      </c>
      <c r="J16" s="165"/>
      <c r="K16" s="181"/>
    </row>
    <row r="17" spans="2:15" ht="20.25" x14ac:dyDescent="0.3">
      <c r="B17" s="155">
        <f>B14</f>
        <v>16593.349999999999</v>
      </c>
      <c r="C17" s="155">
        <v>0.1</v>
      </c>
      <c r="D17" s="167">
        <v>2.2000000000000002</v>
      </c>
      <c r="E17" s="167">
        <f>1/D17</f>
        <v>0.45454545454545453</v>
      </c>
      <c r="F17" s="168">
        <f>E17/C17</f>
        <v>4.545454545454545</v>
      </c>
      <c r="G17" s="169">
        <f>B17/F17</f>
        <v>3650.5370000000003</v>
      </c>
      <c r="H17" s="157">
        <v>50</v>
      </c>
      <c r="I17" s="164">
        <f>G17*H17</f>
        <v>182526.85</v>
      </c>
      <c r="J17" s="172" t="s">
        <v>34</v>
      </c>
      <c r="K17" s="173"/>
    </row>
    <row r="18" spans="2:15" ht="22.5" customHeight="1" x14ac:dyDescent="0.3">
      <c r="B18" s="172"/>
      <c r="C18" s="172"/>
      <c r="D18" s="172"/>
      <c r="E18" s="172"/>
      <c r="F18" s="172"/>
      <c r="G18" s="182"/>
      <c r="H18" s="183"/>
      <c r="I18" s="183"/>
      <c r="J18" s="184"/>
      <c r="K18" s="181"/>
      <c r="M18" s="185"/>
      <c r="N18" s="185"/>
      <c r="O18" s="185"/>
    </row>
    <row r="19" spans="2:15" ht="15" customHeight="1" x14ac:dyDescent="0.2">
      <c r="B19" s="186"/>
    </row>
    <row r="20" spans="2:15" ht="20.25" x14ac:dyDescent="0.3">
      <c r="B20" s="177" t="s">
        <v>77</v>
      </c>
    </row>
    <row r="21" spans="2:15" ht="20.25" x14ac:dyDescent="0.3">
      <c r="B21" s="155" t="s">
        <v>67</v>
      </c>
      <c r="C21" s="155" t="s">
        <v>68</v>
      </c>
      <c r="D21" s="156" t="s">
        <v>69</v>
      </c>
      <c r="E21" s="156" t="s">
        <v>70</v>
      </c>
      <c r="F21" s="156" t="s">
        <v>71</v>
      </c>
      <c r="G21" s="156" t="s">
        <v>72</v>
      </c>
      <c r="H21" s="156" t="s">
        <v>73</v>
      </c>
      <c r="I21" s="157" t="s">
        <v>74</v>
      </c>
    </row>
    <row r="22" spans="2:15" ht="20.25" x14ac:dyDescent="0.3">
      <c r="B22" s="155">
        <v>7182.11</v>
      </c>
      <c r="C22" s="155">
        <v>0.02</v>
      </c>
      <c r="D22" s="167">
        <v>2.4</v>
      </c>
      <c r="E22" s="167">
        <f>1/D22</f>
        <v>0.41666666666666669</v>
      </c>
      <c r="F22" s="168">
        <f>E22/C22</f>
        <v>20.833333333333332</v>
      </c>
      <c r="G22" s="169">
        <f>B22/F22</f>
        <v>344.74128000000002</v>
      </c>
      <c r="H22" s="157">
        <v>80</v>
      </c>
      <c r="I22" s="157">
        <f>G22*H22</f>
        <v>27579.3024</v>
      </c>
    </row>
    <row r="23" spans="2:15" ht="20.25" x14ac:dyDescent="0.3">
      <c r="B23" s="155">
        <f>B22</f>
        <v>7182.11</v>
      </c>
      <c r="C23" s="155">
        <v>0.1</v>
      </c>
      <c r="D23" s="167">
        <v>2.4</v>
      </c>
      <c r="E23" s="167">
        <f>1/D23</f>
        <v>0.41666666666666669</v>
      </c>
      <c r="F23" s="168">
        <f>E23/C23</f>
        <v>4.166666666666667</v>
      </c>
      <c r="G23" s="169">
        <f>B23/F23</f>
        <v>1723.7063999999998</v>
      </c>
      <c r="H23" s="157">
        <v>60</v>
      </c>
      <c r="I23" s="157">
        <f>G23*H23</f>
        <v>103422.38399999999</v>
      </c>
    </row>
    <row r="24" spans="2:15" ht="20.25" x14ac:dyDescent="0.3">
      <c r="B24" s="155">
        <f>B22</f>
        <v>7182.11</v>
      </c>
      <c r="C24" s="155">
        <v>0.1</v>
      </c>
      <c r="D24" s="167">
        <v>2.2000000000000002</v>
      </c>
      <c r="E24" s="167">
        <f>1/D24</f>
        <v>0.45454545454545453</v>
      </c>
      <c r="F24" s="168">
        <f>E24/C24</f>
        <v>4.545454545454545</v>
      </c>
      <c r="G24" s="169">
        <f>B24/F24</f>
        <v>1580.0642</v>
      </c>
      <c r="H24" s="157">
        <v>50</v>
      </c>
      <c r="I24" s="164">
        <f>G24*H24</f>
        <v>79003.210000000006</v>
      </c>
      <c r="J24" s="172" t="s">
        <v>34</v>
      </c>
      <c r="K24" s="173"/>
    </row>
    <row r="26" spans="2:15" ht="18" x14ac:dyDescent="0.25">
      <c r="G26" s="182"/>
      <c r="H26" s="183"/>
      <c r="I26" s="183"/>
    </row>
    <row r="28" spans="2:15" ht="13.5" thickBot="1" x14ac:dyDescent="0.25"/>
    <row r="29" spans="2:15" x14ac:dyDescent="0.2">
      <c r="C29" s="188" t="s">
        <v>80</v>
      </c>
      <c r="D29" s="192" t="s">
        <v>67</v>
      </c>
      <c r="E29" s="189" t="s">
        <v>31</v>
      </c>
      <c r="F29" s="189" t="s">
        <v>68</v>
      </c>
      <c r="G29" s="190" t="s">
        <v>82</v>
      </c>
      <c r="H29" s="185"/>
    </row>
    <row r="30" spans="2:15" x14ac:dyDescent="0.2">
      <c r="C30" s="378" t="s">
        <v>75</v>
      </c>
      <c r="D30" s="380">
        <v>15826.41</v>
      </c>
      <c r="E30" s="187" t="s">
        <v>35</v>
      </c>
      <c r="F30" s="187">
        <v>40</v>
      </c>
      <c r="G30" s="191">
        <v>1329</v>
      </c>
      <c r="H30" s="185"/>
    </row>
    <row r="31" spans="2:15" ht="14.45" customHeight="1" x14ac:dyDescent="0.2">
      <c r="C31" s="378"/>
      <c r="D31" s="381"/>
      <c r="E31" s="187" t="s">
        <v>78</v>
      </c>
      <c r="F31" s="187">
        <v>60</v>
      </c>
      <c r="G31" s="191">
        <v>2279</v>
      </c>
      <c r="H31" s="185"/>
    </row>
    <row r="32" spans="2:15" ht="14.45" customHeight="1" x14ac:dyDescent="0.2">
      <c r="C32" s="378"/>
      <c r="D32" s="381"/>
      <c r="E32" s="187" t="s">
        <v>79</v>
      </c>
      <c r="F32" s="187">
        <v>100</v>
      </c>
      <c r="G32" s="191">
        <v>3798</v>
      </c>
      <c r="H32" s="185"/>
    </row>
    <row r="33" spans="3:8" ht="15" customHeight="1" thickBot="1" x14ac:dyDescent="0.25">
      <c r="C33" s="379"/>
      <c r="D33" s="382"/>
      <c r="E33" s="193" t="s">
        <v>81</v>
      </c>
      <c r="F33" s="193">
        <v>100</v>
      </c>
      <c r="G33" s="194">
        <v>3482</v>
      </c>
      <c r="H33" s="185"/>
    </row>
    <row r="34" spans="3:8" ht="13.5" thickBot="1" x14ac:dyDescent="0.25"/>
    <row r="35" spans="3:8" x14ac:dyDescent="0.2">
      <c r="C35" s="188" t="s">
        <v>80</v>
      </c>
      <c r="D35" s="192"/>
      <c r="E35" s="189" t="s">
        <v>31</v>
      </c>
      <c r="F35" s="189" t="s">
        <v>68</v>
      </c>
      <c r="G35" s="190" t="s">
        <v>82</v>
      </c>
    </row>
    <row r="36" spans="3:8" x14ac:dyDescent="0.2">
      <c r="C36" s="378" t="s">
        <v>76</v>
      </c>
      <c r="D36" s="380">
        <v>16593.349999999999</v>
      </c>
      <c r="E36" s="187" t="s">
        <v>35</v>
      </c>
      <c r="F36" s="187">
        <v>40</v>
      </c>
      <c r="G36" s="191">
        <v>1593</v>
      </c>
    </row>
    <row r="37" spans="3:8" ht="14.45" customHeight="1" x14ac:dyDescent="0.2">
      <c r="C37" s="378"/>
      <c r="D37" s="381"/>
      <c r="E37" s="187" t="s">
        <v>78</v>
      </c>
      <c r="F37" s="187">
        <v>60</v>
      </c>
      <c r="G37" s="191">
        <v>2389</v>
      </c>
    </row>
    <row r="38" spans="3:8" ht="14.45" customHeight="1" x14ac:dyDescent="0.2">
      <c r="C38" s="378"/>
      <c r="D38" s="381"/>
      <c r="E38" s="187" t="s">
        <v>79</v>
      </c>
      <c r="F38" s="187">
        <v>100</v>
      </c>
      <c r="G38" s="191">
        <v>2982</v>
      </c>
    </row>
    <row r="39" spans="3:8" ht="15" customHeight="1" thickBot="1" x14ac:dyDescent="0.25">
      <c r="C39" s="379"/>
      <c r="D39" s="382"/>
      <c r="E39" s="193" t="s">
        <v>81</v>
      </c>
      <c r="F39" s="193">
        <v>100</v>
      </c>
      <c r="G39" s="194">
        <v>3651</v>
      </c>
    </row>
    <row r="40" spans="3:8" ht="13.5" thickBot="1" x14ac:dyDescent="0.25"/>
    <row r="41" spans="3:8" x14ac:dyDescent="0.2">
      <c r="C41" s="188" t="s">
        <v>80</v>
      </c>
      <c r="D41" s="192"/>
      <c r="E41" s="189" t="s">
        <v>31</v>
      </c>
      <c r="F41" s="189" t="s">
        <v>68</v>
      </c>
      <c r="G41" s="190" t="s">
        <v>82</v>
      </c>
    </row>
    <row r="42" spans="3:8" x14ac:dyDescent="0.2">
      <c r="C42" s="378" t="s">
        <v>77</v>
      </c>
      <c r="D42" s="380">
        <v>7182.11</v>
      </c>
      <c r="E42" s="187" t="s">
        <v>83</v>
      </c>
      <c r="F42" s="187">
        <v>20</v>
      </c>
      <c r="G42" s="191">
        <v>345</v>
      </c>
    </row>
    <row r="43" spans="3:8" ht="14.45" customHeight="1" x14ac:dyDescent="0.2">
      <c r="C43" s="378"/>
      <c r="D43" s="381"/>
      <c r="E43" s="187" t="s">
        <v>78</v>
      </c>
      <c r="F43" s="187">
        <v>100</v>
      </c>
      <c r="G43" s="191">
        <v>1724</v>
      </c>
    </row>
    <row r="44" spans="3:8" ht="15" customHeight="1" thickBot="1" x14ac:dyDescent="0.25">
      <c r="C44" s="379"/>
      <c r="D44" s="382"/>
      <c r="E44" s="193" t="s">
        <v>81</v>
      </c>
      <c r="F44" s="193">
        <v>100</v>
      </c>
      <c r="G44" s="194">
        <v>1580</v>
      </c>
    </row>
  </sheetData>
  <mergeCells count="6">
    <mergeCell ref="C30:C33"/>
    <mergeCell ref="C36:C39"/>
    <mergeCell ref="C42:C44"/>
    <mergeCell ref="D30:D33"/>
    <mergeCell ref="D36:D39"/>
    <mergeCell ref="D42:D44"/>
  </mergeCell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FAE17-41A9-4A26-B803-00CB0900B240}">
  <dimension ref="A1"/>
  <sheetViews>
    <sheetView workbookViewId="0">
      <selection activeCell="G40" sqref="G40"/>
    </sheetView>
  </sheetViews>
  <sheetFormatPr defaultRowHeight="15" x14ac:dyDescent="0.25"/>
  <cols>
    <col min="6" max="6" width="9.7109375" bestFit="1" customWidth="1"/>
    <col min="7" max="7" width="10.42578125" customWidth="1"/>
    <col min="11" max="11" width="9.5703125" customWidth="1"/>
  </cols>
  <sheetData/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WorkbookDrillPathInfo xmlns:xsd="http://www.w3.org/2001/XMLSchema" xmlns:xsi="http://www.w3.org/2001/XMLSchema-instance" xmlns="http://www.infor.com/qaa/DrillPath">
  <CurrentDrillPath>
    <DrillPathNode AnalysisType="NONE" Id="1a0fb8ab-ee5a-431e-af1f-2293033dd292" Name="Menu" HandleSummaryReportOnly="false" Source="">
      <Children/>
    </DrillPathNode>
    <DrillPathNode AnalysisType="NONE" Id="62eac5bb-9c2f-415d-b56e-1a4ab9395d9b" Name="Summary Graphs" HandleSummaryReportOnly="false" Source="">
      <Children/>
    </DrillPathNode>
    <DrillPathNode AnalysisType="NONE" Id="f2cebb70-f5b7-4454-be62-8c3add2e0f32" Name="Notes" HandleSummaryReportOnly="false" Source="">
      <Children/>
    </DrillPathNode>
    <DrillPathNode AnalysisType="NONE" Id="142dc8d2-6f9b-43c9-b50f-985c8a32a356" Name="Calculator Sheet" HandleSummaryReportOnly="false" Source="">
      <Children/>
    </DrillPathNode>
  </CurrentDrillPath>
  <SavedDrillPath/>
</WorkbookDrillPathInfo>
</file>

<file path=customXml/itemProps1.xml><?xml version="1.0" encoding="utf-8"?>
<ds:datastoreItem xmlns:ds="http://schemas.openxmlformats.org/officeDocument/2006/customXml" ds:itemID="{E4409F4C-B013-46BB-88DE-47E87353AB4A}">
  <ds:schemaRefs>
    <ds:schemaRef ds:uri="http://www.w3.org/2001/XMLSchema"/>
    <ds:schemaRef ds:uri="http://www.infor.com/qaa/DrillPath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 put sheet test</vt:lpstr>
      <vt:lpstr>Foamix Calculations</vt:lpstr>
      <vt:lpstr>Summary Graphs</vt:lpstr>
      <vt:lpstr>Spread Rates</vt:lpstr>
      <vt:lpstr>Sheet2</vt:lpstr>
      <vt:lpstr>'In put sheet test'!Print_Area</vt:lpstr>
      <vt:lpstr>'Summary Graphs'!Print_Area</vt:lpstr>
    </vt:vector>
  </TitlesOfParts>
  <Company>Aggregate Industries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Lucy Porter</dc:creator>
  <cp:lastModifiedBy>steve pointon</cp:lastModifiedBy>
  <cp:lastPrinted>2026-01-15T15:55:09Z</cp:lastPrinted>
  <dcterms:created xsi:type="dcterms:W3CDTF">2021-04-28T09:37:02Z</dcterms:created>
  <dcterms:modified xsi:type="dcterms:W3CDTF">2026-01-31T15:35:02Z</dcterms:modified>
</cp:coreProperties>
</file>