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Stack\UGent\Onderzoek\Papers\2017-02 Health Systems\"/>
    </mc:Choice>
  </mc:AlternateContent>
  <bookViews>
    <workbookView xWindow="0" yWindow="0" windowWidth="12288" windowHeight="6216"/>
  </bookViews>
  <sheets>
    <sheet name="status_Gen_ALL_1_x" sheetId="3" r:id="rId1"/>
    <sheet name="status_Gen_ALL_3_x" sheetId="4" r:id="rId2"/>
    <sheet name="status_Gen_ALL_0_x" sheetId="5" r:id="rId3"/>
  </sheets>
  <calcPr calcId="152511"/>
</workbook>
</file>

<file path=xl/calcChain.xml><?xml version="1.0" encoding="utf-8"?>
<calcChain xmlns="http://schemas.openxmlformats.org/spreadsheetml/2006/main">
  <c r="H2" i="5" l="1"/>
  <c r="G2" i="5"/>
  <c r="H3" i="5"/>
  <c r="G3" i="5"/>
  <c r="H4" i="5"/>
  <c r="G4" i="5"/>
  <c r="G7" i="5"/>
  <c r="H7" i="5"/>
  <c r="G8" i="5"/>
  <c r="H8" i="5"/>
  <c r="G9" i="5"/>
  <c r="H9" i="5"/>
  <c r="G10" i="5"/>
  <c r="H10" i="5"/>
  <c r="G11" i="5"/>
  <c r="H11" i="5"/>
  <c r="G12" i="5"/>
  <c r="H12" i="5"/>
  <c r="H6" i="5"/>
  <c r="G6" i="5"/>
  <c r="H5" i="5"/>
  <c r="G5" i="5"/>
  <c r="F30" i="3" l="1"/>
  <c r="D30" i="3"/>
  <c r="B30" i="3"/>
  <c r="G4" i="4" l="1"/>
  <c r="H4" i="4"/>
  <c r="G17" i="4"/>
  <c r="H17" i="4"/>
  <c r="G18" i="4"/>
  <c r="H18" i="4"/>
  <c r="G20" i="4"/>
  <c r="H20" i="4"/>
  <c r="F23" i="3"/>
  <c r="G22" i="3"/>
  <c r="H22" i="3"/>
  <c r="G16" i="3"/>
  <c r="H16" i="3"/>
  <c r="G17" i="3"/>
  <c r="H17" i="3"/>
  <c r="G18" i="3"/>
  <c r="H18" i="3"/>
  <c r="G19" i="3"/>
  <c r="H19" i="3"/>
  <c r="G20" i="3"/>
  <c r="H20" i="3"/>
  <c r="G21" i="3"/>
  <c r="H21" i="3"/>
  <c r="H4" i="3"/>
  <c r="G4" i="3"/>
  <c r="F13" i="5"/>
  <c r="F21" i="4" l="1"/>
  <c r="G3" i="4" l="1"/>
  <c r="G5" i="4"/>
  <c r="G6" i="4"/>
  <c r="G7" i="4"/>
  <c r="G8" i="4"/>
  <c r="G9" i="4"/>
  <c r="G10" i="4"/>
  <c r="G11" i="4"/>
  <c r="G12" i="4"/>
  <c r="G13" i="4"/>
  <c r="G14" i="4"/>
  <c r="G15" i="4"/>
  <c r="G16" i="4"/>
  <c r="G19" i="4"/>
  <c r="B26" i="5" l="1"/>
  <c r="B26" i="4"/>
  <c r="B26" i="3"/>
  <c r="B27" i="4" l="1"/>
  <c r="B27" i="5"/>
  <c r="H3" i="4"/>
  <c r="H3" i="3"/>
  <c r="G3" i="3"/>
  <c r="H2" i="4" l="1"/>
  <c r="G2" i="4"/>
  <c r="H19" i="4"/>
  <c r="H16" i="4"/>
  <c r="H15" i="4"/>
  <c r="H14" i="4"/>
  <c r="H13" i="4"/>
  <c r="H12" i="4"/>
  <c r="H11" i="4"/>
  <c r="H10" i="4"/>
  <c r="H9" i="4"/>
  <c r="H8" i="4"/>
  <c r="H7" i="4"/>
  <c r="H6" i="4"/>
  <c r="H5" i="4"/>
  <c r="H6" i="3"/>
  <c r="H7" i="3"/>
  <c r="H8" i="3"/>
  <c r="H9" i="3"/>
  <c r="H10" i="3"/>
  <c r="H11" i="3"/>
  <c r="H12" i="3"/>
  <c r="H13" i="3"/>
  <c r="H14" i="3"/>
  <c r="H15" i="3"/>
  <c r="G6" i="3"/>
  <c r="G7" i="3"/>
  <c r="G8" i="3"/>
  <c r="G9" i="3"/>
  <c r="G10" i="3"/>
  <c r="G11" i="3"/>
  <c r="G12" i="3"/>
  <c r="G13" i="3"/>
  <c r="G14" i="3"/>
  <c r="G15" i="3"/>
  <c r="G2" i="3"/>
  <c r="H2" i="3"/>
  <c r="H5" i="3" l="1"/>
  <c r="G5" i="3"/>
</calcChain>
</file>

<file path=xl/sharedStrings.xml><?xml version="1.0" encoding="utf-8"?>
<sst xmlns="http://schemas.openxmlformats.org/spreadsheetml/2006/main" count="199" uniqueCount="106">
  <si>
    <t>MinerV11_Gen_ALL_1_20b</t>
  </si>
  <si>
    <t>MinerV11_Gen_ALL_1_20c</t>
  </si>
  <si>
    <t>MinerV11_Gen_ALL_1_20d</t>
  </si>
  <si>
    <t>MinerV11_Gen_ALL_1_20e</t>
  </si>
  <si>
    <t>MinerV11_Gen_ALL_1_20f</t>
  </si>
  <si>
    <t>MinerV11_Gen_ALL_1_20g</t>
  </si>
  <si>
    <t>MinerV11_Gen_ALL_1_20h</t>
  </si>
  <si>
    <t>MinerV11_Gen_ALL_1_20i</t>
  </si>
  <si>
    <t>MinerV11_Gen_ALL_1_20j</t>
  </si>
  <si>
    <t>MinerV11_Gen_ALL_1_20k</t>
  </si>
  <si>
    <t>MinerV11_Gen_ALL_1_20l</t>
  </si>
  <si>
    <t>Naam experiment</t>
  </si>
  <si>
    <t>% Traces identified</t>
  </si>
  <si>
    <t>% Constraints identified</t>
  </si>
  <si>
    <t>Beschrijving</t>
  </si>
  <si>
    <t>div +2</t>
  </si>
  <si>
    <t>mutation *2</t>
  </si>
  <si>
    <t>recomb +2</t>
  </si>
  <si>
    <t>newSeeds +0,1</t>
  </si>
  <si>
    <t>tijd *2</t>
  </si>
  <si>
    <t>Effect vs norm %T</t>
  </si>
  <si>
    <t>Effect vs norm %C</t>
  </si>
  <si>
    <t>MinerV11_Gen_ALL_3_40</t>
  </si>
  <si>
    <t>MinerV11_Gen_ALL_3_20l</t>
  </si>
  <si>
    <t>MinerV11_Gen_ALL_3_20k</t>
  </si>
  <si>
    <t>MinerV11_Gen_ALL_3_20j</t>
  </si>
  <si>
    <t>MinerV11_Gen_ALL_3_20i</t>
  </si>
  <si>
    <t>MinerV11_Gen_ALL_3_20h</t>
  </si>
  <si>
    <t>MinerV11_Gen_ALL_3_20g</t>
  </si>
  <si>
    <t>MinerV11_Gen_ALL_3_20f</t>
  </si>
  <si>
    <t>MinerV11_Gen_ALL_3_20e</t>
  </si>
  <si>
    <t>MinerV11_Gen_ALL_3_20d</t>
  </si>
  <si>
    <t>MinerV11_Gen_ALL_3_20c</t>
  </si>
  <si>
    <t>MinerV11_Gen_ALL_3_20b</t>
  </si>
  <si>
    <t>#Tests</t>
  </si>
  <si>
    <t>MinerV11_Gen_ALL_1_40</t>
  </si>
  <si>
    <t>conf-3</t>
  </si>
  <si>
    <t>decgen +3</t>
  </si>
  <si>
    <t>conf +3</t>
  </si>
  <si>
    <t>dom-1</t>
  </si>
  <si>
    <t>dom+3</t>
  </si>
  <si>
    <t>recomb -2</t>
  </si>
  <si>
    <t>tussen iteratie resPops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</si>
  <si>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</si>
  <si>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</si>
  <si>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</si>
  <si>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</si>
  <si>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</si>
  <si>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</si>
  <si>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</si>
  <si>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</si>
  <si>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</si>
  <si>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</si>
  <si>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k</t>
  </si>
  <si>
    <t>l</t>
  </si>
  <si>
    <t>m</t>
  </si>
  <si>
    <t>mutation /2</t>
  </si>
  <si>
    <t>newSeeds -0,2</t>
  </si>
  <si>
    <t>MinerV11_Complete_1_split0</t>
  </si>
  <si>
    <t>MinerV11_Gen_ALL_1_20a</t>
  </si>
  <si>
    <t>MinerV11_Gen_ALL_1_20m</t>
  </si>
  <si>
    <t>MinerV11_Gen_ALL_3_20a</t>
  </si>
  <si>
    <t>MinerV11_Gen_ALL_3_20m</t>
  </si>
  <si>
    <t>MinerV11_Gen_ALL_1_10a</t>
  </si>
  <si>
    <t>MinerV11_Gen_ALL_3_10a</t>
  </si>
  <si>
    <t>tijd /2</t>
  </si>
  <si>
    <t>Search space increase</t>
  </si>
  <si>
    <t>#possible data combinations</t>
  </si>
  <si>
    <t>#seed rules</t>
  </si>
  <si>
    <t>Phase 2 search space</t>
  </si>
  <si>
    <t>Combined "complete" model</t>
  </si>
  <si>
    <t>MinerV11_Gen_ALL_0_40</t>
  </si>
  <si>
    <t>variant</t>
  </si>
  <si>
    <t>tijd</t>
  </si>
  <si>
    <t>10min</t>
  </si>
  <si>
    <t>20min</t>
  </si>
  <si>
    <t>40min</t>
  </si>
  <si>
    <t>n</t>
  </si>
  <si>
    <t>MinerV11_Gen_ALL_0_10</t>
  </si>
  <si>
    <t>MinerV11_Gen_ALL_0_20</t>
  </si>
  <si>
    <t>MinerV11_Gen_ALL_0_40m</t>
  </si>
  <si>
    <t>MinerV11_Gen_ALL_0_40n</t>
  </si>
  <si>
    <t>newSeeds +0,05, tijd *2</t>
  </si>
  <si>
    <t>newSeeds +0,1, tijd *2</t>
  </si>
  <si>
    <t>MinerV11_Gen_ALL_0_20m</t>
  </si>
  <si>
    <t>MinerV11_Gen_ALL_0_20n</t>
  </si>
  <si>
    <t>newSeeds +0,05</t>
  </si>
  <si>
    <t>Stan Dev</t>
  </si>
  <si>
    <t>~412uur</t>
  </si>
  <si>
    <t>~826uur</t>
  </si>
  <si>
    <t>MinerV11_Gen_ALL_0_10m</t>
  </si>
  <si>
    <t>MinerV11_Gen_ALL_0_20mx</t>
  </si>
  <si>
    <t>MinerV11_Gen_ALL_0_40mx</t>
  </si>
  <si>
    <t>mx</t>
  </si>
  <si>
    <t>newSeeds +0,05*</t>
  </si>
  <si>
    <t>newSeeds +0,05*, tijd *2</t>
  </si>
  <si>
    <t>MinerV11_Gen_ALL_1_20mx</t>
  </si>
  <si>
    <t>MinerV11_Gen_ALL_1_20graph</t>
  </si>
  <si>
    <t>MinerV11_Gen_ALL_1_20mgraph</t>
  </si>
  <si>
    <t>MinerV11_Gen_ALL_1_10m</t>
  </si>
  <si>
    <t>MinerV11_Gen_ALL_1_40m</t>
  </si>
  <si>
    <t>MinerV11_Gen_ALL_3_20mx</t>
  </si>
  <si>
    <t>newSeeds +0,05, tijd /2</t>
  </si>
  <si>
    <t>MinerV11_Gen_ALL_3_10m</t>
  </si>
  <si>
    <t>MinerV11_Gen_ALL_3_40m</t>
  </si>
  <si>
    <t>Combined model'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</si>
</sst>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10" fontId="16" fillId="0" borderId="0" xfId="0" applyNumberFormat="1" applyFont="1"/>
    <xf numFmtId="10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10" fontId="0" fillId="0" borderId="0" xfId="0" applyNumberFormat="1" applyFont="1"/>
    <xf numFmtId="0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J5" sqref="J5"/>
    </sheetView>
  </sheetViews>
  <sheetFormatPr defaultRowHeight="14.4" x14ac:dyDescent="0.3"/>
  <cols>
    <col min="1" max="1" width="24.77734375" customWidth="1"/>
    <col min="2" max="2" width="16.77734375" style="3" bestFit="1" customWidth="1"/>
    <col min="3" max="3" width="8.44140625" style="3" bestFit="1" customWidth="1"/>
    <col min="4" max="4" width="21" style="3" bestFit="1" customWidth="1"/>
    <col min="5" max="5" width="8.44140625" style="3" bestFit="1" customWidth="1"/>
    <col min="6" max="6" width="6.21875" style="5" bestFit="1" customWidth="1"/>
    <col min="7" max="7" width="16.109375" style="3" bestFit="1" customWidth="1"/>
    <col min="8" max="8" width="16.21875" style="3" bestFit="1" customWidth="1"/>
    <col min="9" max="9" width="20.109375" bestFit="1" customWidth="1"/>
  </cols>
  <sheetData>
    <row r="1" spans="1:9" s="1" customFormat="1" x14ac:dyDescent="0.3">
      <c r="A1" s="1" t="s">
        <v>11</v>
      </c>
      <c r="B1" s="2" t="s">
        <v>12</v>
      </c>
      <c r="C1" s="2" t="s">
        <v>87</v>
      </c>
      <c r="D1" s="2" t="s">
        <v>13</v>
      </c>
      <c r="E1" s="2" t="s">
        <v>87</v>
      </c>
      <c r="F1" s="4" t="s">
        <v>34</v>
      </c>
      <c r="G1" s="2" t="s">
        <v>20</v>
      </c>
      <c r="H1" s="2" t="s">
        <v>21</v>
      </c>
      <c r="I1" s="1" t="s">
        <v>14</v>
      </c>
    </row>
    <row r="2" spans="1:9" x14ac:dyDescent="0.3">
      <c r="A2" t="s">
        <v>58</v>
      </c>
      <c r="B2" s="3">
        <v>1</v>
      </c>
      <c r="C2" s="3">
        <v>0</v>
      </c>
      <c r="D2" s="3">
        <v>1</v>
      </c>
      <c r="E2" s="3">
        <v>0</v>
      </c>
      <c r="F2">
        <v>1</v>
      </c>
      <c r="G2" s="3">
        <f>B2-$B$5</f>
        <v>2.3637116384479961E-2</v>
      </c>
      <c r="H2" s="3">
        <f>D2-$D$5</f>
        <v>4.4350941035999902E-3</v>
      </c>
    </row>
    <row r="3" spans="1:9" x14ac:dyDescent="0.3">
      <c r="A3" t="s">
        <v>63</v>
      </c>
      <c r="B3" s="3">
        <v>0.93322818816217501</v>
      </c>
      <c r="C3" s="3">
        <v>1.41815031326392E-2</v>
      </c>
      <c r="D3" s="3">
        <v>0.98724219800337498</v>
      </c>
      <c r="E3" s="3">
        <v>8.4498422882253298E-3</v>
      </c>
      <c r="F3">
        <v>271</v>
      </c>
      <c r="G3" s="3">
        <f t="shared" ref="G3:G4" si="0">IF(ISBLANK(B3),0,B3-$B$5)</f>
        <v>-4.3134695453345029E-2</v>
      </c>
      <c r="H3" s="3">
        <f t="shared" ref="H3:H4" si="1">IF(ISBLANK(B3),0,D3-$D$5)</f>
        <v>-8.3227078930250276E-3</v>
      </c>
      <c r="I3" t="s">
        <v>65</v>
      </c>
    </row>
    <row r="4" spans="1:9" x14ac:dyDescent="0.3">
      <c r="A4" t="s">
        <v>99</v>
      </c>
      <c r="B4" s="3">
        <v>0.91885923219095</v>
      </c>
      <c r="C4" s="3">
        <v>1.88008378530173E-2</v>
      </c>
      <c r="D4" s="3">
        <v>0.98661225194878099</v>
      </c>
      <c r="E4" s="3">
        <v>1.0311804914220599E-2</v>
      </c>
      <c r="F4">
        <v>359</v>
      </c>
      <c r="G4" s="3">
        <f t="shared" si="0"/>
        <v>-5.7503651424570035E-2</v>
      </c>
      <c r="H4" s="3">
        <f t="shared" si="1"/>
        <v>-8.9526539476190159E-3</v>
      </c>
      <c r="I4" t="s">
        <v>82</v>
      </c>
    </row>
    <row r="5" spans="1:9" x14ac:dyDescent="0.3">
      <c r="A5" t="s">
        <v>59</v>
      </c>
      <c r="B5" s="3">
        <v>0.97636288361552004</v>
      </c>
      <c r="C5" s="3">
        <v>5.23376352171362E-3</v>
      </c>
      <c r="D5" s="3">
        <v>0.99556490589640001</v>
      </c>
      <c r="E5" s="3">
        <v>4.7893991816087599E-3</v>
      </c>
      <c r="F5">
        <v>409</v>
      </c>
      <c r="G5" s="3">
        <f>B5-$B$5</f>
        <v>0</v>
      </c>
      <c r="H5" s="3">
        <f>D5-$D$5</f>
        <v>0</v>
      </c>
    </row>
    <row r="6" spans="1:9" x14ac:dyDescent="0.3">
      <c r="A6" t="s">
        <v>0</v>
      </c>
      <c r="B6" s="3">
        <v>0.96753601568967296</v>
      </c>
      <c r="C6" s="3">
        <v>3.7134085029538301E-3</v>
      </c>
      <c r="D6" s="3">
        <v>0.99379844961240305</v>
      </c>
      <c r="E6" s="3">
        <v>5.8010192043006798E-3</v>
      </c>
      <c r="F6">
        <v>35</v>
      </c>
      <c r="G6" s="3">
        <f t="shared" ref="G6:G15" si="2">IF(ISBLANK(B6),0,B6-$B$5)</f>
        <v>-8.8268679258470817E-3</v>
      </c>
      <c r="H6" s="3">
        <f t="shared" ref="H6:H15" si="3">IF(ISBLANK(B6),0,D6-$D$5)</f>
        <v>-1.7664562839969644E-3</v>
      </c>
      <c r="I6" t="s">
        <v>36</v>
      </c>
    </row>
    <row r="7" spans="1:9" x14ac:dyDescent="0.3">
      <c r="A7" t="s">
        <v>1</v>
      </c>
      <c r="B7" s="3">
        <v>0.97454119159858699</v>
      </c>
      <c r="C7" s="3">
        <v>4.5926242291434204E-3</v>
      </c>
      <c r="D7" s="3">
        <v>0.99554675903018297</v>
      </c>
      <c r="E7" s="3">
        <v>4.9403425664631502E-3</v>
      </c>
      <c r="F7">
        <v>235</v>
      </c>
      <c r="G7" s="3">
        <f t="shared" si="2"/>
        <v>-1.8216920169330519E-3</v>
      </c>
      <c r="H7" s="3">
        <f t="shared" si="3"/>
        <v>-1.8146866217039204E-5</v>
      </c>
      <c r="I7" t="s">
        <v>38</v>
      </c>
    </row>
    <row r="8" spans="1:9" x14ac:dyDescent="0.3">
      <c r="A8" t="s">
        <v>2</v>
      </c>
      <c r="B8" s="3">
        <v>0.97450579680284199</v>
      </c>
      <c r="C8" s="3">
        <v>5.5083900941940399E-3</v>
      </c>
      <c r="D8" s="3">
        <v>0.99528286326900794</v>
      </c>
      <c r="E8" s="3">
        <v>4.8498699520340702E-3</v>
      </c>
      <c r="F8">
        <v>235</v>
      </c>
      <c r="G8" s="3">
        <f t="shared" si="2"/>
        <v>-1.8570868126780438E-3</v>
      </c>
      <c r="H8" s="3">
        <f t="shared" si="3"/>
        <v>-2.8204262739206509E-4</v>
      </c>
      <c r="I8" t="s">
        <v>15</v>
      </c>
    </row>
    <row r="9" spans="1:9" x14ac:dyDescent="0.3">
      <c r="A9" t="s">
        <v>3</v>
      </c>
      <c r="B9" s="3">
        <v>0.96609913829024696</v>
      </c>
      <c r="C9" s="3">
        <v>4.9452735715140696E-3</v>
      </c>
      <c r="D9" s="3">
        <v>0.99202657807308903</v>
      </c>
      <c r="E9" s="3">
        <v>5.0699991770806604E-3</v>
      </c>
      <c r="F9">
        <v>35</v>
      </c>
      <c r="G9" s="3">
        <f t="shared" si="2"/>
        <v>-1.0263745325273077E-2</v>
      </c>
      <c r="H9" s="3">
        <f t="shared" si="3"/>
        <v>-3.5383278233109827E-3</v>
      </c>
      <c r="I9" t="s">
        <v>37</v>
      </c>
    </row>
    <row r="10" spans="1:9" x14ac:dyDescent="0.3">
      <c r="A10" t="s">
        <v>4</v>
      </c>
      <c r="B10" s="3">
        <v>0.97222942116372901</v>
      </c>
      <c r="C10" s="3">
        <v>5.4019529622590197E-3</v>
      </c>
      <c r="D10" s="3">
        <v>0.99472208477651303</v>
      </c>
      <c r="E10" s="3">
        <v>5.1832597392759798E-3</v>
      </c>
      <c r="F10">
        <v>235</v>
      </c>
      <c r="G10" s="3">
        <f t="shared" si="2"/>
        <v>-4.1334624517910257E-3</v>
      </c>
      <c r="H10" s="3">
        <f t="shared" si="3"/>
        <v>-8.4282111988698283E-4</v>
      </c>
      <c r="I10" t="s">
        <v>39</v>
      </c>
    </row>
    <row r="11" spans="1:9" x14ac:dyDescent="0.3">
      <c r="A11" t="s">
        <v>5</v>
      </c>
      <c r="B11" s="3">
        <v>0.97324265149427602</v>
      </c>
      <c r="C11" s="3">
        <v>4.22078879585688E-3</v>
      </c>
      <c r="D11" s="3">
        <v>0.99515091538842104</v>
      </c>
      <c r="E11" s="3">
        <v>5.2805947346391598E-3</v>
      </c>
      <c r="F11">
        <v>235</v>
      </c>
      <c r="G11" s="3">
        <f t="shared" si="2"/>
        <v>-3.1202321212440154E-3</v>
      </c>
      <c r="H11" s="3">
        <f t="shared" si="3"/>
        <v>-4.1399050797896741E-4</v>
      </c>
      <c r="I11" t="s">
        <v>40</v>
      </c>
    </row>
    <row r="12" spans="1:9" x14ac:dyDescent="0.3">
      <c r="A12" t="s">
        <v>6</v>
      </c>
      <c r="B12" s="3">
        <v>0.97022128884221903</v>
      </c>
      <c r="C12" s="3">
        <v>3.8361748278229199E-3</v>
      </c>
      <c r="D12" s="3">
        <v>0.99492000659739399</v>
      </c>
      <c r="E12" s="3">
        <v>5.1341122106795299E-3</v>
      </c>
      <c r="F12">
        <v>235</v>
      </c>
      <c r="G12" s="3">
        <f t="shared" si="2"/>
        <v>-6.1415947733010068E-3</v>
      </c>
      <c r="H12" s="3">
        <f t="shared" si="3"/>
        <v>-6.4489929900601872E-4</v>
      </c>
      <c r="I12" t="s">
        <v>16</v>
      </c>
    </row>
    <row r="13" spans="1:9" x14ac:dyDescent="0.3">
      <c r="A13" t="s">
        <v>7</v>
      </c>
      <c r="B13" s="3">
        <v>0.97161767662851195</v>
      </c>
      <c r="C13" s="3">
        <v>4.7630816941390403E-3</v>
      </c>
      <c r="D13" s="3">
        <v>0.99399637143328301</v>
      </c>
      <c r="E13" s="3">
        <v>5.1332643678513902E-3</v>
      </c>
      <c r="F13">
        <v>235</v>
      </c>
      <c r="G13" s="3">
        <f t="shared" si="2"/>
        <v>-4.7452069870080882E-3</v>
      </c>
      <c r="H13" s="3">
        <f t="shared" si="3"/>
        <v>-1.5685344631169995E-3</v>
      </c>
      <c r="I13" t="s">
        <v>56</v>
      </c>
    </row>
    <row r="14" spans="1:9" x14ac:dyDescent="0.3">
      <c r="A14" t="s">
        <v>8</v>
      </c>
      <c r="B14" s="3">
        <v>0.96538063014261799</v>
      </c>
      <c r="C14" s="3">
        <v>4.02515109333592E-3</v>
      </c>
      <c r="D14" s="3">
        <v>0.99335548172757404</v>
      </c>
      <c r="E14" s="3">
        <v>5.6031497854589201E-3</v>
      </c>
      <c r="F14">
        <v>35</v>
      </c>
      <c r="G14" s="3">
        <f t="shared" si="2"/>
        <v>-1.0982253472902048E-2</v>
      </c>
      <c r="H14" s="3">
        <f t="shared" si="3"/>
        <v>-2.2094241688259686E-3</v>
      </c>
      <c r="I14" t="s">
        <v>41</v>
      </c>
    </row>
    <row r="15" spans="1:9" x14ac:dyDescent="0.3">
      <c r="A15" t="s">
        <v>9</v>
      </c>
      <c r="B15" s="3">
        <v>0.96999280519581499</v>
      </c>
      <c r="C15" s="3">
        <v>4.6822033180680999E-3</v>
      </c>
      <c r="D15" s="3">
        <v>0.99307273626917303</v>
      </c>
      <c r="E15" s="3">
        <v>5.4072476510359704E-3</v>
      </c>
      <c r="F15">
        <v>235</v>
      </c>
      <c r="G15" s="3">
        <f t="shared" si="2"/>
        <v>-6.3700784197050497E-3</v>
      </c>
      <c r="H15" s="3">
        <f t="shared" si="3"/>
        <v>-2.4921696272269811E-3</v>
      </c>
      <c r="I15" t="s">
        <v>17</v>
      </c>
    </row>
    <row r="16" spans="1:9" x14ac:dyDescent="0.3">
      <c r="A16" t="s">
        <v>10</v>
      </c>
      <c r="B16" s="3">
        <v>0.95045030029279198</v>
      </c>
      <c r="C16" s="3">
        <v>1.0154385975130799E-2</v>
      </c>
      <c r="D16" s="3">
        <v>0.98759689922480598</v>
      </c>
      <c r="E16" s="3">
        <v>7.9054566102213699E-3</v>
      </c>
      <c r="F16">
        <v>35</v>
      </c>
      <c r="G16" s="3">
        <f t="shared" ref="G16:G21" si="4">IF(ISBLANK(B16),0,B16-$B$5)</f>
        <v>-2.5912583322728056E-2</v>
      </c>
      <c r="H16" s="3">
        <f t="shared" ref="H16:H21" si="5">IF(ISBLANK(B16),0,D16-$D$5)</f>
        <v>-7.9680066715940301E-3</v>
      </c>
      <c r="I16" t="s">
        <v>57</v>
      </c>
    </row>
    <row r="17" spans="1:9" x14ac:dyDescent="0.3">
      <c r="A17" t="s">
        <v>60</v>
      </c>
      <c r="B17" s="3">
        <v>0.97136665119772803</v>
      </c>
      <c r="C17" s="3">
        <v>7.6969437307630303E-3</v>
      </c>
      <c r="D17" s="3">
        <v>0.99507882588624597</v>
      </c>
      <c r="E17" s="3">
        <v>5.2378071767827201E-3</v>
      </c>
      <c r="F17">
        <v>178</v>
      </c>
      <c r="G17" s="3">
        <f t="shared" si="4"/>
        <v>-4.9962324177920125E-3</v>
      </c>
      <c r="H17" s="3">
        <f t="shared" si="5"/>
        <v>-4.8608001015404412E-4</v>
      </c>
      <c r="I17" t="s">
        <v>86</v>
      </c>
    </row>
    <row r="18" spans="1:9" x14ac:dyDescent="0.3">
      <c r="A18" t="s">
        <v>96</v>
      </c>
      <c r="B18" s="3">
        <v>0.96764328169127101</v>
      </c>
      <c r="C18" s="3">
        <v>3.4868990200193498E-3</v>
      </c>
      <c r="D18" s="3">
        <v>0.99439221507504505</v>
      </c>
      <c r="E18" s="3">
        <v>5.03199984514692E-3</v>
      </c>
      <c r="F18">
        <v>235</v>
      </c>
      <c r="G18" s="3">
        <f t="shared" si="4"/>
        <v>-8.7196019242490319E-3</v>
      </c>
      <c r="H18" s="3">
        <f t="shared" si="5"/>
        <v>-1.1726908213549603E-3</v>
      </c>
      <c r="I18" t="s">
        <v>18</v>
      </c>
    </row>
    <row r="19" spans="1:9" x14ac:dyDescent="0.3">
      <c r="A19" t="s">
        <v>35</v>
      </c>
      <c r="B19" s="3">
        <v>0.99049459832915598</v>
      </c>
      <c r="C19" s="3">
        <v>1.85300433274751E-3</v>
      </c>
      <c r="D19" s="3">
        <v>0.99821109123434704</v>
      </c>
      <c r="E19" s="3">
        <v>3.4197277944911998E-3</v>
      </c>
      <c r="F19">
        <v>117</v>
      </c>
      <c r="G19" s="3">
        <f t="shared" si="4"/>
        <v>1.4131714713635946E-2</v>
      </c>
      <c r="H19" s="3">
        <f t="shared" si="5"/>
        <v>2.6461853379470268E-3</v>
      </c>
      <c r="I19" t="s">
        <v>19</v>
      </c>
    </row>
    <row r="20" spans="1:9" x14ac:dyDescent="0.3">
      <c r="A20" t="s">
        <v>100</v>
      </c>
      <c r="B20" s="3">
        <v>0.96923844319556796</v>
      </c>
      <c r="C20" s="3">
        <v>2.6531380280795599E-2</v>
      </c>
      <c r="D20" s="3">
        <v>0.99351101820398902</v>
      </c>
      <c r="E20" s="3">
        <v>9.6226263608575092E-3</v>
      </c>
      <c r="F20">
        <v>178</v>
      </c>
      <c r="G20" s="3">
        <f t="shared" si="4"/>
        <v>-7.1244404199520828E-3</v>
      </c>
      <c r="H20" s="3">
        <f t="shared" si="5"/>
        <v>-2.0538876924109939E-3</v>
      </c>
      <c r="I20" t="s">
        <v>82</v>
      </c>
    </row>
    <row r="21" spans="1:9" x14ac:dyDescent="0.3">
      <c r="A21" t="s">
        <v>97</v>
      </c>
      <c r="B21" s="3">
        <v>0.96002119550421905</v>
      </c>
      <c r="C21" s="3">
        <v>5.9518577097014101E-3</v>
      </c>
      <c r="D21" s="3">
        <v>0.99612403100775104</v>
      </c>
      <c r="E21" s="3">
        <v>3.8759689922480598E-3</v>
      </c>
      <c r="F21">
        <v>10</v>
      </c>
      <c r="G21" s="3">
        <f t="shared" si="4"/>
        <v>-1.6341688111300989E-2</v>
      </c>
      <c r="H21" s="3">
        <f t="shared" si="5"/>
        <v>5.5912511135103315E-4</v>
      </c>
      <c r="I21" t="s">
        <v>42</v>
      </c>
    </row>
    <row r="22" spans="1:9" x14ac:dyDescent="0.3">
      <c r="A22" t="s">
        <v>98</v>
      </c>
      <c r="B22" s="3">
        <v>0.94457521487185403</v>
      </c>
      <c r="C22" s="3">
        <v>9.8740334732329606E-3</v>
      </c>
      <c r="D22" s="3">
        <v>0.99612403100775104</v>
      </c>
      <c r="E22" s="3">
        <v>3.8759689922480598E-3</v>
      </c>
      <c r="F22">
        <v>10</v>
      </c>
      <c r="G22" s="3">
        <f t="shared" ref="G22" si="6">IF(ISBLANK(B22),0,B22-$B$5)</f>
        <v>-3.1787668743666009E-2</v>
      </c>
      <c r="H22" s="3">
        <f t="shared" ref="H22" si="7">IF(ISBLANK(B22),0,D22-$D$5)</f>
        <v>5.5912511135103315E-4</v>
      </c>
    </row>
    <row r="23" spans="1:9" x14ac:dyDescent="0.3">
      <c r="F23" s="5">
        <f>SUM(F2:F22)</f>
        <v>3553</v>
      </c>
    </row>
    <row r="24" spans="1:9" x14ac:dyDescent="0.3">
      <c r="A24" t="s">
        <v>68</v>
      </c>
      <c r="B24" s="10">
        <v>56</v>
      </c>
      <c r="C24" s="10"/>
      <c r="D24" s="10"/>
      <c r="E24" s="10"/>
    </row>
    <row r="25" spans="1:9" x14ac:dyDescent="0.3">
      <c r="A25" t="s">
        <v>67</v>
      </c>
      <c r="B25" s="10">
        <v>279935</v>
      </c>
      <c r="C25" s="10"/>
      <c r="D25" s="10"/>
      <c r="E25" s="10"/>
    </row>
    <row r="26" spans="1:9" x14ac:dyDescent="0.3">
      <c r="A26" t="s">
        <v>69</v>
      </c>
      <c r="B26" s="10">
        <f>B24*B25</f>
        <v>15676360</v>
      </c>
      <c r="C26" s="10"/>
      <c r="D26" s="10"/>
      <c r="E26" s="10"/>
    </row>
    <row r="27" spans="1:9" x14ac:dyDescent="0.3">
      <c r="B27" s="10"/>
      <c r="C27" s="10"/>
      <c r="D27" s="10"/>
      <c r="E27" s="10"/>
    </row>
    <row r="29" spans="1:9" x14ac:dyDescent="0.3">
      <c r="A29" t="s">
        <v>58</v>
      </c>
      <c r="B29" s="3">
        <v>1.00039879001274</v>
      </c>
      <c r="C29" s="3">
        <v>0</v>
      </c>
      <c r="D29" s="3">
        <v>1</v>
      </c>
      <c r="E29" s="3">
        <v>0</v>
      </c>
      <c r="F29">
        <v>1</v>
      </c>
    </row>
    <row r="30" spans="1:9" x14ac:dyDescent="0.3">
      <c r="A30" s="11" t="s">
        <v>105</v>
      </c>
      <c r="B30" s="3">
        <f>1/B29</f>
        <v>0.99960136895733853</v>
      </c>
      <c r="C30" s="10"/>
      <c r="D30" s="3">
        <f>1/D29</f>
        <v>1</v>
      </c>
      <c r="E30" s="10"/>
      <c r="F30" s="5">
        <f>F23</f>
        <v>3553</v>
      </c>
    </row>
    <row r="32" spans="1:9" x14ac:dyDescent="0.3">
      <c r="B32" s="10"/>
      <c r="C32" s="10"/>
      <c r="D32" s="10"/>
      <c r="E32" s="10"/>
    </row>
    <row r="33" spans="2:5" x14ac:dyDescent="0.3">
      <c r="B33" s="10"/>
      <c r="C33" s="10"/>
      <c r="D33" s="10"/>
      <c r="E33" s="10"/>
    </row>
    <row r="34" spans="2:5" x14ac:dyDescent="0.3">
      <c r="B34" s="10"/>
      <c r="C34" s="10"/>
      <c r="D34" s="10"/>
      <c r="E34" s="10"/>
    </row>
    <row r="35" spans="2:5" x14ac:dyDescent="0.3">
      <c r="B35" s="10"/>
      <c r="C35" s="10"/>
      <c r="D35" s="10"/>
      <c r="E35" s="10"/>
    </row>
    <row r="36" spans="2:5" x14ac:dyDescent="0.3">
      <c r="B36" s="10"/>
      <c r="C36" s="10"/>
      <c r="D36" s="10"/>
      <c r="E36" s="10"/>
    </row>
    <row r="37" spans="2:5" x14ac:dyDescent="0.3">
      <c r="B37" s="10"/>
      <c r="C37" s="10"/>
      <c r="D37" s="10"/>
      <c r="E37" s="10"/>
    </row>
  </sheetData>
  <conditionalFormatting sqref="G6:H22">
    <cfRule type="cellIs" dxfId="19" priority="3" operator="lessThan">
      <formula>-0.001</formula>
    </cfRule>
    <cfRule type="cellIs" dxfId="18" priority="4" operator="greaterThan">
      <formula>0.001</formula>
    </cfRule>
  </conditionalFormatting>
  <conditionalFormatting sqref="G3:H4">
    <cfRule type="cellIs" dxfId="17" priority="1" operator="lessThan">
      <formula>-0.001</formula>
    </cfRule>
    <cfRule type="cellIs" dxfId="16" priority="2" operator="greaterThan">
      <formula>0.001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5" sqref="A5:F5"/>
    </sheetView>
  </sheetViews>
  <sheetFormatPr defaultRowHeight="14.4" x14ac:dyDescent="0.3"/>
  <cols>
    <col min="1" max="1" width="24.77734375" customWidth="1"/>
    <col min="2" max="2" width="16.77734375" style="3" bestFit="1" customWidth="1"/>
    <col min="3" max="3" width="8.44140625" style="3" bestFit="1" customWidth="1"/>
    <col min="4" max="4" width="21" style="3" bestFit="1" customWidth="1"/>
    <col min="5" max="5" width="8.44140625" style="3" bestFit="1" customWidth="1"/>
    <col min="6" max="6" width="6.21875" style="3" bestFit="1" customWidth="1"/>
    <col min="7" max="7" width="16.109375" style="3" bestFit="1" customWidth="1"/>
    <col min="8" max="8" width="16.21875" style="3" bestFit="1" customWidth="1"/>
    <col min="9" max="9" width="19.88671875" bestFit="1" customWidth="1"/>
    <col min="10" max="10" width="8.88671875" style="7"/>
  </cols>
  <sheetData>
    <row r="1" spans="1:11" s="1" customFormat="1" x14ac:dyDescent="0.3">
      <c r="A1" s="1" t="s">
        <v>11</v>
      </c>
      <c r="B1" s="2" t="s">
        <v>12</v>
      </c>
      <c r="C1" s="2" t="s">
        <v>87</v>
      </c>
      <c r="D1" s="2" t="s">
        <v>13</v>
      </c>
      <c r="E1" s="2" t="s">
        <v>87</v>
      </c>
      <c r="F1" s="2" t="s">
        <v>34</v>
      </c>
      <c r="G1" s="2" t="s">
        <v>20</v>
      </c>
      <c r="H1" s="2" t="s">
        <v>21</v>
      </c>
      <c r="I1" s="1" t="s">
        <v>14</v>
      </c>
      <c r="J1" s="6" t="s">
        <v>72</v>
      </c>
      <c r="K1" s="1" t="s">
        <v>73</v>
      </c>
    </row>
    <row r="2" spans="1:11" s="8" customFormat="1" x14ac:dyDescent="0.3">
      <c r="A2" s="8" t="s">
        <v>70</v>
      </c>
      <c r="B2" s="9"/>
      <c r="C2" s="3"/>
      <c r="D2" s="9"/>
      <c r="E2" s="3"/>
      <c r="F2" s="9"/>
      <c r="G2" s="9">
        <f>1-B5</f>
        <v>0.20299189370419002</v>
      </c>
      <c r="H2" s="9">
        <f>1-D5</f>
        <v>0.10985834704972897</v>
      </c>
      <c r="J2" s="7"/>
      <c r="K2" t="s">
        <v>88</v>
      </c>
    </row>
    <row r="3" spans="1:11" s="8" customFormat="1" x14ac:dyDescent="0.3">
      <c r="A3" t="s">
        <v>64</v>
      </c>
      <c r="B3" s="3">
        <v>0.70441408929577398</v>
      </c>
      <c r="C3" s="3">
        <v>1.15058292460003E-2</v>
      </c>
      <c r="D3" s="3">
        <v>0.81086495493448396</v>
      </c>
      <c r="E3" s="3">
        <v>1.26090534948082E-2</v>
      </c>
      <c r="F3">
        <v>270</v>
      </c>
      <c r="G3" s="3">
        <f t="shared" ref="G3:G19" si="0">IF(ISBLANK(B3),0,B3-$B$5)</f>
        <v>-9.2594017000036E-2</v>
      </c>
      <c r="H3" s="3">
        <f t="shared" ref="H3:H19" si="1">IF(ISBLANK(B3),0,D3-$D$5)</f>
        <v>-7.9276698015787073E-2</v>
      </c>
      <c r="I3" s="8" t="s">
        <v>65</v>
      </c>
      <c r="J3" s="7" t="s">
        <v>43</v>
      </c>
      <c r="K3" t="s">
        <v>74</v>
      </c>
    </row>
    <row r="4" spans="1:11" s="8" customFormat="1" x14ac:dyDescent="0.3">
      <c r="A4" t="s">
        <v>103</v>
      </c>
      <c r="B4" s="3">
        <v>0.69865170287038003</v>
      </c>
      <c r="C4" s="3">
        <v>1.6631509208744299E-2</v>
      </c>
      <c r="D4" s="3">
        <v>0.81307917031843402</v>
      </c>
      <c r="E4" s="3">
        <v>1.9095068992341799E-2</v>
      </c>
      <c r="F4">
        <v>350</v>
      </c>
      <c r="G4" s="3">
        <f t="shared" ref="G4" si="2">IF(ISBLANK(B4),0,B4-$B$5)</f>
        <v>-9.835640342542995E-2</v>
      </c>
      <c r="H4" s="3">
        <f t="shared" ref="H4" si="3">IF(ISBLANK(B4),0,D4-$D$5)</f>
        <v>-7.7062482631837015E-2</v>
      </c>
      <c r="I4" s="8" t="s">
        <v>102</v>
      </c>
      <c r="J4" s="7" t="s">
        <v>55</v>
      </c>
      <c r="K4" t="s">
        <v>74</v>
      </c>
    </row>
    <row r="5" spans="1:11" x14ac:dyDescent="0.3">
      <c r="A5" t="s">
        <v>61</v>
      </c>
      <c r="B5" s="3">
        <v>0.79700810629580998</v>
      </c>
      <c r="C5" s="3">
        <v>1.7408394146431999E-2</v>
      </c>
      <c r="D5" s="3">
        <v>0.89014165295027103</v>
      </c>
      <c r="E5" s="3">
        <v>1.25728539630691E-2</v>
      </c>
      <c r="F5">
        <v>410</v>
      </c>
      <c r="G5" s="3">
        <f>B5-$B$5</f>
        <v>0</v>
      </c>
      <c r="H5" s="3">
        <f>D5-$D$5</f>
        <v>0</v>
      </c>
      <c r="J5" s="7" t="s">
        <v>43</v>
      </c>
      <c r="K5" t="s">
        <v>75</v>
      </c>
    </row>
    <row r="6" spans="1:11" x14ac:dyDescent="0.3">
      <c r="A6" t="s">
        <v>33</v>
      </c>
      <c r="B6" s="3">
        <v>0.78099934507186997</v>
      </c>
      <c r="C6" s="3">
        <v>9.6283288788924695E-3</v>
      </c>
      <c r="D6" s="3">
        <v>0.87306456324861204</v>
      </c>
      <c r="E6" s="3">
        <v>8.1622026718453401E-3</v>
      </c>
      <c r="F6">
        <v>35</v>
      </c>
      <c r="G6" s="3">
        <f t="shared" si="0"/>
        <v>-1.6008761223940016E-2</v>
      </c>
      <c r="H6" s="3">
        <f t="shared" si="1"/>
        <v>-1.7077089701658998E-2</v>
      </c>
      <c r="I6" t="s">
        <v>36</v>
      </c>
      <c r="J6" s="7" t="s">
        <v>44</v>
      </c>
      <c r="K6" t="s">
        <v>75</v>
      </c>
    </row>
    <row r="7" spans="1:11" x14ac:dyDescent="0.3">
      <c r="A7" t="s">
        <v>32</v>
      </c>
      <c r="B7" s="3">
        <v>0.78253877166101604</v>
      </c>
      <c r="C7" s="3">
        <v>9.5327491617632504E-3</v>
      </c>
      <c r="D7" s="3">
        <v>0.88353130574772598</v>
      </c>
      <c r="E7" s="3">
        <v>8.7669405784285906E-3</v>
      </c>
      <c r="F7">
        <v>235</v>
      </c>
      <c r="G7" s="3">
        <f t="shared" si="0"/>
        <v>-1.446933463479394E-2</v>
      </c>
      <c r="H7" s="3">
        <f t="shared" si="1"/>
        <v>-6.6103472025450527E-3</v>
      </c>
      <c r="I7" t="s">
        <v>38</v>
      </c>
      <c r="J7" s="7" t="s">
        <v>45</v>
      </c>
      <c r="K7" t="s">
        <v>75</v>
      </c>
    </row>
    <row r="8" spans="1:11" x14ac:dyDescent="0.3">
      <c r="A8" t="s">
        <v>31</v>
      </c>
      <c r="B8" s="3">
        <v>0.78754713336315496</v>
      </c>
      <c r="C8" s="3">
        <v>8.9064953794962994E-3</v>
      </c>
      <c r="D8" s="3">
        <v>0.88314841404516298</v>
      </c>
      <c r="E8" s="3">
        <v>8.7754424385090395E-3</v>
      </c>
      <c r="F8">
        <v>235</v>
      </c>
      <c r="G8" s="3">
        <f t="shared" si="0"/>
        <v>-9.4609729326550207E-3</v>
      </c>
      <c r="H8" s="3">
        <f t="shared" si="1"/>
        <v>-6.9932389051080568E-3</v>
      </c>
      <c r="I8" t="s">
        <v>15</v>
      </c>
      <c r="J8" s="7" t="s">
        <v>46</v>
      </c>
      <c r="K8" t="s">
        <v>75</v>
      </c>
    </row>
    <row r="9" spans="1:11" x14ac:dyDescent="0.3">
      <c r="A9" t="s">
        <v>30</v>
      </c>
      <c r="B9" s="3">
        <v>0.78381804705942104</v>
      </c>
      <c r="C9" s="3">
        <v>9.6820282382249195E-3</v>
      </c>
      <c r="D9" s="3">
        <v>0.86941279579316399</v>
      </c>
      <c r="E9" s="3">
        <v>9.2059312045508195E-3</v>
      </c>
      <c r="F9">
        <v>35</v>
      </c>
      <c r="G9" s="3">
        <f t="shared" si="0"/>
        <v>-1.319005923638894E-2</v>
      </c>
      <c r="H9" s="3">
        <f t="shared" si="1"/>
        <v>-2.0728857157107039E-2</v>
      </c>
      <c r="I9" t="s">
        <v>37</v>
      </c>
      <c r="J9" s="7" t="s">
        <v>47</v>
      </c>
      <c r="K9" t="s">
        <v>75</v>
      </c>
    </row>
    <row r="10" spans="1:11" x14ac:dyDescent="0.3">
      <c r="A10" t="s">
        <v>29</v>
      </c>
      <c r="B10" s="3">
        <v>0.73112372526229097</v>
      </c>
      <c r="C10" s="3">
        <v>2.1429023618135899E-2</v>
      </c>
      <c r="D10" s="3">
        <v>0.83851107340207898</v>
      </c>
      <c r="E10" s="3">
        <v>2.0058922160901702E-2</v>
      </c>
      <c r="F10">
        <v>235</v>
      </c>
      <c r="G10" s="3">
        <f t="shared" si="0"/>
        <v>-6.5884381033519013E-2</v>
      </c>
      <c r="H10" s="3">
        <f t="shared" si="1"/>
        <v>-5.1630579548192057E-2</v>
      </c>
      <c r="I10" t="s">
        <v>39</v>
      </c>
      <c r="J10" s="7" t="s">
        <v>49</v>
      </c>
      <c r="K10" t="s">
        <v>75</v>
      </c>
    </row>
    <row r="11" spans="1:11" x14ac:dyDescent="0.3">
      <c r="A11" t="s">
        <v>28</v>
      </c>
      <c r="B11" s="3">
        <v>0.78753748431503301</v>
      </c>
      <c r="C11" s="3">
        <v>7.0548216147836001E-3</v>
      </c>
      <c r="D11" s="3">
        <v>0.88104976141785896</v>
      </c>
      <c r="E11" s="3">
        <v>8.6317560874077902E-3</v>
      </c>
      <c r="F11">
        <v>234</v>
      </c>
      <c r="G11" s="3">
        <f t="shared" si="0"/>
        <v>-9.470621980776972E-3</v>
      </c>
      <c r="H11" s="3">
        <f t="shared" si="1"/>
        <v>-9.0918915324120775E-3</v>
      </c>
      <c r="I11" t="s">
        <v>40</v>
      </c>
      <c r="J11" s="7" t="s">
        <v>48</v>
      </c>
      <c r="K11" t="s">
        <v>75</v>
      </c>
    </row>
    <row r="12" spans="1:11" x14ac:dyDescent="0.3">
      <c r="A12" t="s">
        <v>27</v>
      </c>
      <c r="B12" s="3">
        <v>0.77574625430766697</v>
      </c>
      <c r="C12" s="3">
        <v>7.7814591942561703E-3</v>
      </c>
      <c r="D12" s="3">
        <v>0.88783013531740795</v>
      </c>
      <c r="E12" s="3">
        <v>7.6752061539837897E-3</v>
      </c>
      <c r="F12">
        <v>235</v>
      </c>
      <c r="G12" s="3">
        <f t="shared" si="0"/>
        <v>-2.126185198814301E-2</v>
      </c>
      <c r="H12" s="3">
        <f t="shared" si="1"/>
        <v>-2.3115176328630804E-3</v>
      </c>
      <c r="I12" t="s">
        <v>16</v>
      </c>
      <c r="J12" s="7" t="s">
        <v>50</v>
      </c>
      <c r="K12" t="s">
        <v>75</v>
      </c>
    </row>
    <row r="13" spans="1:11" x14ac:dyDescent="0.3">
      <c r="A13" t="s">
        <v>26</v>
      </c>
      <c r="B13" s="3">
        <v>0.78657773086482896</v>
      </c>
      <c r="C13" s="3">
        <v>1.36848827987041E-2</v>
      </c>
      <c r="D13" s="3">
        <v>0.87496845494495901</v>
      </c>
      <c r="E13" s="3">
        <v>1.07974981815596E-2</v>
      </c>
      <c r="F13">
        <v>235</v>
      </c>
      <c r="G13" s="3">
        <f t="shared" si="0"/>
        <v>-1.043037543098102E-2</v>
      </c>
      <c r="H13" s="3">
        <f t="shared" si="1"/>
        <v>-1.5173198005312027E-2</v>
      </c>
      <c r="I13" t="s">
        <v>56</v>
      </c>
      <c r="J13" s="7" t="s">
        <v>51</v>
      </c>
      <c r="K13" t="s">
        <v>75</v>
      </c>
    </row>
    <row r="14" spans="1:11" x14ac:dyDescent="0.3">
      <c r="A14" t="s">
        <v>25</v>
      </c>
      <c r="B14" s="3">
        <v>0.77334084555716998</v>
      </c>
      <c r="C14" s="3">
        <v>1.19235800349459E-2</v>
      </c>
      <c r="D14" s="3">
        <v>0.877651183172655</v>
      </c>
      <c r="E14" s="3">
        <v>1.1206050453741701E-2</v>
      </c>
      <c r="F14">
        <v>35</v>
      </c>
      <c r="G14" s="3">
        <f t="shared" si="0"/>
        <v>-2.3667260738640006E-2</v>
      </c>
      <c r="H14" s="3">
        <f t="shared" si="1"/>
        <v>-1.2490469777616031E-2</v>
      </c>
      <c r="I14" t="s">
        <v>41</v>
      </c>
      <c r="J14" s="7" t="s">
        <v>52</v>
      </c>
      <c r="K14" t="s">
        <v>75</v>
      </c>
    </row>
    <row r="15" spans="1:11" x14ac:dyDescent="0.3">
      <c r="A15" t="s">
        <v>24</v>
      </c>
      <c r="B15" s="3">
        <v>0.78795943310138605</v>
      </c>
      <c r="C15" s="3">
        <v>8.8872841049163105E-3</v>
      </c>
      <c r="D15" s="3">
        <v>0.87599530087455901</v>
      </c>
      <c r="E15" s="3">
        <v>9.5274012331065597E-3</v>
      </c>
      <c r="F15">
        <v>235</v>
      </c>
      <c r="G15" s="3">
        <f t="shared" si="0"/>
        <v>-9.0486731944239285E-3</v>
      </c>
      <c r="H15" s="3">
        <f t="shared" si="1"/>
        <v>-1.4146352075712021E-2</v>
      </c>
      <c r="I15" t="s">
        <v>17</v>
      </c>
      <c r="J15" s="7" t="s">
        <v>53</v>
      </c>
      <c r="K15" t="s">
        <v>75</v>
      </c>
    </row>
    <row r="16" spans="1:11" x14ac:dyDescent="0.3">
      <c r="A16" t="s">
        <v>23</v>
      </c>
      <c r="B16" s="3">
        <v>0.73765529928902795</v>
      </c>
      <c r="C16" s="3">
        <v>1.5980469074973001E-2</v>
      </c>
      <c r="D16" s="3">
        <v>0.82141396435874903</v>
      </c>
      <c r="E16" s="3">
        <v>1.3737667661971001E-2</v>
      </c>
      <c r="F16">
        <v>35</v>
      </c>
      <c r="G16" s="3">
        <f t="shared" si="0"/>
        <v>-5.9352807006782027E-2</v>
      </c>
      <c r="H16" s="3">
        <f t="shared" si="1"/>
        <v>-6.8727688591522007E-2</v>
      </c>
      <c r="I16" t="s">
        <v>57</v>
      </c>
      <c r="J16" s="7" t="s">
        <v>54</v>
      </c>
      <c r="K16" t="s">
        <v>75</v>
      </c>
    </row>
    <row r="17" spans="1:11" x14ac:dyDescent="0.3">
      <c r="A17" t="s">
        <v>62</v>
      </c>
      <c r="B17" s="3">
        <v>0.784729336263287</v>
      </c>
      <c r="C17" s="3">
        <v>1.8089507118370901E-2</v>
      </c>
      <c r="D17" s="3">
        <v>0.88617772820226803</v>
      </c>
      <c r="E17" s="3">
        <v>1.8068125028661799E-2</v>
      </c>
      <c r="F17">
        <v>176</v>
      </c>
      <c r="G17" s="3">
        <f t="shared" ref="G17:G18" si="4">IF(ISBLANK(B17),0,B17-$B$5)</f>
        <v>-1.2278770032522979E-2</v>
      </c>
      <c r="H17" s="3">
        <f t="shared" ref="H17:H18" si="5">IF(ISBLANK(B17),0,D17-$D$5)</f>
        <v>-3.9639247480030004E-3</v>
      </c>
      <c r="I17" s="8" t="s">
        <v>86</v>
      </c>
      <c r="J17" s="7" t="s">
        <v>55</v>
      </c>
      <c r="K17" t="s">
        <v>75</v>
      </c>
    </row>
    <row r="18" spans="1:11" x14ac:dyDescent="0.3">
      <c r="A18" t="s">
        <v>101</v>
      </c>
      <c r="B18" s="3">
        <v>0.79699504117910502</v>
      </c>
      <c r="C18" s="3">
        <v>8.4518446135194193E-3</v>
      </c>
      <c r="D18" s="3">
        <v>0.90043945524953195</v>
      </c>
      <c r="E18" s="3">
        <v>8.2871601764454902E-3</v>
      </c>
      <c r="F18">
        <v>235</v>
      </c>
      <c r="G18" s="3">
        <f t="shared" si="4"/>
        <v>-1.3065116704957802E-5</v>
      </c>
      <c r="H18" s="3">
        <f t="shared" si="5"/>
        <v>1.0297802299260916E-2</v>
      </c>
      <c r="I18" t="s">
        <v>18</v>
      </c>
      <c r="J18" s="7" t="s">
        <v>93</v>
      </c>
      <c r="K18" t="s">
        <v>75</v>
      </c>
    </row>
    <row r="19" spans="1:11" x14ac:dyDescent="0.3">
      <c r="A19" t="s">
        <v>22</v>
      </c>
      <c r="B19" s="3">
        <v>0.88822669702202806</v>
      </c>
      <c r="C19" s="3">
        <v>1.17413236104346E-2</v>
      </c>
      <c r="D19" s="3">
        <v>0.93877265656406705</v>
      </c>
      <c r="E19" s="3">
        <v>6.9131678357672397E-3</v>
      </c>
      <c r="F19">
        <v>117</v>
      </c>
      <c r="G19" s="3">
        <f t="shared" si="0"/>
        <v>9.1218590726218074E-2</v>
      </c>
      <c r="H19" s="3">
        <f t="shared" si="1"/>
        <v>4.863100361379602E-2</v>
      </c>
      <c r="I19" t="s">
        <v>19</v>
      </c>
      <c r="J19" s="7" t="s">
        <v>43</v>
      </c>
      <c r="K19" t="s">
        <v>76</v>
      </c>
    </row>
    <row r="20" spans="1:11" x14ac:dyDescent="0.3">
      <c r="A20" t="s">
        <v>104</v>
      </c>
      <c r="B20" s="3">
        <v>0.87798222323244701</v>
      </c>
      <c r="C20" s="3">
        <v>3.50694726782972E-2</v>
      </c>
      <c r="D20" s="3">
        <v>0.93486590038314099</v>
      </c>
      <c r="E20" s="3">
        <v>2.3636964730590501E-2</v>
      </c>
      <c r="F20">
        <v>87</v>
      </c>
      <c r="G20" s="3">
        <f t="shared" ref="G20" si="6">IF(ISBLANK(B20),0,B20-$B$5)</f>
        <v>8.0974116936637031E-2</v>
      </c>
      <c r="H20" s="3">
        <f t="shared" ref="H20" si="7">IF(ISBLANK(B20),0,D20-$D$5)</f>
        <v>4.4724247432869957E-2</v>
      </c>
      <c r="I20" s="8" t="s">
        <v>82</v>
      </c>
      <c r="J20" s="7" t="s">
        <v>55</v>
      </c>
      <c r="K20" t="s">
        <v>76</v>
      </c>
    </row>
    <row r="21" spans="1:11" x14ac:dyDescent="0.3">
      <c r="F21" s="10">
        <f>SUM(F3:F19)</f>
        <v>3342</v>
      </c>
    </row>
    <row r="24" spans="1:11" x14ac:dyDescent="0.3">
      <c r="A24" t="s">
        <v>68</v>
      </c>
      <c r="B24" s="10">
        <v>412</v>
      </c>
      <c r="C24" s="10"/>
      <c r="E24" s="10"/>
    </row>
    <row r="25" spans="1:11" x14ac:dyDescent="0.3">
      <c r="A25" t="s">
        <v>67</v>
      </c>
      <c r="B25" s="10">
        <v>279935</v>
      </c>
      <c r="C25" s="10"/>
      <c r="E25" s="10"/>
    </row>
    <row r="26" spans="1:11" x14ac:dyDescent="0.3">
      <c r="A26" t="s">
        <v>69</v>
      </c>
      <c r="B26" s="10">
        <f>B24*B25</f>
        <v>115333220</v>
      </c>
      <c r="C26" s="10"/>
      <c r="E26" s="10"/>
    </row>
    <row r="27" spans="1:11" x14ac:dyDescent="0.3">
      <c r="A27" t="s">
        <v>66</v>
      </c>
      <c r="B27" s="3">
        <f>B26/status_Gen_ALL_1_x!B26</f>
        <v>7.3571428571428568</v>
      </c>
      <c r="C27" s="10"/>
      <c r="E27" s="10"/>
    </row>
    <row r="28" spans="1:11" x14ac:dyDescent="0.3">
      <c r="C28" s="10"/>
      <c r="E28" s="10"/>
    </row>
    <row r="29" spans="1:11" x14ac:dyDescent="0.3">
      <c r="A29" t="s">
        <v>58</v>
      </c>
      <c r="B29" s="3">
        <v>0.10990856981649801</v>
      </c>
      <c r="C29" s="3">
        <v>0</v>
      </c>
      <c r="D29" s="3">
        <v>0.13190184049079701</v>
      </c>
      <c r="E29" s="3">
        <v>0</v>
      </c>
      <c r="F29">
        <v>1</v>
      </c>
    </row>
    <row r="30" spans="1:11" x14ac:dyDescent="0.3">
      <c r="C30" s="10"/>
      <c r="E30" s="10"/>
    </row>
    <row r="32" spans="1:11" x14ac:dyDescent="0.3">
      <c r="C32" s="10"/>
      <c r="E32" s="10"/>
    </row>
    <row r="33" spans="3:5" x14ac:dyDescent="0.3">
      <c r="C33" s="10"/>
      <c r="E33" s="10"/>
    </row>
  </sheetData>
  <conditionalFormatting sqref="G21:H26">
    <cfRule type="cellIs" dxfId="15" priority="7" operator="lessThan">
      <formula>-0.03</formula>
    </cfRule>
    <cfRule type="cellIs" dxfId="14" priority="8" operator="greaterThan">
      <formula>0.03</formula>
    </cfRule>
  </conditionalFormatting>
  <conditionalFormatting sqref="G5:H20">
    <cfRule type="cellIs" dxfId="13" priority="5" operator="lessThan">
      <formula>-0.001</formula>
    </cfRule>
    <cfRule type="cellIs" dxfId="12" priority="6" operator="greaterThan">
      <formula>0.001</formula>
    </cfRule>
  </conditionalFormatting>
  <conditionalFormatting sqref="G3:G4">
    <cfRule type="cellIs" dxfId="11" priority="3" operator="lessThan">
      <formula>-0.001</formula>
    </cfRule>
    <cfRule type="cellIs" dxfId="10" priority="4" operator="greaterThan">
      <formula>0.001</formula>
    </cfRule>
  </conditionalFormatting>
  <conditionalFormatting sqref="H3:H4">
    <cfRule type="cellIs" dxfId="9" priority="1" operator="lessThan">
      <formula>-0.001</formula>
    </cfRule>
    <cfRule type="cellIs" dxfId="8" priority="2" operator="greaterThan">
      <formula>0.001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F17" sqref="F17"/>
    </sheetView>
  </sheetViews>
  <sheetFormatPr defaultRowHeight="14.4" x14ac:dyDescent="0.3"/>
  <cols>
    <col min="1" max="1" width="24.77734375" bestFit="1" customWidth="1"/>
    <col min="2" max="2" width="16.77734375" style="3" bestFit="1" customWidth="1"/>
    <col min="3" max="3" width="8.44140625" style="3" bestFit="1" customWidth="1"/>
    <col min="4" max="4" width="21" style="3" bestFit="1" customWidth="1"/>
    <col min="5" max="5" width="8.44140625" style="3" bestFit="1" customWidth="1"/>
    <col min="6" max="6" width="6.21875" style="5" bestFit="1" customWidth="1"/>
    <col min="7" max="7" width="16.109375" style="3" bestFit="1" customWidth="1"/>
    <col min="8" max="8" width="16.21875" style="3" bestFit="1" customWidth="1"/>
    <col min="9" max="9" width="21.109375" bestFit="1" customWidth="1"/>
    <col min="10" max="11" width="8.88671875" style="7"/>
  </cols>
  <sheetData>
    <row r="1" spans="1:11" s="1" customFormat="1" x14ac:dyDescent="0.3">
      <c r="A1" s="1" t="s">
        <v>11</v>
      </c>
      <c r="B1" s="2" t="s">
        <v>12</v>
      </c>
      <c r="C1" s="2" t="s">
        <v>87</v>
      </c>
      <c r="D1" s="2" t="s">
        <v>13</v>
      </c>
      <c r="E1" s="2" t="s">
        <v>87</v>
      </c>
      <c r="F1" s="4" t="s">
        <v>34</v>
      </c>
      <c r="G1" s="2" t="s">
        <v>20</v>
      </c>
      <c r="H1" s="2" t="s">
        <v>21</v>
      </c>
      <c r="I1" s="1" t="s">
        <v>14</v>
      </c>
      <c r="J1" s="6" t="s">
        <v>72</v>
      </c>
      <c r="K1" s="1" t="s">
        <v>73</v>
      </c>
    </row>
    <row r="2" spans="1:11" x14ac:dyDescent="0.3">
      <c r="A2" s="8" t="s">
        <v>70</v>
      </c>
      <c r="F2"/>
      <c r="G2" s="9">
        <f>1-B5</f>
        <v>0.36654452696255602</v>
      </c>
      <c r="H2" s="9">
        <f>1-D5</f>
        <v>0.32243738493738505</v>
      </c>
      <c r="K2" t="s">
        <v>89</v>
      </c>
    </row>
    <row r="3" spans="1:11" x14ac:dyDescent="0.3">
      <c r="A3" t="s">
        <v>78</v>
      </c>
      <c r="B3" s="3">
        <v>0.53792810178470496</v>
      </c>
      <c r="C3" s="3">
        <v>1.2973922022028701E-2</v>
      </c>
      <c r="D3" s="3">
        <v>0.58818777568777503</v>
      </c>
      <c r="E3" s="3">
        <v>1.2287500109690101E-2</v>
      </c>
      <c r="F3">
        <v>364</v>
      </c>
      <c r="G3" s="3">
        <f>IF(ISBLANK(B3),0,B3-$B$5)</f>
        <v>-9.5527371252739024E-2</v>
      </c>
      <c r="H3" s="3">
        <f>IF(ISBLANK(B3),0,D3-$D$5)</f>
        <v>-8.9374839374839921E-2</v>
      </c>
      <c r="I3" s="8" t="s">
        <v>65</v>
      </c>
      <c r="J3" s="7" t="s">
        <v>43</v>
      </c>
      <c r="K3" t="s">
        <v>74</v>
      </c>
    </row>
    <row r="4" spans="1:11" x14ac:dyDescent="0.3">
      <c r="A4" t="s">
        <v>90</v>
      </c>
      <c r="B4" s="3">
        <v>0.50547293899302004</v>
      </c>
      <c r="C4" s="3">
        <v>4.0850577861319098E-2</v>
      </c>
      <c r="D4" s="3">
        <v>0.57036885370218704</v>
      </c>
      <c r="E4" s="3">
        <v>3.9338452647399803E-2</v>
      </c>
      <c r="F4">
        <v>330</v>
      </c>
      <c r="G4" s="3">
        <f>IF(ISBLANK(B4),0,B4-$B$5)</f>
        <v>-0.12798253404442395</v>
      </c>
      <c r="H4" s="3">
        <f>IF(ISBLANK(B4),0,D4-$D$5)</f>
        <v>-0.10719376136042791</v>
      </c>
      <c r="I4" t="s">
        <v>86</v>
      </c>
      <c r="J4" s="7" t="s">
        <v>55</v>
      </c>
      <c r="K4" t="s">
        <v>74</v>
      </c>
    </row>
    <row r="5" spans="1:11" x14ac:dyDescent="0.3">
      <c r="A5" t="s">
        <v>79</v>
      </c>
      <c r="B5" s="3">
        <v>0.63345547303744398</v>
      </c>
      <c r="C5" s="3">
        <v>1.6922740475936199E-2</v>
      </c>
      <c r="D5" s="3">
        <v>0.67756261506261495</v>
      </c>
      <c r="E5" s="3">
        <v>1.77846561168086E-2</v>
      </c>
      <c r="F5">
        <v>572</v>
      </c>
      <c r="G5" s="3">
        <f>IF(ISBLANK(B5),0,B5-$B$5)</f>
        <v>0</v>
      </c>
      <c r="H5" s="3">
        <f>IF(ISBLANK(B5),0,D5-$D$5)</f>
        <v>0</v>
      </c>
      <c r="J5" s="7" t="s">
        <v>43</v>
      </c>
      <c r="K5" t="s">
        <v>75</v>
      </c>
    </row>
    <row r="6" spans="1:11" x14ac:dyDescent="0.3">
      <c r="A6" t="s">
        <v>84</v>
      </c>
      <c r="B6" s="3">
        <v>0.62612996982112901</v>
      </c>
      <c r="C6" s="3">
        <v>2.4481347281010899E-2</v>
      </c>
      <c r="D6" s="3">
        <v>0.68156618156618098</v>
      </c>
      <c r="E6" s="3">
        <v>2.3766813132438398E-2</v>
      </c>
      <c r="F6">
        <v>169</v>
      </c>
      <c r="G6" s="3">
        <f>IF(ISBLANK(B6),0,B6-$B$5)</f>
        <v>-7.3255032163149769E-3</v>
      </c>
      <c r="H6" s="3">
        <f>IF(ISBLANK(B6),0,D6-$D$5)</f>
        <v>4.0035665035660362E-3</v>
      </c>
      <c r="I6" t="s">
        <v>86</v>
      </c>
      <c r="J6" s="7" t="s">
        <v>55</v>
      </c>
      <c r="K6" t="s">
        <v>75</v>
      </c>
    </row>
    <row r="7" spans="1:11" x14ac:dyDescent="0.3">
      <c r="A7" t="s">
        <v>91</v>
      </c>
      <c r="B7" s="3">
        <v>0.61517240476267099</v>
      </c>
      <c r="C7" s="3">
        <v>5.5102046922784802E-2</v>
      </c>
      <c r="D7" s="3">
        <v>0.67326809568188795</v>
      </c>
      <c r="E7" s="3">
        <v>5.0241015591767399E-2</v>
      </c>
      <c r="F7">
        <v>29</v>
      </c>
      <c r="G7" s="3">
        <f t="shared" ref="G7:G12" si="0">IF(ISBLANK(B7),0,B7-$B$5)</f>
        <v>-1.8283068274772996E-2</v>
      </c>
      <c r="H7" s="3">
        <f t="shared" ref="H7:H12" si="1">IF(ISBLANK(B7),0,D7-$D$5)</f>
        <v>-4.2945193807270021E-3</v>
      </c>
      <c r="I7" t="s">
        <v>94</v>
      </c>
      <c r="J7" s="7" t="s">
        <v>93</v>
      </c>
      <c r="K7" t="s">
        <v>75</v>
      </c>
    </row>
    <row r="8" spans="1:11" x14ac:dyDescent="0.3">
      <c r="A8" t="s">
        <v>85</v>
      </c>
      <c r="B8" s="3">
        <v>0.671483757376654</v>
      </c>
      <c r="C8" s="3">
        <v>3.6429210121489402E-3</v>
      </c>
      <c r="D8" s="3">
        <v>0.740318443443443</v>
      </c>
      <c r="E8" s="3">
        <v>5.02663521557854E-3</v>
      </c>
      <c r="F8">
        <v>16</v>
      </c>
      <c r="G8" s="3">
        <f t="shared" si="0"/>
        <v>3.8028284339210017E-2</v>
      </c>
      <c r="H8" s="3">
        <f t="shared" si="1"/>
        <v>6.2755828380828049E-2</v>
      </c>
      <c r="I8" t="s">
        <v>18</v>
      </c>
      <c r="J8" s="7" t="s">
        <v>77</v>
      </c>
      <c r="K8" t="s">
        <v>75</v>
      </c>
    </row>
    <row r="9" spans="1:11" x14ac:dyDescent="0.3">
      <c r="A9" t="s">
        <v>71</v>
      </c>
      <c r="B9" s="3">
        <v>0.725449920597665</v>
      </c>
      <c r="C9" s="3">
        <v>1.10341425507079E-2</v>
      </c>
      <c r="D9" s="3">
        <v>0.772908087240334</v>
      </c>
      <c r="E9" s="3">
        <v>1.15809109523307E-2</v>
      </c>
      <c r="F9">
        <v>307</v>
      </c>
      <c r="G9" s="3">
        <f t="shared" si="0"/>
        <v>9.1994447560221015E-2</v>
      </c>
      <c r="H9" s="3">
        <f t="shared" si="1"/>
        <v>9.5345472177719048E-2</v>
      </c>
      <c r="I9" s="8" t="s">
        <v>19</v>
      </c>
      <c r="J9" s="7" t="s">
        <v>43</v>
      </c>
      <c r="K9" t="s">
        <v>76</v>
      </c>
    </row>
    <row r="10" spans="1:11" x14ac:dyDescent="0.3">
      <c r="A10" t="s">
        <v>80</v>
      </c>
      <c r="B10" s="3">
        <v>0.72439106048101798</v>
      </c>
      <c r="C10" s="3">
        <v>1.61695625042843E-2</v>
      </c>
      <c r="D10" s="3">
        <v>0.781860348720813</v>
      </c>
      <c r="E10" s="3">
        <v>1.6094312534817801E-2</v>
      </c>
      <c r="F10">
        <v>86</v>
      </c>
      <c r="G10" s="3">
        <f t="shared" si="0"/>
        <v>9.0935587443573995E-2</v>
      </c>
      <c r="H10" s="3">
        <f t="shared" si="1"/>
        <v>0.10429773365819806</v>
      </c>
      <c r="I10" t="s">
        <v>82</v>
      </c>
      <c r="J10" s="7" t="s">
        <v>55</v>
      </c>
      <c r="K10" t="s">
        <v>76</v>
      </c>
    </row>
    <row r="11" spans="1:11" x14ac:dyDescent="0.3">
      <c r="A11" t="s">
        <v>92</v>
      </c>
      <c r="B11" s="3">
        <v>0.754604528664225</v>
      </c>
      <c r="C11" s="3">
        <v>1.0845499530946099E-2</v>
      </c>
      <c r="D11" s="3">
        <v>0.80998067960433495</v>
      </c>
      <c r="E11" s="3">
        <v>1.07283007492528E-2</v>
      </c>
      <c r="F11">
        <v>186</v>
      </c>
      <c r="G11" s="3">
        <f t="shared" si="0"/>
        <v>0.12114905562678102</v>
      </c>
      <c r="H11" s="3">
        <f t="shared" si="1"/>
        <v>0.13241806454172</v>
      </c>
      <c r="I11" t="s">
        <v>95</v>
      </c>
      <c r="J11" s="7" t="s">
        <v>93</v>
      </c>
      <c r="K11" t="s">
        <v>76</v>
      </c>
    </row>
    <row r="12" spans="1:11" x14ac:dyDescent="0.3">
      <c r="A12" t="s">
        <v>81</v>
      </c>
      <c r="B12" s="3">
        <v>0.74904386515973997</v>
      </c>
      <c r="C12" s="3">
        <v>8.1217851526450592E-3</v>
      </c>
      <c r="D12" s="3">
        <v>0.81585348789649803</v>
      </c>
      <c r="E12" s="3">
        <v>8.4869897102660598E-3</v>
      </c>
      <c r="F12">
        <v>186</v>
      </c>
      <c r="G12" s="3">
        <f t="shared" si="0"/>
        <v>0.11558839212229599</v>
      </c>
      <c r="H12" s="3">
        <f t="shared" si="1"/>
        <v>0.13829087283388308</v>
      </c>
      <c r="I12" t="s">
        <v>83</v>
      </c>
      <c r="J12" s="7" t="s">
        <v>77</v>
      </c>
      <c r="K12" t="s">
        <v>76</v>
      </c>
    </row>
    <row r="13" spans="1:11" x14ac:dyDescent="0.3">
      <c r="F13" s="10">
        <f>SUM(F3:F12)</f>
        <v>2245</v>
      </c>
    </row>
    <row r="14" spans="1:11" x14ac:dyDescent="0.3">
      <c r="F14"/>
    </row>
    <row r="15" spans="1:11" x14ac:dyDescent="0.3">
      <c r="F15"/>
    </row>
    <row r="16" spans="1:11" x14ac:dyDescent="0.3">
      <c r="F16"/>
    </row>
    <row r="17" spans="1:6" x14ac:dyDescent="0.3">
      <c r="F17"/>
    </row>
    <row r="19" spans="1:6" x14ac:dyDescent="0.3">
      <c r="B19" s="10"/>
      <c r="D19" s="10"/>
    </row>
    <row r="24" spans="1:6" x14ac:dyDescent="0.3">
      <c r="A24" t="s">
        <v>68</v>
      </c>
      <c r="B24" s="10">
        <v>826</v>
      </c>
      <c r="C24" s="10"/>
      <c r="D24" s="10"/>
      <c r="E24" s="10"/>
    </row>
    <row r="25" spans="1:6" x14ac:dyDescent="0.3">
      <c r="A25" t="s">
        <v>67</v>
      </c>
      <c r="B25" s="10">
        <v>279935</v>
      </c>
      <c r="C25" s="10"/>
      <c r="D25" s="10"/>
      <c r="E25" s="10"/>
    </row>
    <row r="26" spans="1:6" x14ac:dyDescent="0.3">
      <c r="A26" t="s">
        <v>69</v>
      </c>
      <c r="B26" s="10">
        <f>B24*B25</f>
        <v>231226310</v>
      </c>
      <c r="C26" s="10"/>
      <c r="D26" s="10"/>
      <c r="E26" s="10"/>
    </row>
    <row r="27" spans="1:6" x14ac:dyDescent="0.3">
      <c r="A27" t="s">
        <v>66</v>
      </c>
      <c r="B27" s="3">
        <f>B26/status_Gen_ALL_1_x!B26</f>
        <v>14.75</v>
      </c>
      <c r="C27" s="10"/>
      <c r="D27" s="10"/>
      <c r="E27" s="10"/>
    </row>
    <row r="28" spans="1:6" x14ac:dyDescent="0.3">
      <c r="B28" s="10"/>
      <c r="C28" s="10"/>
      <c r="D28" s="10"/>
      <c r="E28" s="10"/>
    </row>
    <row r="29" spans="1:6" x14ac:dyDescent="0.3">
      <c r="A29" t="s">
        <v>58</v>
      </c>
      <c r="B29" s="3">
        <v>2.9281808222547601E-2</v>
      </c>
      <c r="C29" s="3">
        <v>0</v>
      </c>
      <c r="D29" s="3">
        <v>3.22822822822822E-2</v>
      </c>
      <c r="E29" s="3">
        <v>0</v>
      </c>
      <c r="F29">
        <v>1</v>
      </c>
    </row>
    <row r="30" spans="1:6" x14ac:dyDescent="0.3">
      <c r="B30" s="10"/>
      <c r="C30" s="10"/>
      <c r="D30" s="10"/>
      <c r="E30" s="10"/>
    </row>
    <row r="32" spans="1:6" x14ac:dyDescent="0.3">
      <c r="B32" s="10"/>
      <c r="C32" s="10"/>
      <c r="D32" s="10"/>
      <c r="E32" s="10"/>
    </row>
    <row r="33" spans="2:5" x14ac:dyDescent="0.3">
      <c r="B33" s="10"/>
      <c r="C33" s="10"/>
      <c r="D33" s="10"/>
      <c r="E33" s="10"/>
    </row>
  </sheetData>
  <conditionalFormatting sqref="G13:H18">
    <cfRule type="cellIs" dxfId="7" priority="7" operator="lessThan">
      <formula>-0.001</formula>
    </cfRule>
    <cfRule type="cellIs" dxfId="6" priority="8" operator="greaterThan">
      <formula>0.001</formula>
    </cfRule>
  </conditionalFormatting>
  <conditionalFormatting sqref="G3">
    <cfRule type="cellIs" dxfId="5" priority="5" operator="lessThan">
      <formula>-0.001</formula>
    </cfRule>
    <cfRule type="cellIs" dxfId="4" priority="6" operator="greaterThan">
      <formula>0.001</formula>
    </cfRule>
  </conditionalFormatting>
  <conditionalFormatting sqref="G4:G12 H3:H12">
    <cfRule type="cellIs" dxfId="3" priority="1" operator="lessThan">
      <formula>-0.001</formula>
    </cfRule>
    <cfRule type="cellIs" dxfId="2" priority="2" operator="greaterThan">
      <formula>0.001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status_Gen_ALL_1_x</vt:lpstr>
      <vt:lpstr>status_Gen_ALL_3_x</vt:lpstr>
      <vt:lpstr>status_Gen_ALL_0_x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Mertens</cp:lastModifiedBy>
  <dcterms:created xsi:type="dcterms:W3CDTF">2017-02-20T14:10:09Z</dcterms:created>
  <dcterms:modified xsi:type="dcterms:W3CDTF">2017-03-07T14:46:17Z</dcterms:modified>
</cp:coreProperties>
</file>