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stack\UGent\Onderzoek\Papers\2019-02 ICHI (Recommendations)\"/>
    </mc:Choice>
  </mc:AlternateContent>
  <xr:revisionPtr revIDLastSave="0" documentId="13_ncr:1_{E12A5246-64B8-4D46-80FB-5963AF999496}" xr6:coauthVersionLast="36" xr6:coauthVersionMax="36" xr10:uidLastSave="{00000000-0000-0000-0000-000000000000}"/>
  <bookViews>
    <workbookView xWindow="0" yWindow="0" windowWidth="23040" windowHeight="8790" activeTab="9" xr2:uid="{D80014C0-2EA9-418E-9780-A5B50EC1B169}"/>
  </bookViews>
  <sheets>
    <sheet name="ShownNames" sheetId="6" r:id="rId1"/>
    <sheet name="calc" sheetId="11" r:id="rId2"/>
    <sheet name="%" sheetId="1" r:id="rId3"/>
    <sheet name="accuracy" sheetId="12" r:id="rId4"/>
    <sheet name="brier" sheetId="5" r:id="rId5"/>
    <sheet name="logloss" sheetId="13" r:id="rId6"/>
    <sheet name="rank" sheetId="2" r:id="rId7"/>
    <sheet name="rank2" sheetId="4" r:id="rId8"/>
    <sheet name="rankScore" sheetId="16" r:id="rId9"/>
    <sheet name="Overview" sheetId="15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B31" i="1" l="1"/>
  <c r="B40" i="12"/>
  <c r="B34" i="12"/>
  <c r="B33" i="12"/>
  <c r="B32" i="12"/>
  <c r="B35" i="12"/>
  <c r="B37" i="12"/>
  <c r="B36" i="12"/>
  <c r="B39" i="12"/>
  <c r="B41" i="12"/>
  <c r="B28" i="12"/>
  <c r="B27" i="12"/>
  <c r="B26" i="12"/>
  <c r="B25" i="12"/>
  <c r="B29" i="12"/>
  <c r="B38" i="12"/>
  <c r="B31" i="12"/>
  <c r="B30" i="12"/>
  <c r="B24" i="12"/>
  <c r="B23" i="12"/>
  <c r="B22" i="12"/>
  <c r="B5" i="12"/>
  <c r="B13" i="12"/>
  <c r="B12" i="12"/>
  <c r="B10" i="12"/>
  <c r="B8" i="12"/>
  <c r="B11" i="12"/>
  <c r="B9" i="12"/>
  <c r="B14" i="12"/>
  <c r="B15" i="12"/>
  <c r="B20" i="12"/>
  <c r="B21" i="12"/>
  <c r="B19" i="12"/>
  <c r="B6" i="12"/>
  <c r="B7" i="12"/>
  <c r="B17" i="12"/>
  <c r="B18" i="12"/>
  <c r="B16" i="12"/>
  <c r="B4" i="12"/>
  <c r="B3" i="12"/>
  <c r="B2" i="12"/>
  <c r="B40" i="5"/>
  <c r="B35" i="5"/>
  <c r="B34" i="5"/>
  <c r="B37" i="5"/>
  <c r="B33" i="5"/>
  <c r="B32" i="5"/>
  <c r="B36" i="5"/>
  <c r="B39" i="5"/>
  <c r="B41" i="5"/>
  <c r="B27" i="5"/>
  <c r="B26" i="5"/>
  <c r="B25" i="5"/>
  <c r="B28" i="5"/>
  <c r="B38" i="5"/>
  <c r="B31" i="5"/>
  <c r="B30" i="5"/>
  <c r="B29" i="5"/>
  <c r="B24" i="5"/>
  <c r="B23" i="5"/>
  <c r="B14" i="5"/>
  <c r="B18" i="5"/>
  <c r="B17" i="5"/>
  <c r="B16" i="5"/>
  <c r="B13" i="5"/>
  <c r="B15" i="5"/>
  <c r="B4" i="5"/>
  <c r="B22" i="5"/>
  <c r="B21" i="5"/>
  <c r="B2" i="5"/>
  <c r="B3" i="5"/>
  <c r="B20" i="5"/>
  <c r="B19" i="5"/>
  <c r="B7" i="5"/>
  <c r="B6" i="5"/>
  <c r="B10" i="5"/>
  <c r="B11" i="5"/>
  <c r="B12" i="5"/>
  <c r="B9" i="5"/>
  <c r="B8" i="5"/>
  <c r="B5" i="5"/>
  <c r="B40" i="13"/>
  <c r="B35" i="13"/>
  <c r="B32" i="13"/>
  <c r="B33" i="13"/>
  <c r="B34" i="13"/>
  <c r="B37" i="13"/>
  <c r="B36" i="13"/>
  <c r="B39" i="13"/>
  <c r="B25" i="13"/>
  <c r="B26" i="13"/>
  <c r="B24" i="13"/>
  <c r="B23" i="13"/>
  <c r="B41" i="13"/>
  <c r="B31" i="13"/>
  <c r="B30" i="13"/>
  <c r="B22" i="13"/>
  <c r="B38" i="13"/>
  <c r="B29" i="13"/>
  <c r="B28" i="13"/>
  <c r="B27" i="13"/>
  <c r="B21" i="13"/>
  <c r="B20" i="13"/>
  <c r="B13" i="13"/>
  <c r="B18" i="13"/>
  <c r="B17" i="13"/>
  <c r="B16" i="13"/>
  <c r="B15" i="13"/>
  <c r="B14" i="13"/>
  <c r="B4" i="13"/>
  <c r="B19" i="13"/>
  <c r="B3" i="13"/>
  <c r="B2" i="13"/>
  <c r="B5" i="13"/>
  <c r="B7" i="13"/>
  <c r="B8" i="13"/>
  <c r="B6" i="13"/>
  <c r="B9" i="13"/>
  <c r="B10" i="13"/>
  <c r="B12" i="13"/>
  <c r="B11" i="13"/>
  <c r="B40" i="2"/>
  <c r="B34" i="2"/>
  <c r="B35" i="2"/>
  <c r="B33" i="2"/>
  <c r="B32" i="2"/>
  <c r="B37" i="2"/>
  <c r="B36" i="2"/>
  <c r="B39" i="2"/>
  <c r="B41" i="2"/>
  <c r="B28" i="2"/>
  <c r="B27" i="2"/>
  <c r="B26" i="2"/>
  <c r="B25" i="2"/>
  <c r="B38" i="2"/>
  <c r="B31" i="2"/>
  <c r="B30" i="2"/>
  <c r="B24" i="2"/>
  <c r="B29" i="2"/>
  <c r="B23" i="2"/>
  <c r="B22" i="2"/>
  <c r="B21" i="2"/>
  <c r="B6" i="2"/>
  <c r="B7" i="2"/>
  <c r="B10" i="2"/>
  <c r="B9" i="2"/>
  <c r="B8" i="2"/>
  <c r="B5" i="2"/>
  <c r="B4" i="2"/>
  <c r="B11" i="2"/>
  <c r="B12" i="2"/>
  <c r="B17" i="2"/>
  <c r="B16" i="2"/>
  <c r="B19" i="2"/>
  <c r="B14" i="2"/>
  <c r="B15" i="2"/>
  <c r="B20" i="2"/>
  <c r="B18" i="2"/>
  <c r="B13" i="2"/>
  <c r="B3" i="2"/>
  <c r="B2" i="2"/>
  <c r="B41" i="4"/>
  <c r="B40" i="4"/>
  <c r="B39" i="4"/>
  <c r="B38" i="4"/>
  <c r="B37" i="4"/>
  <c r="B36" i="4"/>
  <c r="B34" i="4"/>
  <c r="B35" i="4"/>
  <c r="B33" i="4"/>
  <c r="B32" i="4"/>
  <c r="B31" i="4"/>
  <c r="B30" i="4"/>
  <c r="B29" i="4"/>
  <c r="B28" i="4"/>
  <c r="B27" i="4"/>
  <c r="B26" i="4"/>
  <c r="B25" i="4"/>
  <c r="B24" i="4"/>
  <c r="B23" i="4"/>
  <c r="B22" i="4"/>
  <c r="B19" i="4"/>
  <c r="B21" i="4"/>
  <c r="B20" i="4"/>
  <c r="B18" i="4"/>
  <c r="B17" i="4"/>
  <c r="B16" i="4"/>
  <c r="B15" i="4"/>
  <c r="B12" i="4"/>
  <c r="B14" i="4"/>
  <c r="B11" i="4"/>
  <c r="B13" i="4"/>
  <c r="B10" i="4"/>
  <c r="B9" i="4"/>
  <c r="B8" i="4"/>
  <c r="B6" i="4"/>
  <c r="B7" i="4"/>
  <c r="B5" i="4"/>
  <c r="B4" i="4"/>
  <c r="B3" i="4"/>
  <c r="B2" i="4"/>
  <c r="C35" i="16"/>
  <c r="B35" i="16"/>
  <c r="C39" i="16"/>
  <c r="B39" i="16"/>
  <c r="C41" i="16"/>
  <c r="B41" i="16"/>
  <c r="C36" i="16"/>
  <c r="B36" i="16"/>
  <c r="C34" i="16"/>
  <c r="B34" i="16"/>
  <c r="C33" i="16"/>
  <c r="B33" i="16"/>
  <c r="C32" i="16"/>
  <c r="B32" i="16"/>
  <c r="C37" i="16"/>
  <c r="B37" i="16"/>
  <c r="C38" i="16"/>
  <c r="B38" i="16"/>
  <c r="C27" i="16"/>
  <c r="B27" i="16"/>
  <c r="C29" i="16"/>
  <c r="B29" i="16"/>
  <c r="C26" i="16"/>
  <c r="B26" i="16"/>
  <c r="C25" i="16"/>
  <c r="B25" i="16"/>
  <c r="C24" i="16"/>
  <c r="B24" i="16"/>
  <c r="C31" i="16"/>
  <c r="B31" i="16"/>
  <c r="C30" i="16"/>
  <c r="B30" i="16"/>
  <c r="C23" i="16"/>
  <c r="B23" i="16"/>
  <c r="C28" i="16"/>
  <c r="B28" i="16"/>
  <c r="C22" i="16"/>
  <c r="B22" i="16"/>
  <c r="C3" i="16"/>
  <c r="B3" i="16"/>
  <c r="C7" i="16"/>
  <c r="B7" i="16"/>
  <c r="C6" i="16"/>
  <c r="B6" i="16"/>
  <c r="C4" i="16"/>
  <c r="B4" i="16"/>
  <c r="C5" i="16"/>
  <c r="B5" i="16"/>
  <c r="C8" i="16"/>
  <c r="B8" i="16"/>
  <c r="C2" i="16"/>
  <c r="B2" i="16"/>
  <c r="C10" i="16"/>
  <c r="B10" i="16"/>
  <c r="C11" i="16"/>
  <c r="B11" i="16"/>
  <c r="C21" i="16"/>
  <c r="B21" i="16"/>
  <c r="C16" i="16"/>
  <c r="B16" i="16"/>
  <c r="C15" i="16"/>
  <c r="B15" i="16"/>
  <c r="C13" i="16"/>
  <c r="B13" i="16"/>
  <c r="C14" i="16"/>
  <c r="B14" i="16"/>
  <c r="C12" i="16"/>
  <c r="B12" i="16"/>
  <c r="C18" i="16"/>
  <c r="B18" i="16"/>
  <c r="C17" i="16"/>
  <c r="B17" i="16"/>
  <c r="C20" i="16"/>
  <c r="B20" i="16"/>
  <c r="C19" i="16"/>
  <c r="B19" i="16"/>
  <c r="C40" i="16"/>
  <c r="B40" i="16"/>
  <c r="C9" i="16"/>
  <c r="B9" i="16"/>
  <c r="B39" i="11"/>
  <c r="B40" i="11"/>
  <c r="B41" i="11"/>
  <c r="B38" i="11"/>
  <c r="B36" i="11"/>
  <c r="B37" i="11"/>
  <c r="B33" i="11"/>
  <c r="B31" i="11"/>
  <c r="B35" i="11"/>
  <c r="B27" i="11"/>
  <c r="B34" i="11"/>
  <c r="B29" i="11"/>
  <c r="B11" i="11"/>
  <c r="B26" i="11"/>
  <c r="B19" i="11"/>
  <c r="B10" i="11"/>
  <c r="B25" i="11"/>
  <c r="B23" i="11"/>
  <c r="B14" i="11"/>
  <c r="B28" i="11"/>
  <c r="B8" i="11"/>
  <c r="B15" i="11"/>
  <c r="B7" i="11"/>
  <c r="B17" i="11"/>
  <c r="B30" i="11"/>
  <c r="B20" i="11"/>
  <c r="B13" i="11"/>
  <c r="B32" i="11"/>
  <c r="B21" i="11"/>
  <c r="B24" i="11"/>
  <c r="B22" i="11"/>
  <c r="B18" i="11"/>
  <c r="B6" i="11"/>
  <c r="B5" i="11"/>
  <c r="B16" i="11"/>
  <c r="B12" i="11"/>
  <c r="B9" i="11"/>
  <c r="B3" i="11"/>
  <c r="B4" i="11"/>
  <c r="B2" i="11"/>
  <c r="C41" i="15" l="1"/>
  <c r="H41" i="15"/>
  <c r="D41" i="15"/>
  <c r="G41" i="15"/>
  <c r="E41" i="15"/>
  <c r="F41" i="15"/>
  <c r="H3" i="15" l="1"/>
  <c r="H5" i="15" l="1"/>
  <c r="H4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2" i="15"/>
  <c r="G19" i="15" l="1"/>
  <c r="E3" i="15"/>
  <c r="E7" i="15"/>
  <c r="E11" i="15"/>
  <c r="E15" i="15"/>
  <c r="E20" i="15"/>
  <c r="E24" i="15"/>
  <c r="E28" i="15"/>
  <c r="E32" i="15"/>
  <c r="E36" i="15"/>
  <c r="E40" i="15"/>
  <c r="E9" i="15"/>
  <c r="E17" i="15"/>
  <c r="E26" i="15"/>
  <c r="E34" i="15"/>
  <c r="E4" i="15"/>
  <c r="E8" i="15"/>
  <c r="E12" i="15"/>
  <c r="E16" i="15"/>
  <c r="E21" i="15"/>
  <c r="E25" i="15"/>
  <c r="E29" i="15"/>
  <c r="E33" i="15"/>
  <c r="E37" i="15"/>
  <c r="E2" i="15"/>
  <c r="E5" i="15"/>
  <c r="E13" i="15"/>
  <c r="E22" i="15"/>
  <c r="E30" i="15"/>
  <c r="E38" i="15"/>
  <c r="E18" i="15"/>
  <c r="E35" i="15"/>
  <c r="E6" i="15"/>
  <c r="E23" i="15"/>
  <c r="E39" i="15"/>
  <c r="E10" i="15"/>
  <c r="E27" i="15"/>
  <c r="E14" i="15"/>
  <c r="E31" i="15"/>
  <c r="G3" i="15"/>
  <c r="G7" i="15"/>
  <c r="G11" i="15"/>
  <c r="G15" i="15"/>
  <c r="G20" i="15"/>
  <c r="G24" i="15"/>
  <c r="G28" i="15"/>
  <c r="G32" i="15"/>
  <c r="G36" i="15"/>
  <c r="G40" i="15"/>
  <c r="G5" i="15"/>
  <c r="G22" i="15"/>
  <c r="G30" i="15"/>
  <c r="G38" i="15"/>
  <c r="G10" i="15"/>
  <c r="G18" i="15"/>
  <c r="G27" i="15"/>
  <c r="G4" i="15"/>
  <c r="G8" i="15"/>
  <c r="G12" i="15"/>
  <c r="G16" i="15"/>
  <c r="G21" i="15"/>
  <c r="G25" i="15"/>
  <c r="G29" i="15"/>
  <c r="G33" i="15"/>
  <c r="G37" i="15"/>
  <c r="G2" i="15"/>
  <c r="G9" i="15"/>
  <c r="G13" i="15"/>
  <c r="G17" i="15"/>
  <c r="G26" i="15"/>
  <c r="G34" i="15"/>
  <c r="G6" i="15"/>
  <c r="G14" i="15"/>
  <c r="G23" i="15"/>
  <c r="G31" i="15"/>
  <c r="G35" i="15"/>
  <c r="G39" i="15"/>
  <c r="E19" i="15"/>
  <c r="B41" i="1"/>
  <c r="B21" i="1"/>
  <c r="B18" i="1"/>
  <c r="B8" i="1"/>
  <c r="B22" i="1"/>
  <c r="B17" i="1"/>
  <c r="B20" i="1"/>
  <c r="B19" i="1"/>
  <c r="B10" i="1"/>
  <c r="B13" i="1"/>
  <c r="B7" i="1"/>
  <c r="B15" i="1"/>
  <c r="B6" i="1"/>
  <c r="B16" i="1"/>
  <c r="B9" i="1"/>
  <c r="B14" i="1"/>
  <c r="B11" i="1"/>
  <c r="B12" i="1"/>
  <c r="B29" i="1"/>
  <c r="B40" i="1"/>
  <c r="B32" i="1"/>
  <c r="B39" i="1"/>
  <c r="B26" i="1"/>
  <c r="B34" i="1"/>
  <c r="B24" i="1"/>
  <c r="B28" i="1"/>
  <c r="B30" i="1"/>
  <c r="B35" i="1"/>
  <c r="B37" i="1"/>
  <c r="B27" i="1"/>
  <c r="B36" i="1"/>
  <c r="B33" i="1"/>
  <c r="B38" i="1"/>
  <c r="B4" i="1"/>
  <c r="B5" i="1"/>
  <c r="B23" i="1"/>
  <c r="B25" i="1"/>
  <c r="B2" i="1"/>
  <c r="B3" i="1"/>
  <c r="C19" i="15"/>
  <c r="F19" i="15" l="1"/>
  <c r="D5" i="15"/>
  <c r="D9" i="15"/>
  <c r="D13" i="15"/>
  <c r="D17" i="15"/>
  <c r="D21" i="15"/>
  <c r="D25" i="15"/>
  <c r="D29" i="15"/>
  <c r="D33" i="15"/>
  <c r="D37" i="15"/>
  <c r="D2" i="15"/>
  <c r="D3" i="15"/>
  <c r="D11" i="15"/>
  <c r="D19" i="15"/>
  <c r="D27" i="15"/>
  <c r="D35" i="15"/>
  <c r="D6" i="15"/>
  <c r="D10" i="15"/>
  <c r="D14" i="15"/>
  <c r="D18" i="15"/>
  <c r="D22" i="15"/>
  <c r="D26" i="15"/>
  <c r="D30" i="15"/>
  <c r="D34" i="15"/>
  <c r="D38" i="15"/>
  <c r="D7" i="15"/>
  <c r="D15" i="15"/>
  <c r="D23" i="15"/>
  <c r="D31" i="15"/>
  <c r="D39" i="15"/>
  <c r="D12" i="15"/>
  <c r="D28" i="15"/>
  <c r="D16" i="15"/>
  <c r="D32" i="15"/>
  <c r="D4" i="15"/>
  <c r="D20" i="15"/>
  <c r="D36" i="15"/>
  <c r="D8" i="15"/>
  <c r="D24" i="15"/>
  <c r="D40" i="15"/>
  <c r="F5" i="15"/>
  <c r="F9" i="15"/>
  <c r="F13" i="15"/>
  <c r="F17" i="15"/>
  <c r="F22" i="15"/>
  <c r="F26" i="15"/>
  <c r="F30" i="15"/>
  <c r="F34" i="15"/>
  <c r="F38" i="15"/>
  <c r="F7" i="15"/>
  <c r="F15" i="15"/>
  <c r="F24" i="15"/>
  <c r="F32" i="15"/>
  <c r="F40" i="15"/>
  <c r="F6" i="15"/>
  <c r="F10" i="15"/>
  <c r="F14" i="15"/>
  <c r="F18" i="15"/>
  <c r="F23" i="15"/>
  <c r="F27" i="15"/>
  <c r="F31" i="15"/>
  <c r="F35" i="15"/>
  <c r="F39" i="15"/>
  <c r="F3" i="15"/>
  <c r="F11" i="15"/>
  <c r="F20" i="15"/>
  <c r="F28" i="15"/>
  <c r="F36" i="15"/>
  <c r="F4" i="15"/>
  <c r="F8" i="15"/>
  <c r="F12" i="15"/>
  <c r="F16" i="15"/>
  <c r="F21" i="15"/>
  <c r="F25" i="15"/>
  <c r="F2" i="15"/>
  <c r="F29" i="15"/>
  <c r="F33" i="15"/>
  <c r="F37" i="15"/>
  <c r="C6" i="15"/>
  <c r="C10" i="15"/>
  <c r="C14" i="15"/>
  <c r="C18" i="15"/>
  <c r="C23" i="15"/>
  <c r="C27" i="15"/>
  <c r="C31" i="15"/>
  <c r="C35" i="15"/>
  <c r="C39" i="15"/>
  <c r="C8" i="15"/>
  <c r="C16" i="15"/>
  <c r="C25" i="15"/>
  <c r="C33" i="15"/>
  <c r="C2" i="15"/>
  <c r="C3" i="15"/>
  <c r="C7" i="15"/>
  <c r="C11" i="15"/>
  <c r="C15" i="15"/>
  <c r="C20" i="15"/>
  <c r="C24" i="15"/>
  <c r="C28" i="15"/>
  <c r="C32" i="15"/>
  <c r="C36" i="15"/>
  <c r="C40" i="15"/>
  <c r="C4" i="15"/>
  <c r="C12" i="15"/>
  <c r="C21" i="15"/>
  <c r="C29" i="15"/>
  <c r="C37" i="15"/>
  <c r="C5" i="15"/>
  <c r="C22" i="15"/>
  <c r="C38" i="15"/>
  <c r="C9" i="15"/>
  <c r="C26" i="15"/>
  <c r="C13" i="15"/>
  <c r="C30" i="15"/>
  <c r="C17" i="15"/>
  <c r="C34" i="15"/>
</calcChain>
</file>

<file path=xl/sharedStrings.xml><?xml version="1.0" encoding="utf-8"?>
<sst xmlns="http://schemas.openxmlformats.org/spreadsheetml/2006/main" count="495" uniqueCount="105">
  <si>
    <t>1.0_100_ControlFlowAndDataV1_4_0.6_0.4_0.55_0.15_0.3_0.01</t>
  </si>
  <si>
    <t>1.0_100_ControlFlowV1_4_0.55_0.15_0.3</t>
  </si>
  <si>
    <t>1.0_100_DataV1_4_0.01</t>
  </si>
  <si>
    <t>1.0_100_SameStartActivities_4_0.7857_0.2143</t>
  </si>
  <si>
    <t>1.0_100_SameStartUniqueActivities_4</t>
  </si>
  <si>
    <t>AbsoluteFrequencyKB</t>
  </si>
  <si>
    <t>ActivityInTraceFrequencyKB</t>
  </si>
  <si>
    <t>IntraTraceFrequencyNotNullV2</t>
  </si>
  <si>
    <t>IntraTraceFrequencyV1</t>
  </si>
  <si>
    <t>IntraTraceFrequencyV2</t>
  </si>
  <si>
    <t>RespondedFrequencyKB</t>
  </si>
  <si>
    <t>StepFrequencyKB</t>
  </si>
  <si>
    <t>1.0_100_UniqueActivity_4</t>
  </si>
  <si>
    <t>1.0_100_Activity_4_0.7857_0.2143</t>
  </si>
  <si>
    <t>1.0_100_ActivityUniqueTransition_4</t>
  </si>
  <si>
    <t>1.0_100_ActivityTransition_4_0.7857_0.2143</t>
  </si>
  <si>
    <t>1.0_100_SameStartActivitiesWithBeforesAndDataV1_4_0.6_0.4_0.55_0.15_0.3_0.01</t>
  </si>
  <si>
    <t>1.0_100_ActivityWithBefores_4_0.55_0.15_0.3</t>
  </si>
  <si>
    <t>1.0_100_SameStartActivitiesWithBefores_4_0.55_0.15_0.3</t>
  </si>
  <si>
    <t>IntraTraceFrequencyNotNull</t>
  </si>
  <si>
    <t>IntraTraceFrequency</t>
  </si>
  <si>
    <t>1.0_100_DataCosineSimilarity_4</t>
  </si>
  <si>
    <t>1.0_100_DataDice_4</t>
  </si>
  <si>
    <t>1.0_100_DataEuclideanDistance_4</t>
  </si>
  <si>
    <t>1.0_100_DataGeneralizedJaccard_4</t>
  </si>
  <si>
    <t>1.0_100_DataGeneralizedOverlapCoefficient_4</t>
  </si>
  <si>
    <t>1.0_100_DataJaccard_4</t>
  </si>
  <si>
    <t>1.0_100_DataOverlapCoefficient_4</t>
  </si>
  <si>
    <t>1.0_100_DataSimonWhite_4</t>
  </si>
  <si>
    <t>1.0_100_DataStateBlockDistance_4</t>
  </si>
  <si>
    <t>1.0_100_DataStateCosineSimilarity_4</t>
  </si>
  <si>
    <t>1.0_100_DataStateDice_4</t>
  </si>
  <si>
    <t>1.0_100_DataStateEuclideanDistance_4</t>
  </si>
  <si>
    <t>1.0_100_DataStateGeneralizedJaccard_4</t>
  </si>
  <si>
    <t>1.0_100_DataStateGeneralizedOverlapCoefficient_4</t>
  </si>
  <si>
    <t>1.0_100_DataStateJaccard_4</t>
  </si>
  <si>
    <t>1.0_100_DataStateOverlapCoefficient_4</t>
  </si>
  <si>
    <t>1.0_100_DataStateSimonWhite_4</t>
  </si>
  <si>
    <t>1.0_100_DataStateTanimotoCoefficient_4</t>
  </si>
  <si>
    <t>1.0_100_DataTanimotoCoefficient_4</t>
  </si>
  <si>
    <t>1.0_100_ActivityBlockDistance_4</t>
  </si>
  <si>
    <t>1.0_100_ActivityCosineSimilarity_4</t>
  </si>
  <si>
    <t>1.0_100_ActivityEuclideanDistance_4</t>
  </si>
  <si>
    <t>1.0_100_ActivityGeneralizedJaccard_4</t>
  </si>
  <si>
    <t>1.0_100_ActivityGeneralizedOverlapCoefficient_4</t>
  </si>
  <si>
    <t>1.0_100_ActivityJaccard_4</t>
  </si>
  <si>
    <t>1.0_100_ActivityOverlapCoefficient_4</t>
  </si>
  <si>
    <t>1.0_100_ActivitySimonWhite_4</t>
  </si>
  <si>
    <t>1.0_100_ActivityTanimotoCoefficient_4</t>
  </si>
  <si>
    <t>1.0_100_ActivityWithBeforesAndData_4_0.6_0.4_0.55_0.15_0.3_0.01</t>
  </si>
  <si>
    <t>1.0_100_DataBlockDistance_4</t>
  </si>
  <si>
    <t>Activity</t>
  </si>
  <si>
    <t>ActivityBlockDistance</t>
  </si>
  <si>
    <t>ActivityEuclideanDistance</t>
  </si>
  <si>
    <t>ActivityGeneralizedJaccard</t>
  </si>
  <si>
    <t>ActivityGeneralizedOverlapCoefficient</t>
  </si>
  <si>
    <t>ActivityJaccard</t>
  </si>
  <si>
    <t>ActivityOverlapCoefficient</t>
  </si>
  <si>
    <t>ActivitySimonWhite</t>
  </si>
  <si>
    <t>ActivityTanimotoCoefficient</t>
  </si>
  <si>
    <t>ActivityTransition</t>
  </si>
  <si>
    <t>ActivityUniqueTransition</t>
  </si>
  <si>
    <t>ActivityWithBeforesAndData</t>
  </si>
  <si>
    <t>DataBlockDistance</t>
  </si>
  <si>
    <t>DataCosineSimilarity</t>
  </si>
  <si>
    <t>DataDice</t>
  </si>
  <si>
    <t>DataEuclideanDistance</t>
  </si>
  <si>
    <t>DataGeneralizedJaccard</t>
  </si>
  <si>
    <t>DataGeneralizedOverlapCoefficient</t>
  </si>
  <si>
    <t>DataJaccard</t>
  </si>
  <si>
    <t>DataOverlapCoefficient</t>
  </si>
  <si>
    <t>DataSimonWhite</t>
  </si>
  <si>
    <t>DataStateBlockDistance</t>
  </si>
  <si>
    <t>DataStateCosineSimilarity</t>
  </si>
  <si>
    <t>DataStateDice</t>
  </si>
  <si>
    <t>DataStateEuclideanDistance</t>
  </si>
  <si>
    <t>DataStateGeneralizedJaccard</t>
  </si>
  <si>
    <t>DataStateGeneralizedOverlapCoefficient</t>
  </si>
  <si>
    <t>DataStateJaccard</t>
  </si>
  <si>
    <t>DataStateOverlapCoefficient</t>
  </si>
  <si>
    <t>DataStateSimonWhite</t>
  </si>
  <si>
    <t>DataStateTanimotoCoefficient</t>
  </si>
  <si>
    <t>DataTanimotoCoefficient</t>
  </si>
  <si>
    <t>UniqueActivity</t>
  </si>
  <si>
    <t>ActivityCosine</t>
  </si>
  <si>
    <t>ActivityWithBefores</t>
  </si>
  <si>
    <t>StepFrequency</t>
  </si>
  <si>
    <t>RespondedFrequency</t>
  </si>
  <si>
    <t>ActivityInTraceFrequency</t>
  </si>
  <si>
    <t>AbsoluteFrequency</t>
  </si>
  <si>
    <t>cumul</t>
  </si>
  <si>
    <t>1.0_100_ActivityDice_4</t>
  </si>
  <si>
    <t>ActivityDice</t>
  </si>
  <si>
    <t>DataStateCustomOverlap</t>
  </si>
  <si>
    <t>Traces</t>
  </si>
  <si>
    <t>Prediction points</t>
  </si>
  <si>
    <t>name</t>
  </si>
  <si>
    <t>Calculation Time</t>
  </si>
  <si>
    <t>Accuracy</t>
  </si>
  <si>
    <t>Brier Score</t>
  </si>
  <si>
    <t>Log Loss</t>
  </si>
  <si>
    <t>Rank</t>
  </si>
  <si>
    <t>Rank Score</t>
  </si>
  <si>
    <t>ActivityWithBeforesAndDataAndKBsV1</t>
  </si>
  <si>
    <t>1.0_100_ActivityWithBeforesAndDataAndKBsV1_4_0.4_0.19_0.4_0.009_0.001_0.55_0.15_0.3_0.01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</si>
</sst>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0" fontId="0" fillId="0" borderId="0" xfId="0" applyNumberFormat="1"/>
    <xf numFmtId="2" fontId="0" fillId="0" borderId="0" xfId="0" applyNumberFormat="1"/>
    <xf numFmtId="0" fontId="0" fillId="0" borderId="0" xfId="0" applyFont="1"/>
    <xf numFmtId="0" fontId="0" fillId="0" borderId="0" xfId="0" applyFont="1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2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34" Type="http://schemas.openxmlformats.org/officeDocument/2006/relationships/externalLink" Target="externalLinks/externalLink24.xml"/><Relationship Id="rId42" Type="http://schemas.openxmlformats.org/officeDocument/2006/relationships/externalLink" Target="externalLinks/externalLink32.xml"/><Relationship Id="rId47" Type="http://schemas.openxmlformats.org/officeDocument/2006/relationships/externalLink" Target="externalLinks/externalLink37.xml"/><Relationship Id="rId50" Type="http://schemas.openxmlformats.org/officeDocument/2006/relationships/externalLink" Target="externalLinks/externalLink4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8.xml"/><Relationship Id="rId46" Type="http://schemas.openxmlformats.org/officeDocument/2006/relationships/externalLink" Target="externalLinks/externalLink3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3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40" Type="http://schemas.openxmlformats.org/officeDocument/2006/relationships/externalLink" Target="externalLinks/externalLink30.xml"/><Relationship Id="rId45" Type="http://schemas.openxmlformats.org/officeDocument/2006/relationships/externalLink" Target="externalLinks/externalLink3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49" Type="http://schemas.openxmlformats.org/officeDocument/2006/relationships/externalLink" Target="externalLinks/externalLink39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externalLink" Target="externalLinks/externalLink21.xml"/><Relationship Id="rId44" Type="http://schemas.openxmlformats.org/officeDocument/2006/relationships/externalLink" Target="externalLinks/externalLink3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Relationship Id="rId43" Type="http://schemas.openxmlformats.org/officeDocument/2006/relationships/externalLink" Target="externalLinks/externalLink33.xml"/><Relationship Id="rId48" Type="http://schemas.openxmlformats.org/officeDocument/2006/relationships/externalLink" Target="externalLinks/externalLink3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Average calculation time (ms)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calc!$C$1</c:f>
              <c:strCache>
                <c:ptCount val="1"/>
                <c:pt idx="0">
                  <c:v>Traces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calc!$B$2:$B$41</c:f>
              <c:strCache>
                <c:ptCount val="40"/>
                <c:pt idx="0">
                  <c:v>ActivityWithBeforesAndData</c:v>
                </c:pt>
                <c:pt idx="1">
                  <c:v>ActivityWithBefores</c:v>
                </c:pt>
                <c:pt idx="2">
                  <c:v>ActivityWithBeforesAndDataAndKBsV1</c:v>
                </c:pt>
                <c:pt idx="3">
                  <c:v>DataStateEuclideanDistance</c:v>
                </c:pt>
                <c:pt idx="4">
                  <c:v>DataStateBlockDistance</c:v>
                </c:pt>
                <c:pt idx="5">
                  <c:v>Activity</c:v>
                </c:pt>
                <c:pt idx="6">
                  <c:v>DataStateCustomOverlap</c:v>
                </c:pt>
                <c:pt idx="7">
                  <c:v>DataEuclideanDistance</c:v>
                </c:pt>
                <c:pt idx="8">
                  <c:v>DataStateTanimotoCoefficient</c:v>
                </c:pt>
                <c:pt idx="9">
                  <c:v>DataStateOverlapCoefficient</c:v>
                </c:pt>
                <c:pt idx="10">
                  <c:v>DataBlockDistance</c:v>
                </c:pt>
                <c:pt idx="11">
                  <c:v>DataStateJaccard</c:v>
                </c:pt>
                <c:pt idx="12">
                  <c:v>DataStateDice</c:v>
                </c:pt>
                <c:pt idx="13">
                  <c:v>DataSimonWhite</c:v>
                </c:pt>
                <c:pt idx="14">
                  <c:v>DataCosineSimilarity</c:v>
                </c:pt>
                <c:pt idx="15">
                  <c:v>DataGeneralizedOverlapCoefficient</c:v>
                </c:pt>
                <c:pt idx="16">
                  <c:v>DataGeneralizedJaccard</c:v>
                </c:pt>
                <c:pt idx="17">
                  <c:v>ActivityEuclideanDistance</c:v>
                </c:pt>
                <c:pt idx="18">
                  <c:v>DataOverlapCoefficient</c:v>
                </c:pt>
                <c:pt idx="19">
                  <c:v>DataTanimotoCoefficient</c:v>
                </c:pt>
                <c:pt idx="20">
                  <c:v>DataJaccard</c:v>
                </c:pt>
                <c:pt idx="21">
                  <c:v>UniqueActivity</c:v>
                </c:pt>
                <c:pt idx="22">
                  <c:v>DataDice</c:v>
                </c:pt>
                <c:pt idx="23">
                  <c:v>ActivityGeneralizedOverlapCoefficient</c:v>
                </c:pt>
                <c:pt idx="24">
                  <c:v>ActivitySimonWhite</c:v>
                </c:pt>
                <c:pt idx="25">
                  <c:v>ActivityBlockDistance</c:v>
                </c:pt>
                <c:pt idx="26">
                  <c:v>ActivityGeneralizedJaccard</c:v>
                </c:pt>
                <c:pt idx="27">
                  <c:v>ActivityCosine</c:v>
                </c:pt>
                <c:pt idx="28">
                  <c:v>ActivityTransition</c:v>
                </c:pt>
                <c:pt idx="29">
                  <c:v>ActivityTanimotoCoefficient</c:v>
                </c:pt>
                <c:pt idx="30">
                  <c:v>ActivityUniqueTransition</c:v>
                </c:pt>
                <c:pt idx="31">
                  <c:v>ActivityOverlapCoefficient</c:v>
                </c:pt>
                <c:pt idx="32">
                  <c:v>ActivityJaccard</c:v>
                </c:pt>
                <c:pt idx="33">
                  <c:v>ActivityDice</c:v>
                </c:pt>
                <c:pt idx="34">
                  <c:v>IntraTraceFrequencyNotNull</c:v>
                </c:pt>
                <c:pt idx="35">
                  <c:v>IntraTraceFrequency</c:v>
                </c:pt>
                <c:pt idx="36">
                  <c:v>AbsoluteFrequency</c:v>
                </c:pt>
                <c:pt idx="37">
                  <c:v>ActivityInTraceFrequency</c:v>
                </c:pt>
                <c:pt idx="38">
                  <c:v>RespondedFrequency</c:v>
                </c:pt>
                <c:pt idx="39">
                  <c:v>StepFrequency</c:v>
                </c:pt>
              </c:strCache>
            </c:strRef>
          </c:cat>
          <c:val>
            <c:numRef>
              <c:f>calc!$C$2:$C$41</c:f>
              <c:numCache>
                <c:formatCode>0.00</c:formatCode>
                <c:ptCount val="40"/>
                <c:pt idx="0">
                  <c:v>46.311390158730191</c:v>
                </c:pt>
                <c:pt idx="1">
                  <c:v>40.523277857142887</c:v>
                </c:pt>
                <c:pt idx="2">
                  <c:v>25.642944285714286</c:v>
                </c:pt>
                <c:pt idx="3">
                  <c:v>25.08785785714284</c:v>
                </c:pt>
                <c:pt idx="4">
                  <c:v>24.846367619047587</c:v>
                </c:pt>
                <c:pt idx="5">
                  <c:v>23.930662460317496</c:v>
                </c:pt>
                <c:pt idx="6">
                  <c:v>23.72902023809522</c:v>
                </c:pt>
                <c:pt idx="7">
                  <c:v>23.314789206349229</c:v>
                </c:pt>
                <c:pt idx="8">
                  <c:v>23.228047063492003</c:v>
                </c:pt>
                <c:pt idx="9">
                  <c:v>23.169352619047636</c:v>
                </c:pt>
                <c:pt idx="10">
                  <c:v>23.092622301587337</c:v>
                </c:pt>
                <c:pt idx="11">
                  <c:v>22.884852936507897</c:v>
                </c:pt>
                <c:pt idx="12">
                  <c:v>22.747932222222211</c:v>
                </c:pt>
                <c:pt idx="13">
                  <c:v>22.714060238095172</c:v>
                </c:pt>
                <c:pt idx="14">
                  <c:v>22.691697301587347</c:v>
                </c:pt>
                <c:pt idx="15">
                  <c:v>22.510289999999948</c:v>
                </c:pt>
                <c:pt idx="16">
                  <c:v>22.388893968253942</c:v>
                </c:pt>
                <c:pt idx="17">
                  <c:v>21.789719047619055</c:v>
                </c:pt>
                <c:pt idx="18">
                  <c:v>21.605934841269864</c:v>
                </c:pt>
                <c:pt idx="19">
                  <c:v>21.568586269841251</c:v>
                </c:pt>
                <c:pt idx="20">
                  <c:v>21.217119285714272</c:v>
                </c:pt>
                <c:pt idx="21">
                  <c:v>20.779836111111134</c:v>
                </c:pt>
                <c:pt idx="22">
                  <c:v>20.731237698412645</c:v>
                </c:pt>
                <c:pt idx="23">
                  <c:v>20.605945317460279</c:v>
                </c:pt>
                <c:pt idx="24">
                  <c:v>20.436435396825424</c:v>
                </c:pt>
                <c:pt idx="25">
                  <c:v>20.374797857142855</c:v>
                </c:pt>
                <c:pt idx="26">
                  <c:v>20.280618095238101</c:v>
                </c:pt>
                <c:pt idx="27">
                  <c:v>20.26155420634921</c:v>
                </c:pt>
                <c:pt idx="28">
                  <c:v>19.355873650793669</c:v>
                </c:pt>
                <c:pt idx="29">
                  <c:v>18.992501666666687</c:v>
                </c:pt>
                <c:pt idx="30">
                  <c:v>18.721283571428554</c:v>
                </c:pt>
                <c:pt idx="31">
                  <c:v>17.43327611111112</c:v>
                </c:pt>
                <c:pt idx="32">
                  <c:v>15.631618174603203</c:v>
                </c:pt>
                <c:pt idx="33">
                  <c:v>15.060814126984143</c:v>
                </c:pt>
                <c:pt idx="34">
                  <c:v>4.7185203968254035</c:v>
                </c:pt>
                <c:pt idx="35">
                  <c:v>4.7061792857142786</c:v>
                </c:pt>
                <c:pt idx="36">
                  <c:v>1.5967063492063501E-2</c:v>
                </c:pt>
                <c:pt idx="37">
                  <c:v>1.1194206349206355E-2</c:v>
                </c:pt>
                <c:pt idx="38">
                  <c:v>1.0460714285714294E-2</c:v>
                </c:pt>
                <c:pt idx="39">
                  <c:v>1.0164603174603177E-2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7-445A-90CC-68B1FB59A0FF}"/>
            </c:ext>
          </c:extLst>
        </c:ser>
        <c:ser>
          <c:idx val="1"/>
          <c:order val="1"/>
          <c:tx>
            <c:strRef>
              <c:f>calc!$D$1</c:f>
              <c:strCache>
                <c:ptCount val="1"/>
                <c:pt idx="0">
                  <c:v>Prediction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calc!$B$2:$B$41</c:f>
              <c:strCache>
                <c:ptCount val="40"/>
                <c:pt idx="0">
                  <c:v>ActivityWithBeforesAndData</c:v>
                </c:pt>
                <c:pt idx="1">
                  <c:v>ActivityWithBefores</c:v>
                </c:pt>
                <c:pt idx="2">
                  <c:v>ActivityWithBeforesAndDataAndKBsV1</c:v>
                </c:pt>
                <c:pt idx="3">
                  <c:v>DataStateEuclideanDistance</c:v>
                </c:pt>
                <c:pt idx="4">
                  <c:v>DataStateBlockDistance</c:v>
                </c:pt>
                <c:pt idx="5">
                  <c:v>Activity</c:v>
                </c:pt>
                <c:pt idx="6">
                  <c:v>DataStateCustomOverlap</c:v>
                </c:pt>
                <c:pt idx="7">
                  <c:v>DataEuclideanDistance</c:v>
                </c:pt>
                <c:pt idx="8">
                  <c:v>DataStateTanimotoCoefficient</c:v>
                </c:pt>
                <c:pt idx="9">
                  <c:v>DataStateOverlapCoefficient</c:v>
                </c:pt>
                <c:pt idx="10">
                  <c:v>DataBlockDistance</c:v>
                </c:pt>
                <c:pt idx="11">
                  <c:v>DataStateJaccard</c:v>
                </c:pt>
                <c:pt idx="12">
                  <c:v>DataStateDice</c:v>
                </c:pt>
                <c:pt idx="13">
                  <c:v>DataSimonWhite</c:v>
                </c:pt>
                <c:pt idx="14">
                  <c:v>DataCosineSimilarity</c:v>
                </c:pt>
                <c:pt idx="15">
                  <c:v>DataGeneralizedOverlapCoefficient</c:v>
                </c:pt>
                <c:pt idx="16">
                  <c:v>DataGeneralizedJaccard</c:v>
                </c:pt>
                <c:pt idx="17">
                  <c:v>ActivityEuclideanDistance</c:v>
                </c:pt>
                <c:pt idx="18">
                  <c:v>DataOverlapCoefficient</c:v>
                </c:pt>
                <c:pt idx="19">
                  <c:v>DataTanimotoCoefficient</c:v>
                </c:pt>
                <c:pt idx="20">
                  <c:v>DataJaccard</c:v>
                </c:pt>
                <c:pt idx="21">
                  <c:v>UniqueActivity</c:v>
                </c:pt>
                <c:pt idx="22">
                  <c:v>DataDice</c:v>
                </c:pt>
                <c:pt idx="23">
                  <c:v>ActivityGeneralizedOverlapCoefficient</c:v>
                </c:pt>
                <c:pt idx="24">
                  <c:v>ActivitySimonWhite</c:v>
                </c:pt>
                <c:pt idx="25">
                  <c:v>ActivityBlockDistance</c:v>
                </c:pt>
                <c:pt idx="26">
                  <c:v>ActivityGeneralizedJaccard</c:v>
                </c:pt>
                <c:pt idx="27">
                  <c:v>ActivityCosine</c:v>
                </c:pt>
                <c:pt idx="28">
                  <c:v>ActivityTransition</c:v>
                </c:pt>
                <c:pt idx="29">
                  <c:v>ActivityTanimotoCoefficient</c:v>
                </c:pt>
                <c:pt idx="30">
                  <c:v>ActivityUniqueTransition</c:v>
                </c:pt>
                <c:pt idx="31">
                  <c:v>ActivityOverlapCoefficient</c:v>
                </c:pt>
                <c:pt idx="32">
                  <c:v>ActivityJaccard</c:v>
                </c:pt>
                <c:pt idx="33">
                  <c:v>ActivityDice</c:v>
                </c:pt>
                <c:pt idx="34">
                  <c:v>IntraTraceFrequencyNotNull</c:v>
                </c:pt>
                <c:pt idx="35">
                  <c:v>IntraTraceFrequency</c:v>
                </c:pt>
                <c:pt idx="36">
                  <c:v>AbsoluteFrequency</c:v>
                </c:pt>
                <c:pt idx="37">
                  <c:v>ActivityInTraceFrequency</c:v>
                </c:pt>
                <c:pt idx="38">
                  <c:v>RespondedFrequency</c:v>
                </c:pt>
                <c:pt idx="39">
                  <c:v>StepFrequency</c:v>
                </c:pt>
              </c:strCache>
            </c:strRef>
          </c:cat>
          <c:val>
            <c:numRef>
              <c:f>calc!$D$2:$D$41</c:f>
              <c:numCache>
                <c:formatCode>0.00</c:formatCode>
                <c:ptCount val="40"/>
                <c:pt idx="0">
                  <c:v>46.725662520281233</c:v>
                </c:pt>
                <c:pt idx="1">
                  <c:v>40.813547863710113</c:v>
                </c:pt>
                <c:pt idx="2">
                  <c:v>25.382152514872903</c:v>
                </c:pt>
                <c:pt idx="3">
                  <c:v>25.041346673877772</c:v>
                </c:pt>
                <c:pt idx="4">
                  <c:v>24.895457003785829</c:v>
                </c:pt>
                <c:pt idx="5">
                  <c:v>23.742536506219579</c:v>
                </c:pt>
                <c:pt idx="6">
                  <c:v>23.666414277988103</c:v>
                </c:pt>
                <c:pt idx="7">
                  <c:v>23.182017306652245</c:v>
                </c:pt>
                <c:pt idx="8">
                  <c:v>23.195646295294754</c:v>
                </c:pt>
                <c:pt idx="9">
                  <c:v>23.210654407787995</c:v>
                </c:pt>
                <c:pt idx="10">
                  <c:v>23.0381557598702</c:v>
                </c:pt>
                <c:pt idx="11">
                  <c:v>22.945132504056247</c:v>
                </c:pt>
                <c:pt idx="12">
                  <c:v>22.731990265008111</c:v>
                </c:pt>
                <c:pt idx="13">
                  <c:v>22.7118442401298</c:v>
                </c:pt>
                <c:pt idx="14">
                  <c:v>22.658301784748513</c:v>
                </c:pt>
                <c:pt idx="15">
                  <c:v>22.501027582477015</c:v>
                </c:pt>
                <c:pt idx="16">
                  <c:v>22.341157382368849</c:v>
                </c:pt>
                <c:pt idx="17">
                  <c:v>21.624364521362899</c:v>
                </c:pt>
                <c:pt idx="18">
                  <c:v>21.5644672796106</c:v>
                </c:pt>
                <c:pt idx="19">
                  <c:v>21.485127095727421</c:v>
                </c:pt>
                <c:pt idx="20">
                  <c:v>21.144104921579231</c:v>
                </c:pt>
                <c:pt idx="21">
                  <c:v>20.626663061114115</c:v>
                </c:pt>
                <c:pt idx="22">
                  <c:v>20.658166576527854</c:v>
                </c:pt>
                <c:pt idx="23">
                  <c:v>20.523309897241752</c:v>
                </c:pt>
                <c:pt idx="24">
                  <c:v>20.429394267171443</c:v>
                </c:pt>
                <c:pt idx="25">
                  <c:v>20.321065440778799</c:v>
                </c:pt>
                <c:pt idx="26">
                  <c:v>20.204137371552189</c:v>
                </c:pt>
                <c:pt idx="27">
                  <c:v>20.159329367225528</c:v>
                </c:pt>
                <c:pt idx="28">
                  <c:v>19.157923201730664</c:v>
                </c:pt>
                <c:pt idx="29">
                  <c:v>18.973526230394807</c:v>
                </c:pt>
                <c:pt idx="30">
                  <c:v>18.57728501892915</c:v>
                </c:pt>
                <c:pt idx="31">
                  <c:v>17.335911303407247</c:v>
                </c:pt>
                <c:pt idx="32">
                  <c:v>15.470903190914008</c:v>
                </c:pt>
                <c:pt idx="33">
                  <c:v>14.950540832882639</c:v>
                </c:pt>
                <c:pt idx="34">
                  <c:v>4.6728231476473772</c:v>
                </c:pt>
                <c:pt idx="35">
                  <c:v>4.6601946998377501</c:v>
                </c:pt>
                <c:pt idx="36">
                  <c:v>1.6116819902650081E-2</c:v>
                </c:pt>
                <c:pt idx="37">
                  <c:v>1.141157382368848E-2</c:v>
                </c:pt>
                <c:pt idx="38">
                  <c:v>1.0519199567333694E-2</c:v>
                </c:pt>
                <c:pt idx="39">
                  <c:v>1.0113574905354245E-2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7-445A-90CC-68B1FB59A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4330008"/>
        <c:axId val="664328368"/>
      </c:barChart>
      <c:catAx>
        <c:axId val="664330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4328368"/>
        <c:crosses val="autoZero"/>
        <c:auto val="1"/>
        <c:lblAlgn val="ctr"/>
        <c:lblOffset val="100"/>
        <c:noMultiLvlLbl val="0"/>
      </c:catAx>
      <c:valAx>
        <c:axId val="66432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433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Average probability estimate of the correct next-activity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'%'!$C$1</c:f>
              <c:strCache>
                <c:ptCount val="1"/>
                <c:pt idx="0">
                  <c:v>Traces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'%'!$B$2:$B$41</c:f>
              <c:strCache>
                <c:ptCount val="40"/>
                <c:pt idx="0">
                  <c:v>ActivityInTraceFrequency</c:v>
                </c:pt>
                <c:pt idx="1">
                  <c:v>AbsoluteFrequency</c:v>
                </c:pt>
                <c:pt idx="2">
                  <c:v>IntraTraceFrequencyNotNull</c:v>
                </c:pt>
                <c:pt idx="3">
                  <c:v>IntraTraceFrequency</c:v>
                </c:pt>
                <c:pt idx="4">
                  <c:v>DataGeneralizedOverlapCoefficient</c:v>
                </c:pt>
                <c:pt idx="5">
                  <c:v>DataOverlapCoefficient</c:v>
                </c:pt>
                <c:pt idx="6">
                  <c:v>DataStateOverlapCoefficient</c:v>
                </c:pt>
                <c:pt idx="7">
                  <c:v>DataEuclideanDistance</c:v>
                </c:pt>
                <c:pt idx="8">
                  <c:v>DataTanimotoCoefficient</c:v>
                </c:pt>
                <c:pt idx="9">
                  <c:v>DataCosineSimilarity</c:v>
                </c:pt>
                <c:pt idx="10">
                  <c:v>DataBlockDistance</c:v>
                </c:pt>
                <c:pt idx="11">
                  <c:v>DataSimonWhite</c:v>
                </c:pt>
                <c:pt idx="12">
                  <c:v>DataDice</c:v>
                </c:pt>
                <c:pt idx="13">
                  <c:v>DataJaccard</c:v>
                </c:pt>
                <c:pt idx="14">
                  <c:v>DataGeneralizedJaccard</c:v>
                </c:pt>
                <c:pt idx="15">
                  <c:v>DataStateEuclideanDistance</c:v>
                </c:pt>
                <c:pt idx="16">
                  <c:v>DataStateTanimotoCoefficient</c:v>
                </c:pt>
                <c:pt idx="17">
                  <c:v>DataStateBlockDistance</c:v>
                </c:pt>
                <c:pt idx="18">
                  <c:v>DataStateDice</c:v>
                </c:pt>
                <c:pt idx="19">
                  <c:v>DataStateCustomOverlap</c:v>
                </c:pt>
                <c:pt idx="20">
                  <c:v>DataStateJaccard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RespondedFrequency</c:v>
                </c:pt>
                <c:pt idx="24">
                  <c:v>ActivityTanimotoCoefficient</c:v>
                </c:pt>
                <c:pt idx="25">
                  <c:v>ActivityDice</c:v>
                </c:pt>
                <c:pt idx="26">
                  <c:v>ActivityJaccard</c:v>
                </c:pt>
                <c:pt idx="27">
                  <c:v>UniqueActivity</c:v>
                </c:pt>
                <c:pt idx="28">
                  <c:v>ActivityGeneralizedOverlapCoefficient</c:v>
                </c:pt>
                <c:pt idx="29">
                  <c:v>ActivityWithBeforesAndDataAndKBsV1</c:v>
                </c:pt>
                <c:pt idx="30">
                  <c:v>ActivityUniqueTransition</c:v>
                </c:pt>
                <c:pt idx="31">
                  <c:v>ActivityBlockDistance</c:v>
                </c:pt>
                <c:pt idx="32">
                  <c:v>ActivitySimonWhite</c:v>
                </c:pt>
                <c:pt idx="33">
                  <c:v>ActivityGeneralizedJaccard</c:v>
                </c:pt>
                <c:pt idx="34">
                  <c:v>ActivityCosine</c:v>
                </c:pt>
                <c:pt idx="35">
                  <c:v>ActivityEuclideanDistance</c:v>
                </c:pt>
                <c:pt idx="36">
                  <c:v>Activity</c:v>
                </c:pt>
                <c:pt idx="37">
                  <c:v>ActivityTransition</c:v>
                </c:pt>
                <c:pt idx="38">
                  <c:v>ActivityWithBefores</c:v>
                </c:pt>
                <c:pt idx="39">
                  <c:v>ActivityWithBeforesAndData</c:v>
                </c:pt>
              </c:strCache>
            </c:strRef>
          </c:cat>
          <c:val>
            <c:numRef>
              <c:f>'%'!$C$2:$C$41</c:f>
              <c:numCache>
                <c:formatCode>0.00%</c:formatCode>
                <c:ptCount val="40"/>
                <c:pt idx="0">
                  <c:v>0.13854897236540117</c:v>
                </c:pt>
                <c:pt idx="1">
                  <c:v>0.16968078539162726</c:v>
                </c:pt>
                <c:pt idx="2">
                  <c:v>0.24330026162891458</c:v>
                </c:pt>
                <c:pt idx="3">
                  <c:v>0.25058043699576321</c:v>
                </c:pt>
                <c:pt idx="4">
                  <c:v>0.44221195667592256</c:v>
                </c:pt>
                <c:pt idx="5">
                  <c:v>0.44221368129656696</c:v>
                </c:pt>
                <c:pt idx="6">
                  <c:v>0.44328579264525486</c:v>
                </c:pt>
                <c:pt idx="7">
                  <c:v>0.44859973756723887</c:v>
                </c:pt>
                <c:pt idx="8">
                  <c:v>0.44872296260880312</c:v>
                </c:pt>
                <c:pt idx="9">
                  <c:v>0.44872316936581264</c:v>
                </c:pt>
                <c:pt idx="10">
                  <c:v>0.44873890952381246</c:v>
                </c:pt>
                <c:pt idx="11">
                  <c:v>0.44873926558014526</c:v>
                </c:pt>
                <c:pt idx="12">
                  <c:v>0.44873972033361659</c:v>
                </c:pt>
                <c:pt idx="13">
                  <c:v>0.44895297766269748</c:v>
                </c:pt>
                <c:pt idx="14">
                  <c:v>0.44895478263613575</c:v>
                </c:pt>
                <c:pt idx="15">
                  <c:v>0.44985050055278825</c:v>
                </c:pt>
                <c:pt idx="16">
                  <c:v>0.44999929656308441</c:v>
                </c:pt>
                <c:pt idx="17">
                  <c:v>0.45001105033046296</c:v>
                </c:pt>
                <c:pt idx="18">
                  <c:v>0.45001208656029978</c:v>
                </c:pt>
                <c:pt idx="19">
                  <c:v>0.45001437710383463</c:v>
                </c:pt>
                <c:pt idx="20">
                  <c:v>0.45030982595887464</c:v>
                </c:pt>
                <c:pt idx="21">
                  <c:v>0.6620852990705689</c:v>
                </c:pt>
                <c:pt idx="22">
                  <c:v>0.72655790415787047</c:v>
                </c:pt>
                <c:pt idx="23">
                  <c:v>0.7290477560976002</c:v>
                </c:pt>
                <c:pt idx="24">
                  <c:v>0.73248321933605409</c:v>
                </c:pt>
                <c:pt idx="25">
                  <c:v>0.73249066481122649</c:v>
                </c:pt>
                <c:pt idx="26">
                  <c:v>0.73257466319832032</c:v>
                </c:pt>
                <c:pt idx="27">
                  <c:v>0.73296376140352815</c:v>
                </c:pt>
                <c:pt idx="28">
                  <c:v>0.78596836523420477</c:v>
                </c:pt>
                <c:pt idx="29">
                  <c:v>0.80358922699731328</c:v>
                </c:pt>
                <c:pt idx="30">
                  <c:v>0.82219584756235342</c:v>
                </c:pt>
                <c:pt idx="31">
                  <c:v>0.82568324219945421</c:v>
                </c:pt>
                <c:pt idx="32">
                  <c:v>0.8256834786830094</c:v>
                </c:pt>
                <c:pt idx="33">
                  <c:v>0.8259408498202796</c:v>
                </c:pt>
                <c:pt idx="34">
                  <c:v>0.8261487653663464</c:v>
                </c:pt>
                <c:pt idx="35">
                  <c:v>0.82672105470574375</c:v>
                </c:pt>
                <c:pt idx="36">
                  <c:v>0.82702240978042041</c:v>
                </c:pt>
                <c:pt idx="37">
                  <c:v>0.83182580310307563</c:v>
                </c:pt>
                <c:pt idx="38">
                  <c:v>0.83320276373137436</c:v>
                </c:pt>
                <c:pt idx="39">
                  <c:v>0.85415490042574893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EE-A5A4-940EFD5A848C}"/>
            </c:ext>
          </c:extLst>
        </c:ser>
        <c:ser>
          <c:idx val="1"/>
          <c:order val="1"/>
          <c:tx>
            <c:strRef>
              <c:f>'%'!$D$1</c:f>
              <c:strCache>
                <c:ptCount val="1"/>
                <c:pt idx="0">
                  <c:v>Prediction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'%'!$B$2:$B$41</c:f>
              <c:strCache>
                <c:ptCount val="40"/>
                <c:pt idx="0">
                  <c:v>ActivityInTraceFrequency</c:v>
                </c:pt>
                <c:pt idx="1">
                  <c:v>AbsoluteFrequency</c:v>
                </c:pt>
                <c:pt idx="2">
                  <c:v>IntraTraceFrequencyNotNull</c:v>
                </c:pt>
                <c:pt idx="3">
                  <c:v>IntraTraceFrequency</c:v>
                </c:pt>
                <c:pt idx="4">
                  <c:v>DataGeneralizedOverlapCoefficient</c:v>
                </c:pt>
                <c:pt idx="5">
                  <c:v>DataOverlapCoefficient</c:v>
                </c:pt>
                <c:pt idx="6">
                  <c:v>DataStateOverlapCoefficient</c:v>
                </c:pt>
                <c:pt idx="7">
                  <c:v>DataEuclideanDistance</c:v>
                </c:pt>
                <c:pt idx="8">
                  <c:v>DataTanimotoCoefficient</c:v>
                </c:pt>
                <c:pt idx="9">
                  <c:v>DataCosineSimilarity</c:v>
                </c:pt>
                <c:pt idx="10">
                  <c:v>DataBlockDistance</c:v>
                </c:pt>
                <c:pt idx="11">
                  <c:v>DataSimonWhite</c:v>
                </c:pt>
                <c:pt idx="12">
                  <c:v>DataDice</c:v>
                </c:pt>
                <c:pt idx="13">
                  <c:v>DataJaccard</c:v>
                </c:pt>
                <c:pt idx="14">
                  <c:v>DataGeneralizedJaccard</c:v>
                </c:pt>
                <c:pt idx="15">
                  <c:v>DataStateEuclideanDistance</c:v>
                </c:pt>
                <c:pt idx="16">
                  <c:v>DataStateTanimotoCoefficient</c:v>
                </c:pt>
                <c:pt idx="17">
                  <c:v>DataStateBlockDistance</c:v>
                </c:pt>
                <c:pt idx="18">
                  <c:v>DataStateDice</c:v>
                </c:pt>
                <c:pt idx="19">
                  <c:v>DataStateCustomOverlap</c:v>
                </c:pt>
                <c:pt idx="20">
                  <c:v>DataStateJaccard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RespondedFrequency</c:v>
                </c:pt>
                <c:pt idx="24">
                  <c:v>ActivityTanimotoCoefficient</c:v>
                </c:pt>
                <c:pt idx="25">
                  <c:v>ActivityDice</c:v>
                </c:pt>
                <c:pt idx="26">
                  <c:v>ActivityJaccard</c:v>
                </c:pt>
                <c:pt idx="27">
                  <c:v>UniqueActivity</c:v>
                </c:pt>
                <c:pt idx="28">
                  <c:v>ActivityGeneralizedOverlapCoefficient</c:v>
                </c:pt>
                <c:pt idx="29">
                  <c:v>ActivityWithBeforesAndDataAndKBsV1</c:v>
                </c:pt>
                <c:pt idx="30">
                  <c:v>ActivityUniqueTransition</c:v>
                </c:pt>
                <c:pt idx="31">
                  <c:v>ActivityBlockDistance</c:v>
                </c:pt>
                <c:pt idx="32">
                  <c:v>ActivitySimonWhite</c:v>
                </c:pt>
                <c:pt idx="33">
                  <c:v>ActivityGeneralizedJaccard</c:v>
                </c:pt>
                <c:pt idx="34">
                  <c:v>ActivityCosine</c:v>
                </c:pt>
                <c:pt idx="35">
                  <c:v>ActivityEuclideanDistance</c:v>
                </c:pt>
                <c:pt idx="36">
                  <c:v>Activity</c:v>
                </c:pt>
                <c:pt idx="37">
                  <c:v>ActivityTransition</c:v>
                </c:pt>
                <c:pt idx="38">
                  <c:v>ActivityWithBefores</c:v>
                </c:pt>
                <c:pt idx="39">
                  <c:v>ActivityWithBeforesAndData</c:v>
                </c:pt>
              </c:strCache>
            </c:strRef>
          </c:cat>
          <c:val>
            <c:numRef>
              <c:f>'%'!$D$2:$D$41</c:f>
              <c:numCache>
                <c:formatCode>0.00%</c:formatCode>
                <c:ptCount val="40"/>
                <c:pt idx="0">
                  <c:v>0.13772624490644392</c:v>
                </c:pt>
                <c:pt idx="1">
                  <c:v>0.16947515003491756</c:v>
                </c:pt>
                <c:pt idx="2">
                  <c:v>0.24934292644264111</c:v>
                </c:pt>
                <c:pt idx="3">
                  <c:v>0.25486909895459059</c:v>
                </c:pt>
                <c:pt idx="4">
                  <c:v>0.43113999055083829</c:v>
                </c:pt>
                <c:pt idx="5">
                  <c:v>0.43114175635073004</c:v>
                </c:pt>
                <c:pt idx="6">
                  <c:v>0.43188030823310103</c:v>
                </c:pt>
                <c:pt idx="7">
                  <c:v>0.43727501955056874</c:v>
                </c:pt>
                <c:pt idx="8">
                  <c:v>0.43737488582774542</c:v>
                </c:pt>
                <c:pt idx="9">
                  <c:v>0.43737541736154756</c:v>
                </c:pt>
                <c:pt idx="10">
                  <c:v>0.43739278654894703</c:v>
                </c:pt>
                <c:pt idx="11">
                  <c:v>0.43739328082477169</c:v>
                </c:pt>
                <c:pt idx="12">
                  <c:v>0.43739374444132112</c:v>
                </c:pt>
                <c:pt idx="13">
                  <c:v>0.43756808651406187</c:v>
                </c:pt>
                <c:pt idx="14">
                  <c:v>0.43756987376987577</c:v>
                </c:pt>
                <c:pt idx="15">
                  <c:v>0.43808923726716853</c:v>
                </c:pt>
                <c:pt idx="16">
                  <c:v>0.43820955448134324</c:v>
                </c:pt>
                <c:pt idx="17">
                  <c:v>0.43821924854164557</c:v>
                </c:pt>
                <c:pt idx="18">
                  <c:v>0.43822040926690242</c:v>
                </c:pt>
                <c:pt idx="19">
                  <c:v>0.43824126094375465</c:v>
                </c:pt>
                <c:pt idx="20">
                  <c:v>0.4384588192525683</c:v>
                </c:pt>
                <c:pt idx="21">
                  <c:v>0.65592249577308792</c:v>
                </c:pt>
                <c:pt idx="22">
                  <c:v>0.71252484613167111</c:v>
                </c:pt>
                <c:pt idx="23">
                  <c:v>0.72477877002057844</c:v>
                </c:pt>
                <c:pt idx="24">
                  <c:v>0.72181973105956687</c:v>
                </c:pt>
                <c:pt idx="25">
                  <c:v>0.72182584841922337</c:v>
                </c:pt>
                <c:pt idx="26">
                  <c:v>0.72190404525616159</c:v>
                </c:pt>
                <c:pt idx="27">
                  <c:v>0.7222842756068919</c:v>
                </c:pt>
                <c:pt idx="28">
                  <c:v>0.78302883567092219</c:v>
                </c:pt>
                <c:pt idx="29">
                  <c:v>0.80450389688866564</c:v>
                </c:pt>
                <c:pt idx="30">
                  <c:v>0.82413630209742017</c:v>
                </c:pt>
                <c:pt idx="31">
                  <c:v>0.83071027793086627</c:v>
                </c:pt>
                <c:pt idx="32">
                  <c:v>0.83071053372670045</c:v>
                </c:pt>
                <c:pt idx="33">
                  <c:v>0.83092489035001083</c:v>
                </c:pt>
                <c:pt idx="34">
                  <c:v>0.83084357704147138</c:v>
                </c:pt>
                <c:pt idx="35">
                  <c:v>0.8313342482756485</c:v>
                </c:pt>
                <c:pt idx="36">
                  <c:v>0.83156639240463615</c:v>
                </c:pt>
                <c:pt idx="37">
                  <c:v>0.83912741626697485</c:v>
                </c:pt>
                <c:pt idx="38">
                  <c:v>0.84008230785053295</c:v>
                </c:pt>
                <c:pt idx="39">
                  <c:v>0.85880685493564712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EE-A5A4-940EFD5A8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2679720"/>
        <c:axId val="742680048"/>
      </c:barChart>
      <c:catAx>
        <c:axId val="742679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42680048"/>
        <c:crosses val="autoZero"/>
        <c:auto val="1"/>
        <c:lblAlgn val="ctr"/>
        <c:lblOffset val="100"/>
        <c:noMultiLvlLbl val="0"/>
      </c:catAx>
      <c:valAx>
        <c:axId val="7426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4267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Average accuracy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accuracy!$C$1</c:f>
              <c:strCache>
                <c:ptCount val="1"/>
                <c:pt idx="0">
                  <c:v>Traces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AbsoluteFrequency</c:v>
                </c:pt>
                <c:pt idx="3">
                  <c:v>DataStateOverlapCoefficient</c:v>
                </c:pt>
                <c:pt idx="4">
                  <c:v>DataOverlapCoefficient</c:v>
                </c:pt>
                <c:pt idx="5">
                  <c:v>DataGeneralizedOverlapCoefficient</c:v>
                </c:pt>
                <c:pt idx="6">
                  <c:v>DataStateCustomOverlap</c:v>
                </c:pt>
                <c:pt idx="7">
                  <c:v>DataStateEuclideanDistance</c:v>
                </c:pt>
                <c:pt idx="8">
                  <c:v>DataStateJaccard</c:v>
                </c:pt>
                <c:pt idx="9">
                  <c:v>DataStateTanimotoCoefficient</c:v>
                </c:pt>
                <c:pt idx="10">
                  <c:v>DataStateBlockDistance</c:v>
                </c:pt>
                <c:pt idx="11">
                  <c:v>DataStateDice</c:v>
                </c:pt>
                <c:pt idx="12">
                  <c:v>DataJaccard</c:v>
                </c:pt>
                <c:pt idx="13">
                  <c:v>DataGeneralizedJaccard</c:v>
                </c:pt>
                <c:pt idx="14">
                  <c:v>DataEuclideanDistance</c:v>
                </c:pt>
                <c:pt idx="15">
                  <c:v>DataCosineSimilarity</c:v>
                </c:pt>
                <c:pt idx="16">
                  <c:v>DataTanimotoCoefficient</c:v>
                </c:pt>
                <c:pt idx="17">
                  <c:v>DataDice</c:v>
                </c:pt>
                <c:pt idx="18">
                  <c:v>DataSimonWhite</c:v>
                </c:pt>
                <c:pt idx="19">
                  <c:v>DataBlockDistance</c:v>
                </c:pt>
                <c:pt idx="20">
                  <c:v>IntraTraceFrequencyNotNull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ActivityTanimotoCoefficient</c:v>
                </c:pt>
                <c:pt idx="24">
                  <c:v>ActivityJaccard</c:v>
                </c:pt>
                <c:pt idx="25">
                  <c:v>ActivityDice</c:v>
                </c:pt>
                <c:pt idx="26">
                  <c:v>UniqueActivity</c:v>
                </c:pt>
                <c:pt idx="27">
                  <c:v>RespondedFrequency</c:v>
                </c:pt>
                <c:pt idx="28">
                  <c:v>ActivityGeneralizedOverlapCoefficient</c:v>
                </c:pt>
                <c:pt idx="29">
                  <c:v>ActivityUniqueTransition</c:v>
                </c:pt>
                <c:pt idx="30">
                  <c:v>ActivityBlockDistance</c:v>
                </c:pt>
                <c:pt idx="31">
                  <c:v>ActivitySimonWhite</c:v>
                </c:pt>
                <c:pt idx="32">
                  <c:v>ActivityGeneralizedJaccard</c:v>
                </c:pt>
                <c:pt idx="33">
                  <c:v>ActivityCosine</c:v>
                </c:pt>
                <c:pt idx="34">
                  <c:v>ActivityEuclideanDistance</c:v>
                </c:pt>
                <c:pt idx="35">
                  <c:v>Activity</c:v>
                </c:pt>
                <c:pt idx="36">
                  <c:v>ActivityTransition</c:v>
                </c:pt>
                <c:pt idx="37">
                  <c:v>ActivityWithBefores</c:v>
                </c:pt>
                <c:pt idx="38">
                  <c:v>ActivityWithBeforesAndDataAndKBsV1</c:v>
                </c:pt>
                <c:pt idx="39">
                  <c:v>ActivityWithBeforesAndData</c:v>
                </c:pt>
              </c:strCache>
            </c:strRef>
          </c:cat>
          <c:val>
            <c:numRef>
              <c:f>accuracy!$C$2:$C$41</c:f>
              <c:numCache>
                <c:formatCode>0.00%</c:formatCode>
                <c:ptCount val="40"/>
                <c:pt idx="0">
                  <c:v>0.14106587301587162</c:v>
                </c:pt>
                <c:pt idx="1">
                  <c:v>0.14106587301587162</c:v>
                </c:pt>
                <c:pt idx="2">
                  <c:v>0.23198452380952336</c:v>
                </c:pt>
                <c:pt idx="3">
                  <c:v>0.43932865079364503</c:v>
                </c:pt>
                <c:pt idx="4">
                  <c:v>0.44228515873015228</c:v>
                </c:pt>
                <c:pt idx="5">
                  <c:v>0.44231015873015228</c:v>
                </c:pt>
                <c:pt idx="6">
                  <c:v>0.44960880952380505</c:v>
                </c:pt>
                <c:pt idx="7">
                  <c:v>0.44976714285713854</c:v>
                </c:pt>
                <c:pt idx="8">
                  <c:v>0.4498360317460276</c:v>
                </c:pt>
                <c:pt idx="9">
                  <c:v>0.45000936507936073</c:v>
                </c:pt>
                <c:pt idx="10">
                  <c:v>0.45007603174602745</c:v>
                </c:pt>
                <c:pt idx="11">
                  <c:v>0.45007603174602745</c:v>
                </c:pt>
                <c:pt idx="12">
                  <c:v>0.4501843650793601</c:v>
                </c:pt>
                <c:pt idx="13">
                  <c:v>0.4501843650793601</c:v>
                </c:pt>
                <c:pt idx="14">
                  <c:v>0.45037484126983607</c:v>
                </c:pt>
                <c:pt idx="15">
                  <c:v>0.4506105555555503</c:v>
                </c:pt>
                <c:pt idx="16">
                  <c:v>0.4506105555555503</c:v>
                </c:pt>
                <c:pt idx="17">
                  <c:v>0.45066888888888368</c:v>
                </c:pt>
                <c:pt idx="18">
                  <c:v>0.45066888888888368</c:v>
                </c:pt>
                <c:pt idx="19">
                  <c:v>0.45066888888888368</c:v>
                </c:pt>
                <c:pt idx="20">
                  <c:v>0.57253317460316644</c:v>
                </c:pt>
                <c:pt idx="21">
                  <c:v>0.73995126984128567</c:v>
                </c:pt>
                <c:pt idx="22">
                  <c:v>0.78432936507937712</c:v>
                </c:pt>
                <c:pt idx="23">
                  <c:v>0.78862976190476786</c:v>
                </c:pt>
                <c:pt idx="24">
                  <c:v>0.78862976190476786</c:v>
                </c:pt>
                <c:pt idx="25">
                  <c:v>0.78862976190476786</c:v>
                </c:pt>
                <c:pt idx="26">
                  <c:v>0.78915992063492635</c:v>
                </c:pt>
                <c:pt idx="27">
                  <c:v>0.80983214285715055</c:v>
                </c:pt>
                <c:pt idx="28">
                  <c:v>0.82723452380953533</c:v>
                </c:pt>
                <c:pt idx="29">
                  <c:v>0.86954365079365159</c:v>
                </c:pt>
                <c:pt idx="30">
                  <c:v>0.8720269841269892</c:v>
                </c:pt>
                <c:pt idx="31">
                  <c:v>0.8720269841269892</c:v>
                </c:pt>
                <c:pt idx="32">
                  <c:v>0.87227698412698906</c:v>
                </c:pt>
                <c:pt idx="33">
                  <c:v>0.8733960317460373</c:v>
                </c:pt>
                <c:pt idx="34">
                  <c:v>0.87387698412698922</c:v>
                </c:pt>
                <c:pt idx="35">
                  <c:v>0.87416269841270366</c:v>
                </c:pt>
                <c:pt idx="36">
                  <c:v>0.87989642857142825</c:v>
                </c:pt>
                <c:pt idx="37">
                  <c:v>0.88158214285714254</c:v>
                </c:pt>
                <c:pt idx="38">
                  <c:v>0.89619920634920325</c:v>
                </c:pt>
                <c:pt idx="39">
                  <c:v>0.8970563492063518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D-46EF-AE98-2FE06FA771B2}"/>
            </c:ext>
          </c:extLst>
        </c:ser>
        <c:ser>
          <c:idx val="1"/>
          <c:order val="1"/>
          <c:tx>
            <c:strRef>
              <c:f>accuracy!$D$1</c:f>
              <c:strCache>
                <c:ptCount val="1"/>
                <c:pt idx="0">
                  <c:v>Prediction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AbsoluteFrequency</c:v>
                </c:pt>
                <c:pt idx="3">
                  <c:v>DataStateOverlapCoefficient</c:v>
                </c:pt>
                <c:pt idx="4">
                  <c:v>DataOverlapCoefficient</c:v>
                </c:pt>
                <c:pt idx="5">
                  <c:v>DataGeneralizedOverlapCoefficient</c:v>
                </c:pt>
                <c:pt idx="6">
                  <c:v>DataStateCustomOverlap</c:v>
                </c:pt>
                <c:pt idx="7">
                  <c:v>DataStateEuclideanDistance</c:v>
                </c:pt>
                <c:pt idx="8">
                  <c:v>DataStateJaccard</c:v>
                </c:pt>
                <c:pt idx="9">
                  <c:v>DataStateTanimotoCoefficient</c:v>
                </c:pt>
                <c:pt idx="10">
                  <c:v>DataStateBlockDistance</c:v>
                </c:pt>
                <c:pt idx="11">
                  <c:v>DataStateDice</c:v>
                </c:pt>
                <c:pt idx="12">
                  <c:v>DataJaccard</c:v>
                </c:pt>
                <c:pt idx="13">
                  <c:v>DataGeneralizedJaccard</c:v>
                </c:pt>
                <c:pt idx="14">
                  <c:v>DataEuclideanDistance</c:v>
                </c:pt>
                <c:pt idx="15">
                  <c:v>DataCosineSimilarity</c:v>
                </c:pt>
                <c:pt idx="16">
                  <c:v>DataTanimotoCoefficient</c:v>
                </c:pt>
                <c:pt idx="17">
                  <c:v>DataDice</c:v>
                </c:pt>
                <c:pt idx="18">
                  <c:v>DataSimonWhite</c:v>
                </c:pt>
                <c:pt idx="19">
                  <c:v>DataBlockDistance</c:v>
                </c:pt>
                <c:pt idx="20">
                  <c:v>IntraTraceFrequencyNotNull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ActivityTanimotoCoefficient</c:v>
                </c:pt>
                <c:pt idx="24">
                  <c:v>ActivityJaccard</c:v>
                </c:pt>
                <c:pt idx="25">
                  <c:v>ActivityDice</c:v>
                </c:pt>
                <c:pt idx="26">
                  <c:v>UniqueActivity</c:v>
                </c:pt>
                <c:pt idx="27">
                  <c:v>RespondedFrequency</c:v>
                </c:pt>
                <c:pt idx="28">
                  <c:v>ActivityGeneralizedOverlapCoefficient</c:v>
                </c:pt>
                <c:pt idx="29">
                  <c:v>ActivityUniqueTransition</c:v>
                </c:pt>
                <c:pt idx="30">
                  <c:v>ActivityBlockDistance</c:v>
                </c:pt>
                <c:pt idx="31">
                  <c:v>ActivitySimonWhite</c:v>
                </c:pt>
                <c:pt idx="32">
                  <c:v>ActivityGeneralizedJaccard</c:v>
                </c:pt>
                <c:pt idx="33">
                  <c:v>ActivityCosine</c:v>
                </c:pt>
                <c:pt idx="34">
                  <c:v>ActivityEuclideanDistance</c:v>
                </c:pt>
                <c:pt idx="35">
                  <c:v>Activity</c:v>
                </c:pt>
                <c:pt idx="36">
                  <c:v>ActivityTransition</c:v>
                </c:pt>
                <c:pt idx="37">
                  <c:v>ActivityWithBefores</c:v>
                </c:pt>
                <c:pt idx="38">
                  <c:v>ActivityWithBeforesAndDataAndKBsV1</c:v>
                </c:pt>
                <c:pt idx="39">
                  <c:v>ActivityWithBeforesAndData</c:v>
                </c:pt>
              </c:strCache>
            </c:strRef>
          </c:cat>
          <c:val>
            <c:numRef>
              <c:f>accuracy!$D$2:$D$41</c:f>
              <c:numCache>
                <c:formatCode>0.00%</c:formatCode>
                <c:ptCount val="40"/>
                <c:pt idx="0">
                  <c:v>0.13520822065981611</c:v>
                </c:pt>
                <c:pt idx="1">
                  <c:v>0.13520822065981611</c:v>
                </c:pt>
                <c:pt idx="2">
                  <c:v>0.23612763656030286</c:v>
                </c:pt>
                <c:pt idx="3">
                  <c:v>0.42744726879394268</c:v>
                </c:pt>
                <c:pt idx="4">
                  <c:v>0.43142239048134129</c:v>
                </c:pt>
                <c:pt idx="5">
                  <c:v>0.43144943212547321</c:v>
                </c:pt>
                <c:pt idx="6">
                  <c:v>0.43647917793401841</c:v>
                </c:pt>
                <c:pt idx="7">
                  <c:v>0.43656030286641428</c:v>
                </c:pt>
                <c:pt idx="8">
                  <c:v>0.43623580313683075</c:v>
                </c:pt>
                <c:pt idx="9">
                  <c:v>0.43664142779881016</c:v>
                </c:pt>
                <c:pt idx="10">
                  <c:v>0.43669551108707411</c:v>
                </c:pt>
                <c:pt idx="11">
                  <c:v>0.43669551108707411</c:v>
                </c:pt>
                <c:pt idx="12">
                  <c:v>0.43864250946457545</c:v>
                </c:pt>
                <c:pt idx="13">
                  <c:v>0.43864250946457545</c:v>
                </c:pt>
                <c:pt idx="14">
                  <c:v>0.43904813412655491</c:v>
                </c:pt>
                <c:pt idx="15">
                  <c:v>0.43915630070308276</c:v>
                </c:pt>
                <c:pt idx="16">
                  <c:v>0.43915630070308276</c:v>
                </c:pt>
                <c:pt idx="17">
                  <c:v>0.43923742563547863</c:v>
                </c:pt>
                <c:pt idx="18">
                  <c:v>0.43923742563547863</c:v>
                </c:pt>
                <c:pt idx="19">
                  <c:v>0.43923742563547863</c:v>
                </c:pt>
                <c:pt idx="20">
                  <c:v>0.56389940508382908</c:v>
                </c:pt>
                <c:pt idx="21">
                  <c:v>0.73388318009734987</c:v>
                </c:pt>
                <c:pt idx="22">
                  <c:v>0.76460248783126017</c:v>
                </c:pt>
                <c:pt idx="23">
                  <c:v>0.76995673336938886</c:v>
                </c:pt>
                <c:pt idx="24">
                  <c:v>0.76995673336938886</c:v>
                </c:pt>
                <c:pt idx="25">
                  <c:v>0.76995673336938886</c:v>
                </c:pt>
                <c:pt idx="26">
                  <c:v>0.77052460789616006</c:v>
                </c:pt>
                <c:pt idx="27">
                  <c:v>0.79818820984315841</c:v>
                </c:pt>
                <c:pt idx="28">
                  <c:v>0.81776636019469984</c:v>
                </c:pt>
                <c:pt idx="29">
                  <c:v>0.86368307193077343</c:v>
                </c:pt>
                <c:pt idx="30">
                  <c:v>0.87076798269334776</c:v>
                </c:pt>
                <c:pt idx="31">
                  <c:v>0.87076798269334776</c:v>
                </c:pt>
                <c:pt idx="32">
                  <c:v>0.87090319091400759</c:v>
                </c:pt>
                <c:pt idx="33">
                  <c:v>0.87141698215251484</c:v>
                </c:pt>
                <c:pt idx="34">
                  <c:v>0.87176852352623035</c:v>
                </c:pt>
                <c:pt idx="35">
                  <c:v>0.87203893996755</c:v>
                </c:pt>
                <c:pt idx="36">
                  <c:v>0.87942130881557601</c:v>
                </c:pt>
                <c:pt idx="37">
                  <c:v>0.88082747431043806</c:v>
                </c:pt>
                <c:pt idx="38">
                  <c:v>0.89459167117360738</c:v>
                </c:pt>
                <c:pt idx="39">
                  <c:v>0.89997295835586799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D-46EF-AE98-2FE06FA7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5659328"/>
        <c:axId val="735657360"/>
      </c:barChart>
      <c:catAx>
        <c:axId val="73565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35657360"/>
        <c:crosses val="autoZero"/>
        <c:auto val="1"/>
        <c:lblAlgn val="ctr"/>
        <c:lblOffset val="100"/>
        <c:noMultiLvlLbl val="0"/>
      </c:catAx>
      <c:valAx>
        <c:axId val="73565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356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Average Brier score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brier!$C$1</c:f>
              <c:strCache>
                <c:ptCount val="1"/>
                <c:pt idx="0">
                  <c:v>Traces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brier!$B$2:$B$41</c:f>
              <c:strCache>
                <c:ptCount val="40"/>
                <c:pt idx="0">
                  <c:v>DataOverlapCoefficient</c:v>
                </c:pt>
                <c:pt idx="1">
                  <c:v>DataGeneralizedOverlapCoefficient</c:v>
                </c:pt>
                <c:pt idx="2">
                  <c:v>DataStateOverlapCoefficient</c:v>
                </c:pt>
                <c:pt idx="3">
                  <c:v>DataEuclideanDistance</c:v>
                </c:pt>
                <c:pt idx="4">
                  <c:v>DataJaccard</c:v>
                </c:pt>
                <c:pt idx="5">
                  <c:v>DataGeneralizedJaccard</c:v>
                </c:pt>
                <c:pt idx="6">
                  <c:v>DataTanimotoCoefficient</c:v>
                </c:pt>
                <c:pt idx="7">
                  <c:v>DataCosineSimilarity</c:v>
                </c:pt>
                <c:pt idx="8">
                  <c:v>DataBlockDistance</c:v>
                </c:pt>
                <c:pt idx="9">
                  <c:v>DataDice</c:v>
                </c:pt>
                <c:pt idx="10">
                  <c:v>DataSimonWhite</c:v>
                </c:pt>
                <c:pt idx="11">
                  <c:v>DataStateCustomOverlap</c:v>
                </c:pt>
                <c:pt idx="12">
                  <c:v>DataStateJaccard</c:v>
                </c:pt>
                <c:pt idx="13">
                  <c:v>DataStateEuclideanDistance</c:v>
                </c:pt>
                <c:pt idx="14">
                  <c:v>DataStateTanimotoCoefficient</c:v>
                </c:pt>
                <c:pt idx="15">
                  <c:v>DataStateBlockDistance</c:v>
                </c:pt>
                <c:pt idx="16">
                  <c:v>DataStateDice</c:v>
                </c:pt>
                <c:pt idx="17">
                  <c:v>ActivityInTraceFrequency</c:v>
                </c:pt>
                <c:pt idx="18">
                  <c:v>AbsoluteFrequency</c:v>
                </c:pt>
                <c:pt idx="19">
                  <c:v>IntraTraceFrequencyNotNull</c:v>
                </c:pt>
                <c:pt idx="20">
                  <c:v>IntraTraceFrequency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ActivityTanimotoCoefficient</c:v>
                </c:pt>
                <c:pt idx="24">
                  <c:v>ActivityDice</c:v>
                </c:pt>
                <c:pt idx="25">
                  <c:v>ActivityJaccard</c:v>
                </c:pt>
                <c:pt idx="26">
                  <c:v>UniqueActivity</c:v>
                </c:pt>
                <c:pt idx="27">
                  <c:v>RespondedFrequency</c:v>
                </c:pt>
                <c:pt idx="28">
                  <c:v>ActivityGeneralizedOverlapCoefficient</c:v>
                </c:pt>
                <c:pt idx="29">
                  <c:v>ActivityUniqueTransition</c:v>
                </c:pt>
                <c:pt idx="30">
                  <c:v>ActivitySimonWhite</c:v>
                </c:pt>
                <c:pt idx="31">
                  <c:v>ActivityBlockDistance</c:v>
                </c:pt>
                <c:pt idx="32">
                  <c:v>ActivityCosine</c:v>
                </c:pt>
                <c:pt idx="33">
                  <c:v>ActivityGeneralizedJaccard</c:v>
                </c:pt>
                <c:pt idx="34">
                  <c:v>ActivityEuclideanDistance</c:v>
                </c:pt>
                <c:pt idx="35">
                  <c:v>Activity</c:v>
                </c:pt>
                <c:pt idx="36">
                  <c:v>ActivityTransition</c:v>
                </c:pt>
                <c:pt idx="37">
                  <c:v>ActivityWithBefores</c:v>
                </c:pt>
                <c:pt idx="38">
                  <c:v>ActivityWithBeforesAndDataAndKBsV1</c:v>
                </c:pt>
                <c:pt idx="39">
                  <c:v>ActivityWithBeforesAndData</c:v>
                </c:pt>
              </c:strCache>
            </c:strRef>
          </c:cat>
          <c:val>
            <c:numRef>
              <c:f>brier!$C$2:$C$41</c:f>
              <c:numCache>
                <c:formatCode>0.0000</c:formatCode>
                <c:ptCount val="40"/>
                <c:pt idx="0">
                  <c:v>8.9164124787241866E-2</c:v>
                </c:pt>
                <c:pt idx="1">
                  <c:v>8.9164063041906952E-2</c:v>
                </c:pt>
                <c:pt idx="2">
                  <c:v>8.7874069471434113E-2</c:v>
                </c:pt>
                <c:pt idx="3">
                  <c:v>8.6986335617899174E-2</c:v>
                </c:pt>
                <c:pt idx="4">
                  <c:v>8.6975077943610465E-2</c:v>
                </c:pt>
                <c:pt idx="5">
                  <c:v>8.6974785320551751E-2</c:v>
                </c:pt>
                <c:pt idx="6">
                  <c:v>8.6970817368770076E-2</c:v>
                </c:pt>
                <c:pt idx="7">
                  <c:v>8.6970762190043849E-2</c:v>
                </c:pt>
                <c:pt idx="8">
                  <c:v>8.6968483502980559E-2</c:v>
                </c:pt>
                <c:pt idx="9">
                  <c:v>8.6968467169518643E-2</c:v>
                </c:pt>
                <c:pt idx="10">
                  <c:v>8.6968143846405957E-2</c:v>
                </c:pt>
                <c:pt idx="11">
                  <c:v>8.6373219916960328E-2</c:v>
                </c:pt>
                <c:pt idx="12">
                  <c:v>8.6288257621985623E-2</c:v>
                </c:pt>
                <c:pt idx="13">
                  <c:v>8.628506059903035E-2</c:v>
                </c:pt>
                <c:pt idx="14">
                  <c:v>8.6275498302471845E-2</c:v>
                </c:pt>
                <c:pt idx="15">
                  <c:v>8.6272909697331396E-2</c:v>
                </c:pt>
                <c:pt idx="16">
                  <c:v>8.6272826682604442E-2</c:v>
                </c:pt>
                <c:pt idx="17">
                  <c:v>8.6012011246611272E-2</c:v>
                </c:pt>
                <c:pt idx="18">
                  <c:v>8.5661486641058562E-2</c:v>
                </c:pt>
                <c:pt idx="19">
                  <c:v>7.8530787719201745E-2</c:v>
                </c:pt>
                <c:pt idx="20">
                  <c:v>7.3745955745948014E-2</c:v>
                </c:pt>
                <c:pt idx="21">
                  <c:v>3.3485302529984565E-2</c:v>
                </c:pt>
                <c:pt idx="22">
                  <c:v>3.2199745648423046E-2</c:v>
                </c:pt>
                <c:pt idx="23">
                  <c:v>3.192460364985656E-2</c:v>
                </c:pt>
                <c:pt idx="24">
                  <c:v>3.1923532488031141E-2</c:v>
                </c:pt>
                <c:pt idx="25">
                  <c:v>3.1908873519586718E-2</c:v>
                </c:pt>
                <c:pt idx="26">
                  <c:v>3.1866031756737467E-2</c:v>
                </c:pt>
                <c:pt idx="27">
                  <c:v>2.6753603179177191E-2</c:v>
                </c:pt>
                <c:pt idx="28">
                  <c:v>2.1547021144079252E-2</c:v>
                </c:pt>
                <c:pt idx="29">
                  <c:v>1.8629342288940292E-2</c:v>
                </c:pt>
                <c:pt idx="30">
                  <c:v>1.7373566154483471E-2</c:v>
                </c:pt>
                <c:pt idx="31">
                  <c:v>1.7372938731233484E-2</c:v>
                </c:pt>
                <c:pt idx="32">
                  <c:v>1.7355731527587424E-2</c:v>
                </c:pt>
                <c:pt idx="33">
                  <c:v>1.7341781093555747E-2</c:v>
                </c:pt>
                <c:pt idx="34">
                  <c:v>1.7263005586293855E-2</c:v>
                </c:pt>
                <c:pt idx="35">
                  <c:v>1.7245629080666812E-2</c:v>
                </c:pt>
                <c:pt idx="36">
                  <c:v>1.6665903251698113E-2</c:v>
                </c:pt>
                <c:pt idx="37">
                  <c:v>1.6604579441543338E-2</c:v>
                </c:pt>
                <c:pt idx="38">
                  <c:v>1.5525121605353197E-2</c:v>
                </c:pt>
                <c:pt idx="39">
                  <c:v>1.3286805016550008E-2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F-49FE-9806-8D7742CBB588}"/>
            </c:ext>
          </c:extLst>
        </c:ser>
        <c:ser>
          <c:idx val="1"/>
          <c:order val="1"/>
          <c:tx>
            <c:strRef>
              <c:f>brier!$D$1</c:f>
              <c:strCache>
                <c:ptCount val="1"/>
                <c:pt idx="0">
                  <c:v>Prediction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brier!$B$2:$B$41</c:f>
              <c:strCache>
                <c:ptCount val="40"/>
                <c:pt idx="0">
                  <c:v>DataOverlapCoefficient</c:v>
                </c:pt>
                <c:pt idx="1">
                  <c:v>DataGeneralizedOverlapCoefficient</c:v>
                </c:pt>
                <c:pt idx="2">
                  <c:v>DataStateOverlapCoefficient</c:v>
                </c:pt>
                <c:pt idx="3">
                  <c:v>DataEuclideanDistance</c:v>
                </c:pt>
                <c:pt idx="4">
                  <c:v>DataJaccard</c:v>
                </c:pt>
                <c:pt idx="5">
                  <c:v>DataGeneralizedJaccard</c:v>
                </c:pt>
                <c:pt idx="6">
                  <c:v>DataTanimotoCoefficient</c:v>
                </c:pt>
                <c:pt idx="7">
                  <c:v>DataCosineSimilarity</c:v>
                </c:pt>
                <c:pt idx="8">
                  <c:v>DataBlockDistance</c:v>
                </c:pt>
                <c:pt idx="9">
                  <c:v>DataDice</c:v>
                </c:pt>
                <c:pt idx="10">
                  <c:v>DataSimonWhite</c:v>
                </c:pt>
                <c:pt idx="11">
                  <c:v>DataStateCustomOverlap</c:v>
                </c:pt>
                <c:pt idx="12">
                  <c:v>DataStateJaccard</c:v>
                </c:pt>
                <c:pt idx="13">
                  <c:v>DataStateEuclideanDistance</c:v>
                </c:pt>
                <c:pt idx="14">
                  <c:v>DataStateTanimotoCoefficient</c:v>
                </c:pt>
                <c:pt idx="15">
                  <c:v>DataStateBlockDistance</c:v>
                </c:pt>
                <c:pt idx="16">
                  <c:v>DataStateDice</c:v>
                </c:pt>
                <c:pt idx="17">
                  <c:v>ActivityInTraceFrequency</c:v>
                </c:pt>
                <c:pt idx="18">
                  <c:v>AbsoluteFrequency</c:v>
                </c:pt>
                <c:pt idx="19">
                  <c:v>IntraTraceFrequencyNotNull</c:v>
                </c:pt>
                <c:pt idx="20">
                  <c:v>IntraTraceFrequency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ActivityTanimotoCoefficient</c:v>
                </c:pt>
                <c:pt idx="24">
                  <c:v>ActivityDice</c:v>
                </c:pt>
                <c:pt idx="25">
                  <c:v>ActivityJaccard</c:v>
                </c:pt>
                <c:pt idx="26">
                  <c:v>UniqueActivity</c:v>
                </c:pt>
                <c:pt idx="27">
                  <c:v>RespondedFrequency</c:v>
                </c:pt>
                <c:pt idx="28">
                  <c:v>ActivityGeneralizedOverlapCoefficient</c:v>
                </c:pt>
                <c:pt idx="29">
                  <c:v>ActivityUniqueTransition</c:v>
                </c:pt>
                <c:pt idx="30">
                  <c:v>ActivitySimonWhite</c:v>
                </c:pt>
                <c:pt idx="31">
                  <c:v>ActivityBlockDistance</c:v>
                </c:pt>
                <c:pt idx="32">
                  <c:v>ActivityCosine</c:v>
                </c:pt>
                <c:pt idx="33">
                  <c:v>ActivityGeneralizedJaccard</c:v>
                </c:pt>
                <c:pt idx="34">
                  <c:v>ActivityEuclideanDistance</c:v>
                </c:pt>
                <c:pt idx="35">
                  <c:v>Activity</c:v>
                </c:pt>
                <c:pt idx="36">
                  <c:v>ActivityTransition</c:v>
                </c:pt>
                <c:pt idx="37">
                  <c:v>ActivityWithBefores</c:v>
                </c:pt>
                <c:pt idx="38">
                  <c:v>ActivityWithBeforesAndDataAndKBsV1</c:v>
                </c:pt>
                <c:pt idx="39">
                  <c:v>ActivityWithBeforesAndData</c:v>
                </c:pt>
              </c:strCache>
            </c:strRef>
          </c:cat>
          <c:val>
            <c:numRef>
              <c:f>brier!$D$2:$D$41</c:f>
              <c:numCache>
                <c:formatCode>0.0000</c:formatCode>
                <c:ptCount val="40"/>
                <c:pt idx="0">
                  <c:v>8.9923062776089344E-2</c:v>
                </c:pt>
                <c:pt idx="1">
                  <c:v>8.992304083936678E-2</c:v>
                </c:pt>
                <c:pt idx="2">
                  <c:v>8.8806835532715067E-2</c:v>
                </c:pt>
                <c:pt idx="3">
                  <c:v>8.7941528722278381E-2</c:v>
                </c:pt>
                <c:pt idx="4">
                  <c:v>8.7929971598697018E-2</c:v>
                </c:pt>
                <c:pt idx="5">
                  <c:v>8.7929716521357934E-2</c:v>
                </c:pt>
                <c:pt idx="6">
                  <c:v>8.7925853663327905E-2</c:v>
                </c:pt>
                <c:pt idx="7">
                  <c:v>8.7925701506756826E-2</c:v>
                </c:pt>
                <c:pt idx="8">
                  <c:v>8.7923630489178187E-2</c:v>
                </c:pt>
                <c:pt idx="9">
                  <c:v>8.7923594231741689E-2</c:v>
                </c:pt>
                <c:pt idx="10">
                  <c:v>8.7923272585175974E-2</c:v>
                </c:pt>
                <c:pt idx="11">
                  <c:v>8.7425925091126219E-2</c:v>
                </c:pt>
                <c:pt idx="12">
                  <c:v>8.7357556061651492E-2</c:v>
                </c:pt>
                <c:pt idx="13">
                  <c:v>8.7346266013787283E-2</c:v>
                </c:pt>
                <c:pt idx="14">
                  <c:v>8.733954028798889E-2</c:v>
                </c:pt>
                <c:pt idx="15">
                  <c:v>8.7337401689016311E-2</c:v>
                </c:pt>
                <c:pt idx="16">
                  <c:v>8.7337306958621547E-2</c:v>
                </c:pt>
                <c:pt idx="17">
                  <c:v>8.6176590879646756E-2</c:v>
                </c:pt>
                <c:pt idx="18">
                  <c:v>8.5702695831807646E-2</c:v>
                </c:pt>
                <c:pt idx="19">
                  <c:v>7.8244645244187019E-2</c:v>
                </c:pt>
                <c:pt idx="20">
                  <c:v>7.3741860238770426E-2</c:v>
                </c:pt>
                <c:pt idx="21">
                  <c:v>3.4416970004059279E-2</c:v>
                </c:pt>
                <c:pt idx="22">
                  <c:v>3.4418510005681573E-2</c:v>
                </c:pt>
                <c:pt idx="23">
                  <c:v>3.3664411958899097E-2</c:v>
                </c:pt>
                <c:pt idx="24">
                  <c:v>3.3663425129261522E-2</c:v>
                </c:pt>
                <c:pt idx="25">
                  <c:v>3.3649148788807239E-2</c:v>
                </c:pt>
                <c:pt idx="26">
                  <c:v>3.3603252636833156E-2</c:v>
                </c:pt>
                <c:pt idx="27">
                  <c:v>2.7526055944292006E-2</c:v>
                </c:pt>
                <c:pt idx="28">
                  <c:v>2.1997270375877325E-2</c:v>
                </c:pt>
                <c:pt idx="29">
                  <c:v>1.8926447653326926E-2</c:v>
                </c:pt>
                <c:pt idx="30">
                  <c:v>1.6823415607626888E-2</c:v>
                </c:pt>
                <c:pt idx="31">
                  <c:v>1.6823092008924886E-2</c:v>
                </c:pt>
                <c:pt idx="32">
                  <c:v>1.6836674063278569E-2</c:v>
                </c:pt>
                <c:pt idx="33">
                  <c:v>1.6799683269876811E-2</c:v>
                </c:pt>
                <c:pt idx="34">
                  <c:v>1.6760137985669148E-2</c:v>
                </c:pt>
                <c:pt idx="35">
                  <c:v>1.6746587865874605E-2</c:v>
                </c:pt>
                <c:pt idx="36">
                  <c:v>1.589245995781613E-2</c:v>
                </c:pt>
                <c:pt idx="37">
                  <c:v>1.5869041785290382E-2</c:v>
                </c:pt>
                <c:pt idx="38">
                  <c:v>1.5430766432667546E-2</c:v>
                </c:pt>
                <c:pt idx="39">
                  <c:v>1.2910807584640275E-2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F-49FE-9806-8D7742CBB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0174920"/>
        <c:axId val="540177216"/>
      </c:barChart>
      <c:catAx>
        <c:axId val="540174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0177216"/>
        <c:crosses val="autoZero"/>
        <c:auto val="1"/>
        <c:lblAlgn val="ctr"/>
        <c:lblOffset val="100"/>
        <c:noMultiLvlLbl val="0"/>
      </c:catAx>
      <c:valAx>
        <c:axId val="54017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017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Average Log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logloss!$C$1</c:f>
              <c:strCache>
                <c:ptCount val="1"/>
                <c:pt idx="0">
                  <c:v>Traces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logloss!$B$2:$B$41</c:f>
              <c:strCache>
                <c:ptCount val="40"/>
                <c:pt idx="0">
                  <c:v>DataGeneralizedOverlapCoefficient</c:v>
                </c:pt>
                <c:pt idx="1">
                  <c:v>DataOverlapCoefficient</c:v>
                </c:pt>
                <c:pt idx="2">
                  <c:v>DataStateOverlapCoefficient</c:v>
                </c:pt>
                <c:pt idx="3">
                  <c:v>DataEuclideanDistance</c:v>
                </c:pt>
                <c:pt idx="4">
                  <c:v>DataBlockDistance</c:v>
                </c:pt>
                <c:pt idx="5">
                  <c:v>DataDice</c:v>
                </c:pt>
                <c:pt idx="6">
                  <c:v>DataSimonWhite</c:v>
                </c:pt>
                <c:pt idx="7">
                  <c:v>DataJaccard</c:v>
                </c:pt>
                <c:pt idx="8">
                  <c:v>DataGeneralizedJaccard</c:v>
                </c:pt>
                <c:pt idx="9">
                  <c:v>DataTanimotoCoefficient</c:v>
                </c:pt>
                <c:pt idx="10">
                  <c:v>DataCosineSimilarity</c:v>
                </c:pt>
                <c:pt idx="11">
                  <c:v>DataStateCustomOverlap</c:v>
                </c:pt>
                <c:pt idx="12">
                  <c:v>DataStateEuclideanDistance</c:v>
                </c:pt>
                <c:pt idx="13">
                  <c:v>DataStateTanimotoCoefficient</c:v>
                </c:pt>
                <c:pt idx="14">
                  <c:v>DataStateBlockDistance</c:v>
                </c:pt>
                <c:pt idx="15">
                  <c:v>DataStateDice</c:v>
                </c:pt>
                <c:pt idx="16">
                  <c:v>DataStateJaccard</c:v>
                </c:pt>
                <c:pt idx="17">
                  <c:v>IntraTraceFrequencyNotNull</c:v>
                </c:pt>
                <c:pt idx="18">
                  <c:v>ActivityInTraceFrequency</c:v>
                </c:pt>
                <c:pt idx="19">
                  <c:v>AbsoluteFrequency</c:v>
                </c:pt>
                <c:pt idx="20">
                  <c:v>ActivityOverlapCoefficient</c:v>
                </c:pt>
                <c:pt idx="21">
                  <c:v>ActivityTanimotoCoefficient</c:v>
                </c:pt>
                <c:pt idx="22">
                  <c:v>ActivityDice</c:v>
                </c:pt>
                <c:pt idx="23">
                  <c:v>UniqueActivity</c:v>
                </c:pt>
                <c:pt idx="24">
                  <c:v>ActivityJaccard</c:v>
                </c:pt>
                <c:pt idx="25">
                  <c:v>IntraTraceFrequency</c:v>
                </c:pt>
                <c:pt idx="26">
                  <c:v>StepFrequency</c:v>
                </c:pt>
                <c:pt idx="27">
                  <c:v>ActivityUniqueTransition</c:v>
                </c:pt>
                <c:pt idx="28">
                  <c:v>RespondedFrequency</c:v>
                </c:pt>
                <c:pt idx="29">
                  <c:v>ActivityGeneralizedOverlapCoefficient</c:v>
                </c:pt>
                <c:pt idx="30">
                  <c:v>ActivityBlockDistance</c:v>
                </c:pt>
                <c:pt idx="31">
                  <c:v>ActivitySimonWhite</c:v>
                </c:pt>
                <c:pt idx="32">
                  <c:v>ActivityCosine</c:v>
                </c:pt>
                <c:pt idx="33">
                  <c:v>ActivityGeneralizedJaccard</c:v>
                </c:pt>
                <c:pt idx="34">
                  <c:v>ActivityEuclideanDistance</c:v>
                </c:pt>
                <c:pt idx="35">
                  <c:v>Activity</c:v>
                </c:pt>
                <c:pt idx="36">
                  <c:v>ActivityTransition</c:v>
                </c:pt>
                <c:pt idx="37">
                  <c:v>ActivityWithBefores</c:v>
                </c:pt>
                <c:pt idx="38">
                  <c:v>ActivityWithBeforesAndDataAndKBsV1</c:v>
                </c:pt>
                <c:pt idx="39">
                  <c:v>ActivityWithBeforesAndData</c:v>
                </c:pt>
              </c:strCache>
            </c:strRef>
          </c:cat>
          <c:val>
            <c:numRef>
              <c:f>logloss!$C$2:$C$41</c:f>
              <c:numCache>
                <c:formatCode>0.0000</c:formatCode>
                <c:ptCount val="40"/>
                <c:pt idx="0">
                  <c:v>19.432682151977431</c:v>
                </c:pt>
                <c:pt idx="1">
                  <c:v>19.432648187211662</c:v>
                </c:pt>
                <c:pt idx="2">
                  <c:v>18.858924933382131</c:v>
                </c:pt>
                <c:pt idx="3">
                  <c:v>18.788192011688196</c:v>
                </c:pt>
                <c:pt idx="4">
                  <c:v>18.787511204423218</c:v>
                </c:pt>
                <c:pt idx="5">
                  <c:v>18.787503307236161</c:v>
                </c:pt>
                <c:pt idx="6">
                  <c:v>18.787468483129928</c:v>
                </c:pt>
                <c:pt idx="7">
                  <c:v>18.787403979059253</c:v>
                </c:pt>
                <c:pt idx="8">
                  <c:v>18.787395332908027</c:v>
                </c:pt>
                <c:pt idx="9">
                  <c:v>18.783216926057793</c:v>
                </c:pt>
                <c:pt idx="10">
                  <c:v>18.783204042840886</c:v>
                </c:pt>
                <c:pt idx="11">
                  <c:v>18.672522201744382</c:v>
                </c:pt>
                <c:pt idx="12">
                  <c:v>18.671180258493688</c:v>
                </c:pt>
                <c:pt idx="13">
                  <c:v>18.670685903073057</c:v>
                </c:pt>
                <c:pt idx="14">
                  <c:v>18.670571397928757</c:v>
                </c:pt>
                <c:pt idx="15">
                  <c:v>18.670552179845306</c:v>
                </c:pt>
                <c:pt idx="16">
                  <c:v>18.670367798923468</c:v>
                </c:pt>
                <c:pt idx="17">
                  <c:v>8.3422828573242782</c:v>
                </c:pt>
                <c:pt idx="18">
                  <c:v>2.9348680552182902</c:v>
                </c:pt>
                <c:pt idx="19">
                  <c:v>2.6978819138196051</c:v>
                </c:pt>
                <c:pt idx="20">
                  <c:v>2.3815268149584932</c:v>
                </c:pt>
                <c:pt idx="21">
                  <c:v>2.3319097788374328</c:v>
                </c:pt>
                <c:pt idx="22">
                  <c:v>2.3318848899396061</c:v>
                </c:pt>
                <c:pt idx="23">
                  <c:v>2.3317417760643755</c:v>
                </c:pt>
                <c:pt idx="24">
                  <c:v>2.3315733658382034</c:v>
                </c:pt>
                <c:pt idx="25">
                  <c:v>2.2733025714411039</c:v>
                </c:pt>
                <c:pt idx="26">
                  <c:v>1.0039422174400376</c:v>
                </c:pt>
                <c:pt idx="27">
                  <c:v>0.85127530491819359</c:v>
                </c:pt>
                <c:pt idx="28">
                  <c:v>0.7497219354749004</c:v>
                </c:pt>
                <c:pt idx="29">
                  <c:v>0.57654067381888974</c:v>
                </c:pt>
                <c:pt idx="30">
                  <c:v>0.46142052789996418</c:v>
                </c:pt>
                <c:pt idx="31">
                  <c:v>0.46141800961411078</c:v>
                </c:pt>
                <c:pt idx="32">
                  <c:v>0.46071465897983038</c:v>
                </c:pt>
                <c:pt idx="33">
                  <c:v>0.46062551700246029</c:v>
                </c:pt>
                <c:pt idx="34">
                  <c:v>0.45888708137638262</c:v>
                </c:pt>
                <c:pt idx="35">
                  <c:v>0.4588347203696565</c:v>
                </c:pt>
                <c:pt idx="36">
                  <c:v>0.44589641682419739</c:v>
                </c:pt>
                <c:pt idx="37">
                  <c:v>0.44382124966449626</c:v>
                </c:pt>
                <c:pt idx="38">
                  <c:v>0.42022278240844779</c:v>
                </c:pt>
                <c:pt idx="39">
                  <c:v>0.31183400106814813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5-4578-94E8-33F4F7A775B0}"/>
            </c:ext>
          </c:extLst>
        </c:ser>
        <c:ser>
          <c:idx val="1"/>
          <c:order val="1"/>
          <c:tx>
            <c:strRef>
              <c:f>logloss!$D$1</c:f>
              <c:strCache>
                <c:ptCount val="1"/>
                <c:pt idx="0">
                  <c:v>Prediction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logloss!$B$2:$B$41</c:f>
              <c:strCache>
                <c:ptCount val="40"/>
                <c:pt idx="0">
                  <c:v>DataGeneralizedOverlapCoefficient</c:v>
                </c:pt>
                <c:pt idx="1">
                  <c:v>DataOverlapCoefficient</c:v>
                </c:pt>
                <c:pt idx="2">
                  <c:v>DataStateOverlapCoefficient</c:v>
                </c:pt>
                <c:pt idx="3">
                  <c:v>DataEuclideanDistance</c:v>
                </c:pt>
                <c:pt idx="4">
                  <c:v>DataBlockDistance</c:v>
                </c:pt>
                <c:pt idx="5">
                  <c:v>DataDice</c:v>
                </c:pt>
                <c:pt idx="6">
                  <c:v>DataSimonWhite</c:v>
                </c:pt>
                <c:pt idx="7">
                  <c:v>DataJaccard</c:v>
                </c:pt>
                <c:pt idx="8">
                  <c:v>DataGeneralizedJaccard</c:v>
                </c:pt>
                <c:pt idx="9">
                  <c:v>DataTanimotoCoefficient</c:v>
                </c:pt>
                <c:pt idx="10">
                  <c:v>DataCosineSimilarity</c:v>
                </c:pt>
                <c:pt idx="11">
                  <c:v>DataStateCustomOverlap</c:v>
                </c:pt>
                <c:pt idx="12">
                  <c:v>DataStateEuclideanDistance</c:v>
                </c:pt>
                <c:pt idx="13">
                  <c:v>DataStateTanimotoCoefficient</c:v>
                </c:pt>
                <c:pt idx="14">
                  <c:v>DataStateBlockDistance</c:v>
                </c:pt>
                <c:pt idx="15">
                  <c:v>DataStateDice</c:v>
                </c:pt>
                <c:pt idx="16">
                  <c:v>DataStateJaccard</c:v>
                </c:pt>
                <c:pt idx="17">
                  <c:v>IntraTraceFrequencyNotNull</c:v>
                </c:pt>
                <c:pt idx="18">
                  <c:v>ActivityInTraceFrequency</c:v>
                </c:pt>
                <c:pt idx="19">
                  <c:v>AbsoluteFrequency</c:v>
                </c:pt>
                <c:pt idx="20">
                  <c:v>ActivityOverlapCoefficient</c:v>
                </c:pt>
                <c:pt idx="21">
                  <c:v>ActivityTanimotoCoefficient</c:v>
                </c:pt>
                <c:pt idx="22">
                  <c:v>ActivityDice</c:v>
                </c:pt>
                <c:pt idx="23">
                  <c:v>UniqueActivity</c:v>
                </c:pt>
                <c:pt idx="24">
                  <c:v>ActivityJaccard</c:v>
                </c:pt>
                <c:pt idx="25">
                  <c:v>IntraTraceFrequency</c:v>
                </c:pt>
                <c:pt idx="26">
                  <c:v>StepFrequency</c:v>
                </c:pt>
                <c:pt idx="27">
                  <c:v>ActivityUniqueTransition</c:v>
                </c:pt>
                <c:pt idx="28">
                  <c:v>RespondedFrequency</c:v>
                </c:pt>
                <c:pt idx="29">
                  <c:v>ActivityGeneralizedOverlapCoefficient</c:v>
                </c:pt>
                <c:pt idx="30">
                  <c:v>ActivityBlockDistance</c:v>
                </c:pt>
                <c:pt idx="31">
                  <c:v>ActivitySimonWhite</c:v>
                </c:pt>
                <c:pt idx="32">
                  <c:v>ActivityCosine</c:v>
                </c:pt>
                <c:pt idx="33">
                  <c:v>ActivityGeneralizedJaccard</c:v>
                </c:pt>
                <c:pt idx="34">
                  <c:v>ActivityEuclideanDistance</c:v>
                </c:pt>
                <c:pt idx="35">
                  <c:v>Activity</c:v>
                </c:pt>
                <c:pt idx="36">
                  <c:v>ActivityTransition</c:v>
                </c:pt>
                <c:pt idx="37">
                  <c:v>ActivityWithBefores</c:v>
                </c:pt>
                <c:pt idx="38">
                  <c:v>ActivityWithBeforesAndDataAndKBsV1</c:v>
                </c:pt>
                <c:pt idx="39">
                  <c:v>ActivityWithBeforesAndData</c:v>
                </c:pt>
              </c:strCache>
            </c:strRef>
          </c:cat>
          <c:val>
            <c:numRef>
              <c:f>logloss!$D$2:$D$41</c:f>
              <c:numCache>
                <c:formatCode>0.0000</c:formatCode>
                <c:ptCount val="40"/>
                <c:pt idx="0">
                  <c:v>19.449149901882013</c:v>
                </c:pt>
                <c:pt idx="1">
                  <c:v>19.449120657578689</c:v>
                </c:pt>
                <c:pt idx="2">
                  <c:v>18.831025588168398</c:v>
                </c:pt>
                <c:pt idx="3">
                  <c:v>18.815614400462312</c:v>
                </c:pt>
                <c:pt idx="4">
                  <c:v>18.815023985253962</c:v>
                </c:pt>
                <c:pt idx="5">
                  <c:v>18.815014106481495</c:v>
                </c:pt>
                <c:pt idx="6">
                  <c:v>18.814976405425643</c:v>
                </c:pt>
                <c:pt idx="7">
                  <c:v>18.815095224422656</c:v>
                </c:pt>
                <c:pt idx="8">
                  <c:v>18.815086409097486</c:v>
                </c:pt>
                <c:pt idx="9">
                  <c:v>18.809780444081955</c:v>
                </c:pt>
                <c:pt idx="10">
                  <c:v>18.809767089643035</c:v>
                </c:pt>
                <c:pt idx="11">
                  <c:v>18.639156621143282</c:v>
                </c:pt>
                <c:pt idx="12">
                  <c:v>18.637820713146564</c:v>
                </c:pt>
                <c:pt idx="13">
                  <c:v>18.637472544401611</c:v>
                </c:pt>
                <c:pt idx="14">
                  <c:v>18.637368490098975</c:v>
                </c:pt>
                <c:pt idx="15">
                  <c:v>18.637346530683942</c:v>
                </c:pt>
                <c:pt idx="16">
                  <c:v>18.637480522520228</c:v>
                </c:pt>
                <c:pt idx="17">
                  <c:v>8.0635142674251075</c:v>
                </c:pt>
                <c:pt idx="18">
                  <c:v>2.941220660878304</c:v>
                </c:pt>
                <c:pt idx="19">
                  <c:v>2.6964550639093341</c:v>
                </c:pt>
                <c:pt idx="20">
                  <c:v>2.780556848630821</c:v>
                </c:pt>
                <c:pt idx="21">
                  <c:v>2.7211374789020968</c:v>
                </c:pt>
                <c:pt idx="22">
                  <c:v>2.721116710252748</c:v>
                </c:pt>
                <c:pt idx="23">
                  <c:v>2.7209743268014104</c:v>
                </c:pt>
                <c:pt idx="24">
                  <c:v>2.7208381647800741</c:v>
                </c:pt>
                <c:pt idx="25">
                  <c:v>2.268554595602621</c:v>
                </c:pt>
                <c:pt idx="26">
                  <c:v>1.0110820902986144</c:v>
                </c:pt>
                <c:pt idx="27">
                  <c:v>1.0693667679218539</c:v>
                </c:pt>
                <c:pt idx="28">
                  <c:v>0.75670689205958708</c:v>
                </c:pt>
                <c:pt idx="29">
                  <c:v>0.57035436648055005</c:v>
                </c:pt>
                <c:pt idx="30">
                  <c:v>0.43801485243458899</c:v>
                </c:pt>
                <c:pt idx="31">
                  <c:v>0.4380121261039755</c:v>
                </c:pt>
                <c:pt idx="32">
                  <c:v>0.43804374652097272</c:v>
                </c:pt>
                <c:pt idx="33">
                  <c:v>0.43739063443454251</c:v>
                </c:pt>
                <c:pt idx="34">
                  <c:v>0.43650421037279197</c:v>
                </c:pt>
                <c:pt idx="35">
                  <c:v>0.43653553153312447</c:v>
                </c:pt>
                <c:pt idx="36">
                  <c:v>0.41795395959568932</c:v>
                </c:pt>
                <c:pt idx="37">
                  <c:v>0.4166534066275065</c:v>
                </c:pt>
                <c:pt idx="38">
                  <c:v>0.41478805577030881</c:v>
                </c:pt>
                <c:pt idx="39">
                  <c:v>0.29940209040949822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5-4578-94E8-33F4F7A7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2449728"/>
        <c:axId val="540056184"/>
      </c:barChart>
      <c:catAx>
        <c:axId val="35244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0056184"/>
        <c:crosses val="autoZero"/>
        <c:auto val="1"/>
        <c:lblAlgn val="ctr"/>
        <c:lblOffset val="100"/>
        <c:noMultiLvlLbl val="0"/>
      </c:catAx>
      <c:valAx>
        <c:axId val="54005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24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Average</a:t>
            </a:r>
            <a:r>
              <a:rPr lang="nl-BE" baseline="0"/>
              <a:t> rank of the correct next-activity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rank!$C$1</c:f>
              <c:strCache>
                <c:ptCount val="1"/>
                <c:pt idx="0">
                  <c:v>Traces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rank!$B$2:$B$41</c:f>
              <c:strCache>
                <c:ptCount val="40"/>
                <c:pt idx="0">
                  <c:v>ActivityInTraceFrequency</c:v>
                </c:pt>
                <c:pt idx="1">
                  <c:v>AbsoluteFrequency</c:v>
                </c:pt>
                <c:pt idx="2">
                  <c:v>DataStateOverlapCoefficient</c:v>
                </c:pt>
                <c:pt idx="3">
                  <c:v>DataStateEuclideanDistance</c:v>
                </c:pt>
                <c:pt idx="4">
                  <c:v>DataStateCustomOverlap</c:v>
                </c:pt>
                <c:pt idx="5">
                  <c:v>DataStateJaccard</c:v>
                </c:pt>
                <c:pt idx="6">
                  <c:v>DataStateTanimotoCoefficient</c:v>
                </c:pt>
                <c:pt idx="7">
                  <c:v>DataStateDice</c:v>
                </c:pt>
                <c:pt idx="8">
                  <c:v>DataStateBlockDistance</c:v>
                </c:pt>
                <c:pt idx="9">
                  <c:v>DataGeneralizedOverlapCoefficient</c:v>
                </c:pt>
                <c:pt idx="10">
                  <c:v>DataOverlapCoefficient</c:v>
                </c:pt>
                <c:pt idx="11">
                  <c:v>DataEuclideanDistance</c:v>
                </c:pt>
                <c:pt idx="12">
                  <c:v>DataBlockDistance</c:v>
                </c:pt>
                <c:pt idx="13">
                  <c:v>DataDice</c:v>
                </c:pt>
                <c:pt idx="14">
                  <c:v>DataSimonWhite</c:v>
                </c:pt>
                <c:pt idx="15">
                  <c:v>DataJaccard</c:v>
                </c:pt>
                <c:pt idx="16">
                  <c:v>DataTanimotoCoefficient</c:v>
                </c:pt>
                <c:pt idx="17">
                  <c:v>DataGeneralizedJaccard</c:v>
                </c:pt>
                <c:pt idx="18">
                  <c:v>DataCosineSimilarity</c:v>
                </c:pt>
                <c:pt idx="19">
                  <c:v>IntraTraceFrequencyNotNull</c:v>
                </c:pt>
                <c:pt idx="20">
                  <c:v>IntraTraceFrequency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ActivityTanimotoCoefficient</c:v>
                </c:pt>
                <c:pt idx="24">
                  <c:v>ActivityDice</c:v>
                </c:pt>
                <c:pt idx="25">
                  <c:v>ActivityJaccard</c:v>
                </c:pt>
                <c:pt idx="26">
                  <c:v>UniqueActivity</c:v>
                </c:pt>
                <c:pt idx="27">
                  <c:v>RespondedFrequency</c:v>
                </c:pt>
                <c:pt idx="28">
                  <c:v>ActivityGeneralizedOverlapCoefficient</c:v>
                </c:pt>
                <c:pt idx="29">
                  <c:v>ActivityUniqueTransition</c:v>
                </c:pt>
                <c:pt idx="30">
                  <c:v>ActivityBlockDistance</c:v>
                </c:pt>
                <c:pt idx="31">
                  <c:v>ActivitySimonWhite</c:v>
                </c:pt>
                <c:pt idx="32">
                  <c:v>ActivityGeneralizedJaccard</c:v>
                </c:pt>
                <c:pt idx="33">
                  <c:v>ActivityCosine</c:v>
                </c:pt>
                <c:pt idx="34">
                  <c:v>ActivityEuclideanDistance</c:v>
                </c:pt>
                <c:pt idx="35">
                  <c:v>Activity</c:v>
                </c:pt>
                <c:pt idx="36">
                  <c:v>ActivityTransition</c:v>
                </c:pt>
                <c:pt idx="37">
                  <c:v>ActivityWithBefores</c:v>
                </c:pt>
                <c:pt idx="38">
                  <c:v>ActivityWithBeforesAndDataAndKBsV1</c:v>
                </c:pt>
                <c:pt idx="39">
                  <c:v>ActivityWithBeforesAndData</c:v>
                </c:pt>
              </c:strCache>
            </c:strRef>
          </c:cat>
          <c:val>
            <c:numRef>
              <c:f>rank!$C$2:$C$41</c:f>
              <c:numCache>
                <c:formatCode>0.00</c:formatCode>
                <c:ptCount val="40"/>
                <c:pt idx="0">
                  <c:v>3.8215727777777944</c:v>
                </c:pt>
                <c:pt idx="1">
                  <c:v>3.6397354761904688</c:v>
                </c:pt>
                <c:pt idx="2">
                  <c:v>3.5159022222221932</c:v>
                </c:pt>
                <c:pt idx="3">
                  <c:v>3.4988452380952024</c:v>
                </c:pt>
                <c:pt idx="4">
                  <c:v>3.4984380952380589</c:v>
                </c:pt>
                <c:pt idx="5">
                  <c:v>3.4984176190475855</c:v>
                </c:pt>
                <c:pt idx="6">
                  <c:v>3.4983296825396457</c:v>
                </c:pt>
                <c:pt idx="7">
                  <c:v>3.4982046825396456</c:v>
                </c:pt>
                <c:pt idx="8">
                  <c:v>3.4982046825396456</c:v>
                </c:pt>
                <c:pt idx="9">
                  <c:v>3.4869388888888682</c:v>
                </c:pt>
                <c:pt idx="10">
                  <c:v>3.4868988888888679</c:v>
                </c:pt>
                <c:pt idx="11">
                  <c:v>3.4675240476190092</c:v>
                </c:pt>
                <c:pt idx="12">
                  <c:v>3.4673549999999631</c:v>
                </c:pt>
                <c:pt idx="13">
                  <c:v>3.4673549999999631</c:v>
                </c:pt>
                <c:pt idx="14">
                  <c:v>3.4673299999999632</c:v>
                </c:pt>
                <c:pt idx="15">
                  <c:v>3.4671864285713907</c:v>
                </c:pt>
                <c:pt idx="16">
                  <c:v>3.4671799999999631</c:v>
                </c:pt>
                <c:pt idx="17">
                  <c:v>3.4671197619047236</c:v>
                </c:pt>
                <c:pt idx="18">
                  <c:v>3.4671133333332969</c:v>
                </c:pt>
                <c:pt idx="19">
                  <c:v>2.4544709523809973</c:v>
                </c:pt>
                <c:pt idx="20">
                  <c:v>2.3257915873015778</c:v>
                </c:pt>
                <c:pt idx="21">
                  <c:v>1.4767791269841375</c:v>
                </c:pt>
                <c:pt idx="22">
                  <c:v>1.4536003968254114</c:v>
                </c:pt>
                <c:pt idx="23">
                  <c:v>1.414673015873025</c:v>
                </c:pt>
                <c:pt idx="24">
                  <c:v>1.414673015873025</c:v>
                </c:pt>
                <c:pt idx="25">
                  <c:v>1.414673015873025</c:v>
                </c:pt>
                <c:pt idx="26">
                  <c:v>1.4141428571428665</c:v>
                </c:pt>
                <c:pt idx="27">
                  <c:v>1.3403896031746088</c:v>
                </c:pt>
                <c:pt idx="28">
                  <c:v>1.2523531746031944</c:v>
                </c:pt>
                <c:pt idx="29">
                  <c:v>1.2240896825397001</c:v>
                </c:pt>
                <c:pt idx="30">
                  <c:v>1.1883059523809549</c:v>
                </c:pt>
                <c:pt idx="31">
                  <c:v>1.1883059523809549</c:v>
                </c:pt>
                <c:pt idx="32">
                  <c:v>1.1880559523809548</c:v>
                </c:pt>
                <c:pt idx="33">
                  <c:v>1.1869369047619069</c:v>
                </c:pt>
                <c:pt idx="34">
                  <c:v>1.1864559523809548</c:v>
                </c:pt>
                <c:pt idx="35">
                  <c:v>1.1861702380952404</c:v>
                </c:pt>
                <c:pt idx="36">
                  <c:v>1.1784174603174709</c:v>
                </c:pt>
                <c:pt idx="37">
                  <c:v>1.17596507936509</c:v>
                </c:pt>
                <c:pt idx="38">
                  <c:v>1.1255818253968257</c:v>
                </c:pt>
                <c:pt idx="39">
                  <c:v>1.1168553968254002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7-49E5-837F-05896BC5FBCE}"/>
            </c:ext>
          </c:extLst>
        </c:ser>
        <c:ser>
          <c:idx val="1"/>
          <c:order val="1"/>
          <c:tx>
            <c:strRef>
              <c:f>rank!$D$1</c:f>
              <c:strCache>
                <c:ptCount val="1"/>
                <c:pt idx="0">
                  <c:v>Prediction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rank!$B$2:$B$41</c:f>
              <c:strCache>
                <c:ptCount val="40"/>
                <c:pt idx="0">
                  <c:v>ActivityInTraceFrequency</c:v>
                </c:pt>
                <c:pt idx="1">
                  <c:v>AbsoluteFrequency</c:v>
                </c:pt>
                <c:pt idx="2">
                  <c:v>DataStateOverlapCoefficient</c:v>
                </c:pt>
                <c:pt idx="3">
                  <c:v>DataStateEuclideanDistance</c:v>
                </c:pt>
                <c:pt idx="4">
                  <c:v>DataStateCustomOverlap</c:v>
                </c:pt>
                <c:pt idx="5">
                  <c:v>DataStateJaccard</c:v>
                </c:pt>
                <c:pt idx="6">
                  <c:v>DataStateTanimotoCoefficient</c:v>
                </c:pt>
                <c:pt idx="7">
                  <c:v>DataStateDice</c:v>
                </c:pt>
                <c:pt idx="8">
                  <c:v>DataStateBlockDistance</c:v>
                </c:pt>
                <c:pt idx="9">
                  <c:v>DataGeneralizedOverlapCoefficient</c:v>
                </c:pt>
                <c:pt idx="10">
                  <c:v>DataOverlapCoefficient</c:v>
                </c:pt>
                <c:pt idx="11">
                  <c:v>DataEuclideanDistance</c:v>
                </c:pt>
                <c:pt idx="12">
                  <c:v>DataBlockDistance</c:v>
                </c:pt>
                <c:pt idx="13">
                  <c:v>DataDice</c:v>
                </c:pt>
                <c:pt idx="14">
                  <c:v>DataSimonWhite</c:v>
                </c:pt>
                <c:pt idx="15">
                  <c:v>DataJaccard</c:v>
                </c:pt>
                <c:pt idx="16">
                  <c:v>DataTanimotoCoefficient</c:v>
                </c:pt>
                <c:pt idx="17">
                  <c:v>DataGeneralizedJaccard</c:v>
                </c:pt>
                <c:pt idx="18">
                  <c:v>DataCosineSimilarity</c:v>
                </c:pt>
                <c:pt idx="19">
                  <c:v>IntraTraceFrequencyNotNull</c:v>
                </c:pt>
                <c:pt idx="20">
                  <c:v>IntraTraceFrequency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ActivityTanimotoCoefficient</c:v>
                </c:pt>
                <c:pt idx="24">
                  <c:v>ActivityDice</c:v>
                </c:pt>
                <c:pt idx="25">
                  <c:v>ActivityJaccard</c:v>
                </c:pt>
                <c:pt idx="26">
                  <c:v>UniqueActivity</c:v>
                </c:pt>
                <c:pt idx="27">
                  <c:v>RespondedFrequency</c:v>
                </c:pt>
                <c:pt idx="28">
                  <c:v>ActivityGeneralizedOverlapCoefficient</c:v>
                </c:pt>
                <c:pt idx="29">
                  <c:v>ActivityUniqueTransition</c:v>
                </c:pt>
                <c:pt idx="30">
                  <c:v>ActivityBlockDistance</c:v>
                </c:pt>
                <c:pt idx="31">
                  <c:v>ActivitySimonWhite</c:v>
                </c:pt>
                <c:pt idx="32">
                  <c:v>ActivityGeneralizedJaccard</c:v>
                </c:pt>
                <c:pt idx="33">
                  <c:v>ActivityCosine</c:v>
                </c:pt>
                <c:pt idx="34">
                  <c:v>ActivityEuclideanDistance</c:v>
                </c:pt>
                <c:pt idx="35">
                  <c:v>Activity</c:v>
                </c:pt>
                <c:pt idx="36">
                  <c:v>ActivityTransition</c:v>
                </c:pt>
                <c:pt idx="37">
                  <c:v>ActivityWithBefores</c:v>
                </c:pt>
                <c:pt idx="38">
                  <c:v>ActivityWithBeforesAndDataAndKBsV1</c:v>
                </c:pt>
                <c:pt idx="39">
                  <c:v>ActivityWithBeforesAndData</c:v>
                </c:pt>
              </c:strCache>
            </c:strRef>
          </c:cat>
          <c:val>
            <c:numRef>
              <c:f>rank!$D$2:$D$41</c:f>
              <c:numCache>
                <c:formatCode>0.00</c:formatCode>
                <c:ptCount val="40"/>
                <c:pt idx="0">
                  <c:v>3.8823147647376959</c:v>
                </c:pt>
                <c:pt idx="1">
                  <c:v>3.6804759329367225</c:v>
                </c:pt>
                <c:pt idx="2">
                  <c:v>3.530962682531098</c:v>
                </c:pt>
                <c:pt idx="3">
                  <c:v>3.5133856138453217</c:v>
                </c:pt>
                <c:pt idx="4">
                  <c:v>3.5133315305570578</c:v>
                </c:pt>
                <c:pt idx="5">
                  <c:v>3.5139805300162248</c:v>
                </c:pt>
                <c:pt idx="6">
                  <c:v>3.5133585722011897</c:v>
                </c:pt>
                <c:pt idx="7">
                  <c:v>3.5132233639805301</c:v>
                </c:pt>
                <c:pt idx="8">
                  <c:v>3.5132233639805301</c:v>
                </c:pt>
                <c:pt idx="9">
                  <c:v>3.5083288263926447</c:v>
                </c:pt>
                <c:pt idx="10">
                  <c:v>3.5083017847485127</c:v>
                </c:pt>
                <c:pt idx="11">
                  <c:v>3.4851811790156844</c:v>
                </c:pt>
                <c:pt idx="12">
                  <c:v>3.4853704705246078</c:v>
                </c:pt>
                <c:pt idx="13">
                  <c:v>3.4853704705246078</c:v>
                </c:pt>
                <c:pt idx="14">
                  <c:v>3.4853434288804759</c:v>
                </c:pt>
                <c:pt idx="15">
                  <c:v>3.4858031368307194</c:v>
                </c:pt>
                <c:pt idx="16">
                  <c:v>3.485154137371552</c:v>
                </c:pt>
                <c:pt idx="17">
                  <c:v>3.4857220118983232</c:v>
                </c:pt>
                <c:pt idx="18">
                  <c:v>3.4851000540832882</c:v>
                </c:pt>
                <c:pt idx="19">
                  <c:v>2.4290697674418604</c:v>
                </c:pt>
                <c:pt idx="20">
                  <c:v>2.3547593293672255</c:v>
                </c:pt>
                <c:pt idx="21">
                  <c:v>1.4738777717685236</c:v>
                </c:pt>
                <c:pt idx="22">
                  <c:v>1.4955381287182261</c:v>
                </c:pt>
                <c:pt idx="23">
                  <c:v>1.4536776636019471</c:v>
                </c:pt>
                <c:pt idx="24">
                  <c:v>1.4536776636019471</c:v>
                </c:pt>
                <c:pt idx="25">
                  <c:v>1.4536776636019471</c:v>
                </c:pt>
                <c:pt idx="26">
                  <c:v>1.4531097890751759</c:v>
                </c:pt>
                <c:pt idx="27">
                  <c:v>1.3445375878853434</c:v>
                </c:pt>
                <c:pt idx="28">
                  <c:v>1.2481882098431585</c:v>
                </c:pt>
                <c:pt idx="29">
                  <c:v>1.2380746349378042</c:v>
                </c:pt>
                <c:pt idx="30">
                  <c:v>1.1760951865873446</c:v>
                </c:pt>
                <c:pt idx="31">
                  <c:v>1.1760951865873446</c:v>
                </c:pt>
                <c:pt idx="32">
                  <c:v>1.1759599783666848</c:v>
                </c:pt>
                <c:pt idx="33">
                  <c:v>1.1754461871281774</c:v>
                </c:pt>
                <c:pt idx="34">
                  <c:v>1.1750946457544618</c:v>
                </c:pt>
                <c:pt idx="35">
                  <c:v>1.1748242293131423</c:v>
                </c:pt>
                <c:pt idx="36">
                  <c:v>1.1657652785289345</c:v>
                </c:pt>
                <c:pt idx="37">
                  <c:v>1.1637371552190374</c:v>
                </c:pt>
                <c:pt idx="38">
                  <c:v>1.1236614386154677</c:v>
                </c:pt>
                <c:pt idx="39">
                  <c:v>1.1113304488912925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7-49E5-837F-05896BC5F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3615792"/>
        <c:axId val="573617104"/>
      </c:barChart>
      <c:catAx>
        <c:axId val="57361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3617104"/>
        <c:crosses val="autoZero"/>
        <c:auto val="1"/>
        <c:lblAlgn val="ctr"/>
        <c:lblOffset val="100"/>
        <c:noMultiLvlLbl val="0"/>
      </c:catAx>
      <c:valAx>
        <c:axId val="573617104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36157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Rank frequency</a:t>
            </a:r>
            <a:r>
              <a:rPr lang="nl-BE" baseline="0"/>
              <a:t> for rank 1-10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rank2!$C$1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AbsoluteFrequency</c:v>
                </c:pt>
                <c:pt idx="3">
                  <c:v>DataEuclideanDistance</c:v>
                </c:pt>
                <c:pt idx="4">
                  <c:v>DataOverlapCoefficient</c:v>
                </c:pt>
                <c:pt idx="5">
                  <c:v>DataGeneralizedOverlapCoefficient</c:v>
                </c:pt>
                <c:pt idx="6">
                  <c:v>DataTanimotoCoefficient</c:v>
                </c:pt>
                <c:pt idx="7">
                  <c:v>DataCosineSimilarity</c:v>
                </c:pt>
                <c:pt idx="8">
                  <c:v>DataDice</c:v>
                </c:pt>
                <c:pt idx="9">
                  <c:v>DataSimonWhite</c:v>
                </c:pt>
                <c:pt idx="10">
                  <c:v>DataJaccard</c:v>
                </c:pt>
                <c:pt idx="11">
                  <c:v>DataBlockDistance</c:v>
                </c:pt>
                <c:pt idx="12">
                  <c:v>DataGeneralizedJaccard</c:v>
                </c:pt>
                <c:pt idx="13">
                  <c:v>DataStateEuclideanDistance</c:v>
                </c:pt>
                <c:pt idx="14">
                  <c:v>DataStateOverlapCoefficient</c:v>
                </c:pt>
                <c:pt idx="15">
                  <c:v>DataStateTanimotoCoefficient</c:v>
                </c:pt>
                <c:pt idx="16">
                  <c:v>DataStateCustomOverlap</c:v>
                </c:pt>
                <c:pt idx="17">
                  <c:v>DataStateBlockDistance</c:v>
                </c:pt>
                <c:pt idx="18">
                  <c:v>DataStateDice</c:v>
                </c:pt>
                <c:pt idx="19">
                  <c:v>DataStateJaccard</c:v>
                </c:pt>
                <c:pt idx="20">
                  <c:v>IntraTraceFrequencyNotNull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ActivityUniqueTransition</c:v>
                </c:pt>
                <c:pt idx="24">
                  <c:v>ActivityTanimotoCoefficient</c:v>
                </c:pt>
                <c:pt idx="25">
                  <c:v>ActivityJaccard</c:v>
                </c:pt>
                <c:pt idx="26">
                  <c:v>ActivityDice</c:v>
                </c:pt>
                <c:pt idx="27">
                  <c:v>UniqueActivity</c:v>
                </c:pt>
                <c:pt idx="28">
                  <c:v>ActivityTransition</c:v>
                </c:pt>
                <c:pt idx="29">
                  <c:v>ActivityGeneralizedOverlapCoefficient</c:v>
                </c:pt>
                <c:pt idx="30">
                  <c:v>ActivityWithBeforesAndData</c:v>
                </c:pt>
                <c:pt idx="31">
                  <c:v>RespondedFrequency</c:v>
                </c:pt>
                <c:pt idx="32">
                  <c:v>ActivityEuclideanDistance</c:v>
                </c:pt>
                <c:pt idx="33">
                  <c:v>ActivityWithBefores</c:v>
                </c:pt>
                <c:pt idx="34">
                  <c:v>Activity</c:v>
                </c:pt>
                <c:pt idx="35">
                  <c:v>ActivityBlockDistance</c:v>
                </c:pt>
                <c:pt idx="36">
                  <c:v>ActivitySimonWhite</c:v>
                </c:pt>
                <c:pt idx="37">
                  <c:v>ActivityGeneralizedJaccard</c:v>
                </c:pt>
                <c:pt idx="38">
                  <c:v>ActivityCosine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rank2!$C$2:$C$41</c:f>
              <c:numCache>
                <c:formatCode>0.00%</c:formatCode>
                <c:ptCount val="40"/>
                <c:pt idx="0">
                  <c:v>0.13520822065981611</c:v>
                </c:pt>
                <c:pt idx="1">
                  <c:v>0.13520822065981611</c:v>
                </c:pt>
                <c:pt idx="2">
                  <c:v>0.23612763656030286</c:v>
                </c:pt>
                <c:pt idx="3">
                  <c:v>0.43904813412655491</c:v>
                </c:pt>
                <c:pt idx="4">
                  <c:v>0.43142239048134129</c:v>
                </c:pt>
                <c:pt idx="5">
                  <c:v>0.43144943212547321</c:v>
                </c:pt>
                <c:pt idx="6">
                  <c:v>0.43915630070308276</c:v>
                </c:pt>
                <c:pt idx="7">
                  <c:v>0.43915630070308276</c:v>
                </c:pt>
                <c:pt idx="8">
                  <c:v>0.43923742563547863</c:v>
                </c:pt>
                <c:pt idx="9">
                  <c:v>0.43923742563547863</c:v>
                </c:pt>
                <c:pt idx="10">
                  <c:v>0.43864250946457545</c:v>
                </c:pt>
                <c:pt idx="11">
                  <c:v>0.43923742563547863</c:v>
                </c:pt>
                <c:pt idx="12">
                  <c:v>0.43864250946457545</c:v>
                </c:pt>
                <c:pt idx="13">
                  <c:v>0.43656030286641428</c:v>
                </c:pt>
                <c:pt idx="14">
                  <c:v>0.42744726879394268</c:v>
                </c:pt>
                <c:pt idx="15">
                  <c:v>0.43664142779881016</c:v>
                </c:pt>
                <c:pt idx="16">
                  <c:v>0.43647917793401841</c:v>
                </c:pt>
                <c:pt idx="17">
                  <c:v>0.43669551108707411</c:v>
                </c:pt>
                <c:pt idx="18">
                  <c:v>0.43669551108707411</c:v>
                </c:pt>
                <c:pt idx="19">
                  <c:v>0.43623580313683075</c:v>
                </c:pt>
                <c:pt idx="20">
                  <c:v>0.56389940508382908</c:v>
                </c:pt>
                <c:pt idx="21">
                  <c:v>0.73388318009734987</c:v>
                </c:pt>
                <c:pt idx="22">
                  <c:v>0.76460248783126017</c:v>
                </c:pt>
                <c:pt idx="23">
                  <c:v>0.86368307193077343</c:v>
                </c:pt>
                <c:pt idx="24">
                  <c:v>0.76995673336938886</c:v>
                </c:pt>
                <c:pt idx="25">
                  <c:v>0.76995673336938886</c:v>
                </c:pt>
                <c:pt idx="26">
                  <c:v>0.76995673336938886</c:v>
                </c:pt>
                <c:pt idx="27">
                  <c:v>0.77052460789616006</c:v>
                </c:pt>
                <c:pt idx="28">
                  <c:v>0.87942130881557601</c:v>
                </c:pt>
                <c:pt idx="29">
                  <c:v>0.81776636019469984</c:v>
                </c:pt>
                <c:pt idx="30">
                  <c:v>0.89997295835586799</c:v>
                </c:pt>
                <c:pt idx="31">
                  <c:v>0.79818820984315841</c:v>
                </c:pt>
                <c:pt idx="32">
                  <c:v>0.87176852352623035</c:v>
                </c:pt>
                <c:pt idx="33">
                  <c:v>0.88082747431043806</c:v>
                </c:pt>
                <c:pt idx="34">
                  <c:v>0.87203893996755</c:v>
                </c:pt>
                <c:pt idx="35">
                  <c:v>0.87076798269334776</c:v>
                </c:pt>
                <c:pt idx="36">
                  <c:v>0.87076798269334776</c:v>
                </c:pt>
                <c:pt idx="37">
                  <c:v>0.87090319091400759</c:v>
                </c:pt>
                <c:pt idx="38">
                  <c:v>0.87141698215251484</c:v>
                </c:pt>
                <c:pt idx="39">
                  <c:v>0.89459167117360738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EFE-9F07-86AB2843565B}"/>
            </c:ext>
          </c:extLst>
        </c:ser>
        <c:ser>
          <c:idx val="1"/>
          <c:order val="1"/>
          <c:tx>
            <c:strRef>
              <c:f>rank2!$D$1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AbsoluteFrequency</c:v>
                </c:pt>
                <c:pt idx="3">
                  <c:v>DataEuclideanDistance</c:v>
                </c:pt>
                <c:pt idx="4">
                  <c:v>DataOverlapCoefficient</c:v>
                </c:pt>
                <c:pt idx="5">
                  <c:v>DataGeneralizedOverlapCoefficient</c:v>
                </c:pt>
                <c:pt idx="6">
                  <c:v>DataTanimotoCoefficient</c:v>
                </c:pt>
                <c:pt idx="7">
                  <c:v>DataCosineSimilarity</c:v>
                </c:pt>
                <c:pt idx="8">
                  <c:v>DataDice</c:v>
                </c:pt>
                <c:pt idx="9">
                  <c:v>DataSimonWhite</c:v>
                </c:pt>
                <c:pt idx="10">
                  <c:v>DataJaccard</c:v>
                </c:pt>
                <c:pt idx="11">
                  <c:v>DataBlockDistance</c:v>
                </c:pt>
                <c:pt idx="12">
                  <c:v>DataGeneralizedJaccard</c:v>
                </c:pt>
                <c:pt idx="13">
                  <c:v>DataStateEuclideanDistance</c:v>
                </c:pt>
                <c:pt idx="14">
                  <c:v>DataStateOverlapCoefficient</c:v>
                </c:pt>
                <c:pt idx="15">
                  <c:v>DataStateTanimotoCoefficient</c:v>
                </c:pt>
                <c:pt idx="16">
                  <c:v>DataStateCustomOverlap</c:v>
                </c:pt>
                <c:pt idx="17">
                  <c:v>DataStateBlockDistance</c:v>
                </c:pt>
                <c:pt idx="18">
                  <c:v>DataStateDice</c:v>
                </c:pt>
                <c:pt idx="19">
                  <c:v>DataStateJaccard</c:v>
                </c:pt>
                <c:pt idx="20">
                  <c:v>IntraTraceFrequencyNotNull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ActivityUniqueTransition</c:v>
                </c:pt>
                <c:pt idx="24">
                  <c:v>ActivityTanimotoCoefficient</c:v>
                </c:pt>
                <c:pt idx="25">
                  <c:v>ActivityJaccard</c:v>
                </c:pt>
                <c:pt idx="26">
                  <c:v>ActivityDice</c:v>
                </c:pt>
                <c:pt idx="27">
                  <c:v>UniqueActivity</c:v>
                </c:pt>
                <c:pt idx="28">
                  <c:v>ActivityTransition</c:v>
                </c:pt>
                <c:pt idx="29">
                  <c:v>ActivityGeneralizedOverlapCoefficient</c:v>
                </c:pt>
                <c:pt idx="30">
                  <c:v>ActivityWithBeforesAndData</c:v>
                </c:pt>
                <c:pt idx="31">
                  <c:v>RespondedFrequency</c:v>
                </c:pt>
                <c:pt idx="32">
                  <c:v>ActivityEuclideanDistance</c:v>
                </c:pt>
                <c:pt idx="33">
                  <c:v>ActivityWithBefores</c:v>
                </c:pt>
                <c:pt idx="34">
                  <c:v>Activity</c:v>
                </c:pt>
                <c:pt idx="35">
                  <c:v>ActivityBlockDistance</c:v>
                </c:pt>
                <c:pt idx="36">
                  <c:v>ActivitySimonWhite</c:v>
                </c:pt>
                <c:pt idx="37">
                  <c:v>ActivityGeneralizedJaccard</c:v>
                </c:pt>
                <c:pt idx="38">
                  <c:v>ActivityCosine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rank2!$D$2:$D$41</c:f>
              <c:numCache>
                <c:formatCode>0.00%</c:formatCode>
                <c:ptCount val="40"/>
                <c:pt idx="0">
                  <c:v>0.13520822065981611</c:v>
                </c:pt>
                <c:pt idx="1">
                  <c:v>0.56389940508382908</c:v>
                </c:pt>
                <c:pt idx="2">
                  <c:v>0.13520822065981611</c:v>
                </c:pt>
                <c:pt idx="3">
                  <c:v>9.5916711736073551E-2</c:v>
                </c:pt>
                <c:pt idx="4">
                  <c:v>9.7133585722011903E-2</c:v>
                </c:pt>
                <c:pt idx="5">
                  <c:v>9.7079502433747966E-2</c:v>
                </c:pt>
                <c:pt idx="6">
                  <c:v>9.5484045429962139E-2</c:v>
                </c:pt>
                <c:pt idx="7">
                  <c:v>9.5484045429962139E-2</c:v>
                </c:pt>
                <c:pt idx="8">
                  <c:v>9.5402920497566254E-2</c:v>
                </c:pt>
                <c:pt idx="9">
                  <c:v>9.5402920497566254E-2</c:v>
                </c:pt>
                <c:pt idx="10">
                  <c:v>9.5916711736073551E-2</c:v>
                </c:pt>
                <c:pt idx="11">
                  <c:v>9.5402920497566254E-2</c:v>
                </c:pt>
                <c:pt idx="12">
                  <c:v>9.5916711736073551E-2</c:v>
                </c:pt>
                <c:pt idx="13">
                  <c:v>9.2374256354786369E-2</c:v>
                </c:pt>
                <c:pt idx="14">
                  <c:v>9.6619794483504592E-2</c:v>
                </c:pt>
                <c:pt idx="15">
                  <c:v>9.2374256354786369E-2</c:v>
                </c:pt>
                <c:pt idx="16">
                  <c:v>9.2752839372633858E-2</c:v>
                </c:pt>
                <c:pt idx="17">
                  <c:v>9.2320173066522446E-2</c:v>
                </c:pt>
                <c:pt idx="18">
                  <c:v>9.2320173066522446E-2</c:v>
                </c:pt>
                <c:pt idx="19">
                  <c:v>9.1968631692806918E-2</c:v>
                </c:pt>
                <c:pt idx="20">
                  <c:v>0.22295835586803678</c:v>
                </c:pt>
                <c:pt idx="21">
                  <c:v>0.13958896700919415</c:v>
                </c:pt>
                <c:pt idx="22">
                  <c:v>0.13280151433207138</c:v>
                </c:pt>
                <c:pt idx="23">
                  <c:v>9.2212006489994586E-2</c:v>
                </c:pt>
                <c:pt idx="24">
                  <c:v>0.15754461871281775</c:v>
                </c:pt>
                <c:pt idx="25">
                  <c:v>0.15754461871281775</c:v>
                </c:pt>
                <c:pt idx="26">
                  <c:v>0.15754461871281775</c:v>
                </c:pt>
                <c:pt idx="27">
                  <c:v>0.15697674418604651</c:v>
                </c:pt>
                <c:pt idx="28">
                  <c:v>9.1292590589507838E-2</c:v>
                </c:pt>
                <c:pt idx="29">
                  <c:v>0.14442942130881559</c:v>
                </c:pt>
                <c:pt idx="30">
                  <c:v>8.8939967550027046E-2</c:v>
                </c:pt>
                <c:pt idx="31">
                  <c:v>0.11489994591671174</c:v>
                </c:pt>
                <c:pt idx="32">
                  <c:v>9.753921038399134E-2</c:v>
                </c:pt>
                <c:pt idx="33">
                  <c:v>9.0508382909680912E-2</c:v>
                </c:pt>
                <c:pt idx="34">
                  <c:v>9.7268793942671711E-2</c:v>
                </c:pt>
                <c:pt idx="35">
                  <c:v>9.8539751216873986E-2</c:v>
                </c:pt>
                <c:pt idx="36">
                  <c:v>9.8539751216873986E-2</c:v>
                </c:pt>
                <c:pt idx="37">
                  <c:v>9.8404542996214164E-2</c:v>
                </c:pt>
                <c:pt idx="38">
                  <c:v>9.7890751757706868E-2</c:v>
                </c:pt>
                <c:pt idx="39">
                  <c:v>8.8290968090859928E-2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EFE-9F07-86AB2843565B}"/>
            </c:ext>
          </c:extLst>
        </c:ser>
        <c:ser>
          <c:idx val="2"/>
          <c:order val="2"/>
          <c:tx>
            <c:strRef>
              <c:f>rank2!$E$1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AbsoluteFrequency</c:v>
                </c:pt>
                <c:pt idx="3">
                  <c:v>DataEuclideanDistance</c:v>
                </c:pt>
                <c:pt idx="4">
                  <c:v>DataOverlapCoefficient</c:v>
                </c:pt>
                <c:pt idx="5">
                  <c:v>DataGeneralizedOverlapCoefficient</c:v>
                </c:pt>
                <c:pt idx="6">
                  <c:v>DataTanimotoCoefficient</c:v>
                </c:pt>
                <c:pt idx="7">
                  <c:v>DataCosineSimilarity</c:v>
                </c:pt>
                <c:pt idx="8">
                  <c:v>DataDice</c:v>
                </c:pt>
                <c:pt idx="9">
                  <c:v>DataSimonWhite</c:v>
                </c:pt>
                <c:pt idx="10">
                  <c:v>DataJaccard</c:v>
                </c:pt>
                <c:pt idx="11">
                  <c:v>DataBlockDistance</c:v>
                </c:pt>
                <c:pt idx="12">
                  <c:v>DataGeneralizedJaccard</c:v>
                </c:pt>
                <c:pt idx="13">
                  <c:v>DataStateEuclideanDistance</c:v>
                </c:pt>
                <c:pt idx="14">
                  <c:v>DataStateOverlapCoefficient</c:v>
                </c:pt>
                <c:pt idx="15">
                  <c:v>DataStateTanimotoCoefficient</c:v>
                </c:pt>
                <c:pt idx="16">
                  <c:v>DataStateCustomOverlap</c:v>
                </c:pt>
                <c:pt idx="17">
                  <c:v>DataStateBlockDistance</c:v>
                </c:pt>
                <c:pt idx="18">
                  <c:v>DataStateDice</c:v>
                </c:pt>
                <c:pt idx="19">
                  <c:v>DataStateJaccard</c:v>
                </c:pt>
                <c:pt idx="20">
                  <c:v>IntraTraceFrequencyNotNull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ActivityUniqueTransition</c:v>
                </c:pt>
                <c:pt idx="24">
                  <c:v>ActivityTanimotoCoefficient</c:v>
                </c:pt>
                <c:pt idx="25">
                  <c:v>ActivityJaccard</c:v>
                </c:pt>
                <c:pt idx="26">
                  <c:v>ActivityDice</c:v>
                </c:pt>
                <c:pt idx="27">
                  <c:v>UniqueActivity</c:v>
                </c:pt>
                <c:pt idx="28">
                  <c:v>ActivityTransition</c:v>
                </c:pt>
                <c:pt idx="29">
                  <c:v>ActivityGeneralizedOverlapCoefficient</c:v>
                </c:pt>
                <c:pt idx="30">
                  <c:v>ActivityWithBeforesAndData</c:v>
                </c:pt>
                <c:pt idx="31">
                  <c:v>RespondedFrequency</c:v>
                </c:pt>
                <c:pt idx="32">
                  <c:v>ActivityEuclideanDistance</c:v>
                </c:pt>
                <c:pt idx="33">
                  <c:v>ActivityWithBefores</c:v>
                </c:pt>
                <c:pt idx="34">
                  <c:v>Activity</c:v>
                </c:pt>
                <c:pt idx="35">
                  <c:v>ActivityBlockDistance</c:v>
                </c:pt>
                <c:pt idx="36">
                  <c:v>ActivitySimonWhite</c:v>
                </c:pt>
                <c:pt idx="37">
                  <c:v>ActivityGeneralizedJaccard</c:v>
                </c:pt>
                <c:pt idx="38">
                  <c:v>ActivityCosine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rank2!$E$2:$E$41</c:f>
              <c:numCache>
                <c:formatCode>0.00%</c:formatCode>
                <c:ptCount val="40"/>
                <c:pt idx="0">
                  <c:v>0.23612763656030286</c:v>
                </c:pt>
                <c:pt idx="1">
                  <c:v>0.22295835586803678</c:v>
                </c:pt>
                <c:pt idx="2">
                  <c:v>0.13520822065981611</c:v>
                </c:pt>
                <c:pt idx="3">
                  <c:v>4.0102758247701459E-2</c:v>
                </c:pt>
                <c:pt idx="4">
                  <c:v>3.6479177934018385E-2</c:v>
                </c:pt>
                <c:pt idx="5">
                  <c:v>3.6506219578150353E-2</c:v>
                </c:pt>
                <c:pt idx="6">
                  <c:v>4.1644131963223363E-2</c:v>
                </c:pt>
                <c:pt idx="7">
                  <c:v>4.1644131963223363E-2</c:v>
                </c:pt>
                <c:pt idx="8">
                  <c:v>4.1644131963223363E-2</c:v>
                </c:pt>
                <c:pt idx="9">
                  <c:v>4.1644131963223363E-2</c:v>
                </c:pt>
                <c:pt idx="10">
                  <c:v>4.2157923201730667E-2</c:v>
                </c:pt>
                <c:pt idx="11">
                  <c:v>4.1644131963223363E-2</c:v>
                </c:pt>
                <c:pt idx="12">
                  <c:v>4.2157923201730667E-2</c:v>
                </c:pt>
                <c:pt idx="13">
                  <c:v>4.6998377501352079E-2</c:v>
                </c:pt>
                <c:pt idx="14">
                  <c:v>4.7971876690102756E-2</c:v>
                </c:pt>
                <c:pt idx="15">
                  <c:v>4.7431043807463491E-2</c:v>
                </c:pt>
                <c:pt idx="16">
                  <c:v>4.71335857220119E-2</c:v>
                </c:pt>
                <c:pt idx="17">
                  <c:v>4.7431043807463491E-2</c:v>
                </c:pt>
                <c:pt idx="18">
                  <c:v>4.7431043807463491E-2</c:v>
                </c:pt>
                <c:pt idx="19">
                  <c:v>4.9242833964305031E-2</c:v>
                </c:pt>
                <c:pt idx="20">
                  <c:v>8.3017847485127097E-3</c:v>
                </c:pt>
                <c:pt idx="21">
                  <c:v>7.7879935100054087E-2</c:v>
                </c:pt>
                <c:pt idx="22">
                  <c:v>4.6890210924824233E-2</c:v>
                </c:pt>
                <c:pt idx="23">
                  <c:v>1.8036776636019471E-2</c:v>
                </c:pt>
                <c:pt idx="24">
                  <c:v>1.6792861005949161E-2</c:v>
                </c:pt>
                <c:pt idx="25">
                  <c:v>1.6792861005949161E-2</c:v>
                </c:pt>
                <c:pt idx="26">
                  <c:v>1.6792861005949161E-2</c:v>
                </c:pt>
                <c:pt idx="27">
                  <c:v>1.6792861005949161E-2</c:v>
                </c:pt>
                <c:pt idx="28">
                  <c:v>1.7036235803136832E-2</c:v>
                </c:pt>
                <c:pt idx="29">
                  <c:v>1.9632233639805301E-2</c:v>
                </c:pt>
                <c:pt idx="30">
                  <c:v>1.0870740941049216E-2</c:v>
                </c:pt>
                <c:pt idx="31">
                  <c:v>5.5137912385073012E-2</c:v>
                </c:pt>
                <c:pt idx="32">
                  <c:v>1.8171984856679285E-2</c:v>
                </c:pt>
                <c:pt idx="33">
                  <c:v>1.6414277988101678E-2</c:v>
                </c:pt>
                <c:pt idx="34">
                  <c:v>1.8171984856679285E-2</c:v>
                </c:pt>
                <c:pt idx="35">
                  <c:v>1.8171984856679285E-2</c:v>
                </c:pt>
                <c:pt idx="36">
                  <c:v>1.8171984856679285E-2</c:v>
                </c:pt>
                <c:pt idx="37">
                  <c:v>1.8171984856679285E-2</c:v>
                </c:pt>
                <c:pt idx="38">
                  <c:v>1.8171984856679285E-2</c:v>
                </c:pt>
                <c:pt idx="39">
                  <c:v>1.6008653326122228E-2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A-4EFE-9F07-86AB2843565B}"/>
            </c:ext>
          </c:extLst>
        </c:ser>
        <c:ser>
          <c:idx val="3"/>
          <c:order val="3"/>
          <c:tx>
            <c:strRef>
              <c:f>rank2!$F$1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AbsoluteFrequency</c:v>
                </c:pt>
                <c:pt idx="3">
                  <c:v>DataEuclideanDistance</c:v>
                </c:pt>
                <c:pt idx="4">
                  <c:v>DataOverlapCoefficient</c:v>
                </c:pt>
                <c:pt idx="5">
                  <c:v>DataGeneralizedOverlapCoefficient</c:v>
                </c:pt>
                <c:pt idx="6">
                  <c:v>DataTanimotoCoefficient</c:v>
                </c:pt>
                <c:pt idx="7">
                  <c:v>DataCosineSimilarity</c:v>
                </c:pt>
                <c:pt idx="8">
                  <c:v>DataDice</c:v>
                </c:pt>
                <c:pt idx="9">
                  <c:v>DataSimonWhite</c:v>
                </c:pt>
                <c:pt idx="10">
                  <c:v>DataJaccard</c:v>
                </c:pt>
                <c:pt idx="11">
                  <c:v>DataBlockDistance</c:v>
                </c:pt>
                <c:pt idx="12">
                  <c:v>DataGeneralizedJaccard</c:v>
                </c:pt>
                <c:pt idx="13">
                  <c:v>DataStateEuclideanDistance</c:v>
                </c:pt>
                <c:pt idx="14">
                  <c:v>DataStateOverlapCoefficient</c:v>
                </c:pt>
                <c:pt idx="15">
                  <c:v>DataStateTanimotoCoefficient</c:v>
                </c:pt>
                <c:pt idx="16">
                  <c:v>DataStateCustomOverlap</c:v>
                </c:pt>
                <c:pt idx="17">
                  <c:v>DataStateBlockDistance</c:v>
                </c:pt>
                <c:pt idx="18">
                  <c:v>DataStateDice</c:v>
                </c:pt>
                <c:pt idx="19">
                  <c:v>DataStateJaccard</c:v>
                </c:pt>
                <c:pt idx="20">
                  <c:v>IntraTraceFrequencyNotNull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ActivityUniqueTransition</c:v>
                </c:pt>
                <c:pt idx="24">
                  <c:v>ActivityTanimotoCoefficient</c:v>
                </c:pt>
                <c:pt idx="25">
                  <c:v>ActivityJaccard</c:v>
                </c:pt>
                <c:pt idx="26">
                  <c:v>ActivityDice</c:v>
                </c:pt>
                <c:pt idx="27">
                  <c:v>UniqueActivity</c:v>
                </c:pt>
                <c:pt idx="28">
                  <c:v>ActivityTransition</c:v>
                </c:pt>
                <c:pt idx="29">
                  <c:v>ActivityGeneralizedOverlapCoefficient</c:v>
                </c:pt>
                <c:pt idx="30">
                  <c:v>ActivityWithBeforesAndData</c:v>
                </c:pt>
                <c:pt idx="31">
                  <c:v>RespondedFrequency</c:v>
                </c:pt>
                <c:pt idx="32">
                  <c:v>ActivityEuclideanDistance</c:v>
                </c:pt>
                <c:pt idx="33">
                  <c:v>ActivityWithBefores</c:v>
                </c:pt>
                <c:pt idx="34">
                  <c:v>Activity</c:v>
                </c:pt>
                <c:pt idx="35">
                  <c:v>ActivityBlockDistance</c:v>
                </c:pt>
                <c:pt idx="36">
                  <c:v>ActivitySimonWhite</c:v>
                </c:pt>
                <c:pt idx="37">
                  <c:v>ActivityGeneralizedJaccard</c:v>
                </c:pt>
                <c:pt idx="38">
                  <c:v>ActivityCosine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rank2!$F$2:$F$41</c:f>
              <c:numCache>
                <c:formatCode>0.00%</c:formatCode>
                <c:ptCount val="40"/>
                <c:pt idx="0">
                  <c:v>0.1219848566792861</c:v>
                </c:pt>
                <c:pt idx="1">
                  <c:v>8.3017847485127097E-3</c:v>
                </c:pt>
                <c:pt idx="2">
                  <c:v>0.1219848566792861</c:v>
                </c:pt>
                <c:pt idx="3">
                  <c:v>1.9010275824770145E-2</c:v>
                </c:pt>
                <c:pt idx="4">
                  <c:v>1.5657111952406707E-2</c:v>
                </c:pt>
                <c:pt idx="5">
                  <c:v>1.5630070308274742E-2</c:v>
                </c:pt>
                <c:pt idx="6">
                  <c:v>1.6549486208761493E-2</c:v>
                </c:pt>
                <c:pt idx="7">
                  <c:v>1.6549486208761493E-2</c:v>
                </c:pt>
                <c:pt idx="8">
                  <c:v>1.6549486208761493E-2</c:v>
                </c:pt>
                <c:pt idx="9">
                  <c:v>1.6549486208761493E-2</c:v>
                </c:pt>
                <c:pt idx="10">
                  <c:v>1.6008653326122228E-2</c:v>
                </c:pt>
                <c:pt idx="11">
                  <c:v>1.6549486208761493E-2</c:v>
                </c:pt>
                <c:pt idx="12">
                  <c:v>1.6008653326122228E-2</c:v>
                </c:pt>
                <c:pt idx="13">
                  <c:v>2.09572742022715E-2</c:v>
                </c:pt>
                <c:pt idx="14">
                  <c:v>1.9632233639805301E-2</c:v>
                </c:pt>
                <c:pt idx="15">
                  <c:v>1.9848566792861008E-2</c:v>
                </c:pt>
                <c:pt idx="16">
                  <c:v>1.9983775013520822E-2</c:v>
                </c:pt>
                <c:pt idx="17">
                  <c:v>1.9848566792861008E-2</c:v>
                </c:pt>
                <c:pt idx="18">
                  <c:v>1.9848566792861008E-2</c:v>
                </c:pt>
                <c:pt idx="19">
                  <c:v>1.8388318009734991E-2</c:v>
                </c:pt>
                <c:pt idx="20">
                  <c:v>5.3515413737155217E-2</c:v>
                </c:pt>
                <c:pt idx="21">
                  <c:v>2.7609518658734452E-2</c:v>
                </c:pt>
                <c:pt idx="22">
                  <c:v>8.3829096809085995E-3</c:v>
                </c:pt>
                <c:pt idx="23">
                  <c:v>9.5997836668469446E-3</c:v>
                </c:pt>
                <c:pt idx="24">
                  <c:v>8.3829096809085995E-3</c:v>
                </c:pt>
                <c:pt idx="25">
                  <c:v>8.3829096809085995E-3</c:v>
                </c:pt>
                <c:pt idx="26">
                  <c:v>8.3829096809085995E-3</c:v>
                </c:pt>
                <c:pt idx="27">
                  <c:v>8.3829096809085995E-3</c:v>
                </c:pt>
                <c:pt idx="28">
                  <c:v>9.5997836668469446E-3</c:v>
                </c:pt>
                <c:pt idx="29">
                  <c:v>1.0411032990805841E-2</c:v>
                </c:pt>
                <c:pt idx="30">
                  <c:v>2.1633315305570578E-4</c:v>
                </c:pt>
                <c:pt idx="31">
                  <c:v>1.7009194159004867E-2</c:v>
                </c:pt>
                <c:pt idx="32">
                  <c:v>9.8702001081665772E-3</c:v>
                </c:pt>
                <c:pt idx="33">
                  <c:v>9.5997836668469446E-3</c:v>
                </c:pt>
                <c:pt idx="34">
                  <c:v>9.8702001081665772E-3</c:v>
                </c:pt>
                <c:pt idx="35">
                  <c:v>9.8702001081665772E-3</c:v>
                </c:pt>
                <c:pt idx="36">
                  <c:v>9.8702001081665772E-3</c:v>
                </c:pt>
                <c:pt idx="37">
                  <c:v>9.8702001081665772E-3</c:v>
                </c:pt>
                <c:pt idx="38">
                  <c:v>9.8702001081665772E-3</c:v>
                </c:pt>
                <c:pt idx="39">
                  <c:v>1.081665765278529E-3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1A-4EFE-9F07-86AB2843565B}"/>
            </c:ext>
          </c:extLst>
        </c:ser>
        <c:ser>
          <c:idx val="4"/>
          <c:order val="4"/>
          <c:tx>
            <c:strRef>
              <c:f>rank2!$G$1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AbsoluteFrequency</c:v>
                </c:pt>
                <c:pt idx="3">
                  <c:v>DataEuclideanDistance</c:v>
                </c:pt>
                <c:pt idx="4">
                  <c:v>DataOverlapCoefficient</c:v>
                </c:pt>
                <c:pt idx="5">
                  <c:v>DataGeneralizedOverlapCoefficient</c:v>
                </c:pt>
                <c:pt idx="6">
                  <c:v>DataTanimotoCoefficient</c:v>
                </c:pt>
                <c:pt idx="7">
                  <c:v>DataCosineSimilarity</c:v>
                </c:pt>
                <c:pt idx="8">
                  <c:v>DataDice</c:v>
                </c:pt>
                <c:pt idx="9">
                  <c:v>DataSimonWhite</c:v>
                </c:pt>
                <c:pt idx="10">
                  <c:v>DataJaccard</c:v>
                </c:pt>
                <c:pt idx="11">
                  <c:v>DataBlockDistance</c:v>
                </c:pt>
                <c:pt idx="12">
                  <c:v>DataGeneralizedJaccard</c:v>
                </c:pt>
                <c:pt idx="13">
                  <c:v>DataStateEuclideanDistance</c:v>
                </c:pt>
                <c:pt idx="14">
                  <c:v>DataStateOverlapCoefficient</c:v>
                </c:pt>
                <c:pt idx="15">
                  <c:v>DataStateTanimotoCoefficient</c:v>
                </c:pt>
                <c:pt idx="16">
                  <c:v>DataStateCustomOverlap</c:v>
                </c:pt>
                <c:pt idx="17">
                  <c:v>DataStateBlockDistance</c:v>
                </c:pt>
                <c:pt idx="18">
                  <c:v>DataStateDice</c:v>
                </c:pt>
                <c:pt idx="19">
                  <c:v>DataStateJaccard</c:v>
                </c:pt>
                <c:pt idx="20">
                  <c:v>IntraTraceFrequencyNotNull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ActivityUniqueTransition</c:v>
                </c:pt>
                <c:pt idx="24">
                  <c:v>ActivityTanimotoCoefficient</c:v>
                </c:pt>
                <c:pt idx="25">
                  <c:v>ActivityJaccard</c:v>
                </c:pt>
                <c:pt idx="26">
                  <c:v>ActivityDice</c:v>
                </c:pt>
                <c:pt idx="27">
                  <c:v>UniqueActivity</c:v>
                </c:pt>
                <c:pt idx="28">
                  <c:v>ActivityTransition</c:v>
                </c:pt>
                <c:pt idx="29">
                  <c:v>ActivityGeneralizedOverlapCoefficient</c:v>
                </c:pt>
                <c:pt idx="30">
                  <c:v>ActivityWithBeforesAndData</c:v>
                </c:pt>
                <c:pt idx="31">
                  <c:v>RespondedFrequency</c:v>
                </c:pt>
                <c:pt idx="32">
                  <c:v>ActivityEuclideanDistance</c:v>
                </c:pt>
                <c:pt idx="33">
                  <c:v>ActivityWithBefores</c:v>
                </c:pt>
                <c:pt idx="34">
                  <c:v>Activity</c:v>
                </c:pt>
                <c:pt idx="35">
                  <c:v>ActivityBlockDistance</c:v>
                </c:pt>
                <c:pt idx="36">
                  <c:v>ActivitySimonWhite</c:v>
                </c:pt>
                <c:pt idx="37">
                  <c:v>ActivityGeneralizedJaccard</c:v>
                </c:pt>
                <c:pt idx="38">
                  <c:v>ActivityCosine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rank2!$G$2:$G$41</c:f>
              <c:numCache>
                <c:formatCode>0.00%</c:formatCode>
                <c:ptCount val="40"/>
                <c:pt idx="0">
                  <c:v>0.1219848566792861</c:v>
                </c:pt>
                <c:pt idx="1">
                  <c:v>5.3515413737155217E-2</c:v>
                </c:pt>
                <c:pt idx="2">
                  <c:v>0.1219848566792861</c:v>
                </c:pt>
                <c:pt idx="3">
                  <c:v>9.1671173607355324E-3</c:v>
                </c:pt>
                <c:pt idx="4">
                  <c:v>7.733910221741482E-3</c:v>
                </c:pt>
                <c:pt idx="5">
                  <c:v>7.7609518658734453E-3</c:v>
                </c:pt>
                <c:pt idx="6">
                  <c:v>1.057328285559762E-2</c:v>
                </c:pt>
                <c:pt idx="7">
                  <c:v>1.057328285559762E-2</c:v>
                </c:pt>
                <c:pt idx="8">
                  <c:v>1.0411032990805841E-2</c:v>
                </c:pt>
                <c:pt idx="9">
                  <c:v>1.0411032990805841E-2</c:v>
                </c:pt>
                <c:pt idx="10">
                  <c:v>1.0519199567333694E-2</c:v>
                </c:pt>
                <c:pt idx="11">
                  <c:v>1.0411032990805841E-2</c:v>
                </c:pt>
                <c:pt idx="12">
                  <c:v>1.0519199567333694E-2</c:v>
                </c:pt>
                <c:pt idx="13">
                  <c:v>7.1119524067063278E-3</c:v>
                </c:pt>
                <c:pt idx="14">
                  <c:v>7.6798269334775555E-3</c:v>
                </c:pt>
                <c:pt idx="15">
                  <c:v>7.7068685776095188E-3</c:v>
                </c:pt>
                <c:pt idx="16">
                  <c:v>7.5987020010816657E-3</c:v>
                </c:pt>
                <c:pt idx="17">
                  <c:v>7.7068685776095188E-3</c:v>
                </c:pt>
                <c:pt idx="18">
                  <c:v>7.7068685776095188E-3</c:v>
                </c:pt>
                <c:pt idx="19">
                  <c:v>8.1665765278528934E-3</c:v>
                </c:pt>
                <c:pt idx="20">
                  <c:v>0</c:v>
                </c:pt>
                <c:pt idx="21">
                  <c:v>1.3493780421849649E-2</c:v>
                </c:pt>
                <c:pt idx="22">
                  <c:v>1.1357490535424553E-3</c:v>
                </c:pt>
                <c:pt idx="23">
                  <c:v>1.6495402920497567E-3</c:v>
                </c:pt>
                <c:pt idx="24">
                  <c:v>1.1357490535424553E-3</c:v>
                </c:pt>
                <c:pt idx="25">
                  <c:v>1.1357490535424553E-3</c:v>
                </c:pt>
                <c:pt idx="26">
                  <c:v>1.1357490535424553E-3</c:v>
                </c:pt>
                <c:pt idx="27">
                  <c:v>1.1357490535424553E-3</c:v>
                </c:pt>
                <c:pt idx="28">
                  <c:v>1.6495402920497567E-3</c:v>
                </c:pt>
                <c:pt idx="29">
                  <c:v>5.5435370470524612E-3</c:v>
                </c:pt>
                <c:pt idx="30">
                  <c:v>0</c:v>
                </c:pt>
                <c:pt idx="31">
                  <c:v>7.7068685776095188E-3</c:v>
                </c:pt>
                <c:pt idx="32">
                  <c:v>1.6495402920497567E-3</c:v>
                </c:pt>
                <c:pt idx="33">
                  <c:v>1.6495402920497567E-3</c:v>
                </c:pt>
                <c:pt idx="34">
                  <c:v>1.6495402920497567E-3</c:v>
                </c:pt>
                <c:pt idx="35">
                  <c:v>1.6495402920497567E-3</c:v>
                </c:pt>
                <c:pt idx="36">
                  <c:v>1.6495402920497567E-3</c:v>
                </c:pt>
                <c:pt idx="37">
                  <c:v>1.6495402920497567E-3</c:v>
                </c:pt>
                <c:pt idx="38">
                  <c:v>1.6495402920497567E-3</c:v>
                </c:pt>
                <c:pt idx="39">
                  <c:v>2.7041644131963223E-5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1A-4EFE-9F07-86AB2843565B}"/>
            </c:ext>
          </c:extLst>
        </c:ser>
        <c:ser>
          <c:idx val="5"/>
          <c:order val="5"/>
          <c:tx>
            <c:strRef>
              <c:f>rank2!$H$1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AbsoluteFrequency</c:v>
                </c:pt>
                <c:pt idx="3">
                  <c:v>DataEuclideanDistance</c:v>
                </c:pt>
                <c:pt idx="4">
                  <c:v>DataOverlapCoefficient</c:v>
                </c:pt>
                <c:pt idx="5">
                  <c:v>DataGeneralizedOverlapCoefficient</c:v>
                </c:pt>
                <c:pt idx="6">
                  <c:v>DataTanimotoCoefficient</c:v>
                </c:pt>
                <c:pt idx="7">
                  <c:v>DataCosineSimilarity</c:v>
                </c:pt>
                <c:pt idx="8">
                  <c:v>DataDice</c:v>
                </c:pt>
                <c:pt idx="9">
                  <c:v>DataSimonWhite</c:v>
                </c:pt>
                <c:pt idx="10">
                  <c:v>DataJaccard</c:v>
                </c:pt>
                <c:pt idx="11">
                  <c:v>DataBlockDistance</c:v>
                </c:pt>
                <c:pt idx="12">
                  <c:v>DataGeneralizedJaccard</c:v>
                </c:pt>
                <c:pt idx="13">
                  <c:v>DataStateEuclideanDistance</c:v>
                </c:pt>
                <c:pt idx="14">
                  <c:v>DataStateOverlapCoefficient</c:v>
                </c:pt>
                <c:pt idx="15">
                  <c:v>DataStateTanimotoCoefficient</c:v>
                </c:pt>
                <c:pt idx="16">
                  <c:v>DataStateCustomOverlap</c:v>
                </c:pt>
                <c:pt idx="17">
                  <c:v>DataStateBlockDistance</c:v>
                </c:pt>
                <c:pt idx="18">
                  <c:v>DataStateDice</c:v>
                </c:pt>
                <c:pt idx="19">
                  <c:v>DataStateJaccard</c:v>
                </c:pt>
                <c:pt idx="20">
                  <c:v>IntraTraceFrequencyNotNull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ActivityUniqueTransition</c:v>
                </c:pt>
                <c:pt idx="24">
                  <c:v>ActivityTanimotoCoefficient</c:v>
                </c:pt>
                <c:pt idx="25">
                  <c:v>ActivityJaccard</c:v>
                </c:pt>
                <c:pt idx="26">
                  <c:v>ActivityDice</c:v>
                </c:pt>
                <c:pt idx="27">
                  <c:v>UniqueActivity</c:v>
                </c:pt>
                <c:pt idx="28">
                  <c:v>ActivityTransition</c:v>
                </c:pt>
                <c:pt idx="29">
                  <c:v>ActivityGeneralizedOverlapCoefficient</c:v>
                </c:pt>
                <c:pt idx="30">
                  <c:v>ActivityWithBeforesAndData</c:v>
                </c:pt>
                <c:pt idx="31">
                  <c:v>RespondedFrequency</c:v>
                </c:pt>
                <c:pt idx="32">
                  <c:v>ActivityEuclideanDistance</c:v>
                </c:pt>
                <c:pt idx="33">
                  <c:v>ActivityWithBefores</c:v>
                </c:pt>
                <c:pt idx="34">
                  <c:v>Activity</c:v>
                </c:pt>
                <c:pt idx="35">
                  <c:v>ActivityBlockDistance</c:v>
                </c:pt>
                <c:pt idx="36">
                  <c:v>ActivitySimonWhite</c:v>
                </c:pt>
                <c:pt idx="37">
                  <c:v>ActivityGeneralizedJaccard</c:v>
                </c:pt>
                <c:pt idx="38">
                  <c:v>ActivityCosine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rank2!$H$2:$H$41</c:f>
              <c:numCache>
                <c:formatCode>0.00%</c:formatCode>
                <c:ptCount val="40"/>
                <c:pt idx="0">
                  <c:v>0.11690102758247702</c:v>
                </c:pt>
                <c:pt idx="1">
                  <c:v>0</c:v>
                </c:pt>
                <c:pt idx="2">
                  <c:v>0.11690102758247702</c:v>
                </c:pt>
                <c:pt idx="3">
                  <c:v>0.19580854515954571</c:v>
                </c:pt>
                <c:pt idx="4">
                  <c:v>0.24075175770686857</c:v>
                </c:pt>
                <c:pt idx="5">
                  <c:v>0.24075175770686857</c:v>
                </c:pt>
                <c:pt idx="6">
                  <c:v>0.19575446187128179</c:v>
                </c:pt>
                <c:pt idx="7">
                  <c:v>0.19580854515954571</c:v>
                </c:pt>
                <c:pt idx="8">
                  <c:v>0.19578150351541374</c:v>
                </c:pt>
                <c:pt idx="9">
                  <c:v>0.19580854515954571</c:v>
                </c:pt>
                <c:pt idx="10">
                  <c:v>0.19570037858301784</c:v>
                </c:pt>
                <c:pt idx="11">
                  <c:v>0.19578150351541374</c:v>
                </c:pt>
                <c:pt idx="12">
                  <c:v>0.19578150351541374</c:v>
                </c:pt>
                <c:pt idx="13">
                  <c:v>0.18980530016224986</c:v>
                </c:pt>
                <c:pt idx="14">
                  <c:v>0.21078961600865331</c:v>
                </c:pt>
                <c:pt idx="15">
                  <c:v>0.18975121687398594</c:v>
                </c:pt>
                <c:pt idx="16">
                  <c:v>0.18985938345051379</c:v>
                </c:pt>
                <c:pt idx="17">
                  <c:v>0.18983234180638184</c:v>
                </c:pt>
                <c:pt idx="18">
                  <c:v>0.18983234180638184</c:v>
                </c:pt>
                <c:pt idx="19">
                  <c:v>0.18980530016224986</c:v>
                </c:pt>
                <c:pt idx="20">
                  <c:v>1.5819361817198486E-2</c:v>
                </c:pt>
                <c:pt idx="21">
                  <c:v>4.7593293672255274E-3</c:v>
                </c:pt>
                <c:pt idx="22">
                  <c:v>3.7858301784748513E-2</c:v>
                </c:pt>
                <c:pt idx="23">
                  <c:v>1.4521362898864252E-2</c:v>
                </c:pt>
                <c:pt idx="24">
                  <c:v>4.4267171444023798E-2</c:v>
                </c:pt>
                <c:pt idx="25">
                  <c:v>4.4267171444023798E-2</c:v>
                </c:pt>
                <c:pt idx="26">
                  <c:v>4.4267171444023798E-2</c:v>
                </c:pt>
                <c:pt idx="27">
                  <c:v>4.4267171444023798E-2</c:v>
                </c:pt>
                <c:pt idx="28">
                  <c:v>1.0005408328826392E-3</c:v>
                </c:pt>
                <c:pt idx="29">
                  <c:v>2.2174148188209841E-3</c:v>
                </c:pt>
                <c:pt idx="30">
                  <c:v>0</c:v>
                </c:pt>
                <c:pt idx="31">
                  <c:v>4.8404542996214172E-3</c:v>
                </c:pt>
                <c:pt idx="32">
                  <c:v>1.0005408328826392E-3</c:v>
                </c:pt>
                <c:pt idx="33">
                  <c:v>1.0005408328826392E-3</c:v>
                </c:pt>
                <c:pt idx="34">
                  <c:v>1.0005408328826392E-3</c:v>
                </c:pt>
                <c:pt idx="35">
                  <c:v>1.0005408328826392E-3</c:v>
                </c:pt>
                <c:pt idx="36">
                  <c:v>1.0005408328826392E-3</c:v>
                </c:pt>
                <c:pt idx="37">
                  <c:v>1.0005408328826392E-3</c:v>
                </c:pt>
                <c:pt idx="38">
                  <c:v>1.0005408328826392E-3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1A-4EFE-9F07-86AB2843565B}"/>
            </c:ext>
          </c:extLst>
        </c:ser>
        <c:ser>
          <c:idx val="6"/>
          <c:order val="6"/>
          <c:tx>
            <c:strRef>
              <c:f>rank2!$I$1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AbsoluteFrequency</c:v>
                </c:pt>
                <c:pt idx="3">
                  <c:v>DataEuclideanDistance</c:v>
                </c:pt>
                <c:pt idx="4">
                  <c:v>DataOverlapCoefficient</c:v>
                </c:pt>
                <c:pt idx="5">
                  <c:v>DataGeneralizedOverlapCoefficient</c:v>
                </c:pt>
                <c:pt idx="6">
                  <c:v>DataTanimotoCoefficient</c:v>
                </c:pt>
                <c:pt idx="7">
                  <c:v>DataCosineSimilarity</c:v>
                </c:pt>
                <c:pt idx="8">
                  <c:v>DataDice</c:v>
                </c:pt>
                <c:pt idx="9">
                  <c:v>DataSimonWhite</c:v>
                </c:pt>
                <c:pt idx="10">
                  <c:v>DataJaccard</c:v>
                </c:pt>
                <c:pt idx="11">
                  <c:v>DataBlockDistance</c:v>
                </c:pt>
                <c:pt idx="12">
                  <c:v>DataGeneralizedJaccard</c:v>
                </c:pt>
                <c:pt idx="13">
                  <c:v>DataStateEuclideanDistance</c:v>
                </c:pt>
                <c:pt idx="14">
                  <c:v>DataStateOverlapCoefficient</c:v>
                </c:pt>
                <c:pt idx="15">
                  <c:v>DataStateTanimotoCoefficient</c:v>
                </c:pt>
                <c:pt idx="16">
                  <c:v>DataStateCustomOverlap</c:v>
                </c:pt>
                <c:pt idx="17">
                  <c:v>DataStateBlockDistance</c:v>
                </c:pt>
                <c:pt idx="18">
                  <c:v>DataStateDice</c:v>
                </c:pt>
                <c:pt idx="19">
                  <c:v>DataStateJaccard</c:v>
                </c:pt>
                <c:pt idx="20">
                  <c:v>IntraTraceFrequencyNotNull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ActivityUniqueTransition</c:v>
                </c:pt>
                <c:pt idx="24">
                  <c:v>ActivityTanimotoCoefficient</c:v>
                </c:pt>
                <c:pt idx="25">
                  <c:v>ActivityJaccard</c:v>
                </c:pt>
                <c:pt idx="26">
                  <c:v>ActivityDice</c:v>
                </c:pt>
                <c:pt idx="27">
                  <c:v>UniqueActivity</c:v>
                </c:pt>
                <c:pt idx="28">
                  <c:v>ActivityTransition</c:v>
                </c:pt>
                <c:pt idx="29">
                  <c:v>ActivityGeneralizedOverlapCoefficient</c:v>
                </c:pt>
                <c:pt idx="30">
                  <c:v>ActivityWithBeforesAndData</c:v>
                </c:pt>
                <c:pt idx="31">
                  <c:v>RespondedFrequency</c:v>
                </c:pt>
                <c:pt idx="32">
                  <c:v>ActivityEuclideanDistance</c:v>
                </c:pt>
                <c:pt idx="33">
                  <c:v>ActivityWithBefores</c:v>
                </c:pt>
                <c:pt idx="34">
                  <c:v>Activity</c:v>
                </c:pt>
                <c:pt idx="35">
                  <c:v>ActivityBlockDistance</c:v>
                </c:pt>
                <c:pt idx="36">
                  <c:v>ActivitySimonWhite</c:v>
                </c:pt>
                <c:pt idx="37">
                  <c:v>ActivityGeneralizedJaccard</c:v>
                </c:pt>
                <c:pt idx="38">
                  <c:v>ActivityCosine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rank2!$I$2:$I$41</c:f>
              <c:numCache>
                <c:formatCode>0.00%</c:formatCode>
                <c:ptCount val="40"/>
                <c:pt idx="0">
                  <c:v>0.10091941590048675</c:v>
                </c:pt>
                <c:pt idx="1">
                  <c:v>9.0589507842076793E-3</c:v>
                </c:pt>
                <c:pt idx="2">
                  <c:v>0.10091941590048675</c:v>
                </c:pt>
                <c:pt idx="3">
                  <c:v>0.17030827474310439</c:v>
                </c:pt>
                <c:pt idx="4">
                  <c:v>0.13921038399134666</c:v>
                </c:pt>
                <c:pt idx="5">
                  <c:v>0.13921038399134666</c:v>
                </c:pt>
                <c:pt idx="6">
                  <c:v>0.17020010816657652</c:v>
                </c:pt>
                <c:pt idx="7">
                  <c:v>0.1701460248783126</c:v>
                </c:pt>
                <c:pt idx="8">
                  <c:v>0.17033531638723634</c:v>
                </c:pt>
                <c:pt idx="9">
                  <c:v>0.17030827474310439</c:v>
                </c:pt>
                <c:pt idx="10">
                  <c:v>0.17041644131963224</c:v>
                </c:pt>
                <c:pt idx="11">
                  <c:v>0.17033531638723634</c:v>
                </c:pt>
                <c:pt idx="12">
                  <c:v>0.17033531638723634</c:v>
                </c:pt>
                <c:pt idx="13">
                  <c:v>0.16360194699837749</c:v>
                </c:pt>
                <c:pt idx="14">
                  <c:v>0.14102217414818821</c:v>
                </c:pt>
                <c:pt idx="15">
                  <c:v>0.16360194699837749</c:v>
                </c:pt>
                <c:pt idx="16">
                  <c:v>0.16360194699837749</c:v>
                </c:pt>
                <c:pt idx="17">
                  <c:v>0.16357490535424554</c:v>
                </c:pt>
                <c:pt idx="18">
                  <c:v>0.16357490535424554</c:v>
                </c:pt>
                <c:pt idx="19">
                  <c:v>0.16360194699837749</c:v>
                </c:pt>
                <c:pt idx="20">
                  <c:v>4.8404542996214172E-3</c:v>
                </c:pt>
                <c:pt idx="21">
                  <c:v>1.5684153596538669E-3</c:v>
                </c:pt>
                <c:pt idx="22">
                  <c:v>8.328826392644673E-3</c:v>
                </c:pt>
                <c:pt idx="23">
                  <c:v>2.9745808545159546E-4</c:v>
                </c:pt>
                <c:pt idx="24">
                  <c:v>1.9199567333693889E-3</c:v>
                </c:pt>
                <c:pt idx="25">
                  <c:v>1.9199567333693889E-3</c:v>
                </c:pt>
                <c:pt idx="26">
                  <c:v>1.9199567333693889E-3</c:v>
                </c:pt>
                <c:pt idx="27">
                  <c:v>1.9199567333693889E-3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2.2174148188209841E-3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1A-4EFE-9F07-86AB2843565B}"/>
            </c:ext>
          </c:extLst>
        </c:ser>
        <c:ser>
          <c:idx val="7"/>
          <c:order val="7"/>
          <c:tx>
            <c:strRef>
              <c:f>rank2!$J$1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AbsoluteFrequency</c:v>
                </c:pt>
                <c:pt idx="3">
                  <c:v>DataEuclideanDistance</c:v>
                </c:pt>
                <c:pt idx="4">
                  <c:v>DataOverlapCoefficient</c:v>
                </c:pt>
                <c:pt idx="5">
                  <c:v>DataGeneralizedOverlapCoefficient</c:v>
                </c:pt>
                <c:pt idx="6">
                  <c:v>DataTanimotoCoefficient</c:v>
                </c:pt>
                <c:pt idx="7">
                  <c:v>DataCosineSimilarity</c:v>
                </c:pt>
                <c:pt idx="8">
                  <c:v>DataDice</c:v>
                </c:pt>
                <c:pt idx="9">
                  <c:v>DataSimonWhite</c:v>
                </c:pt>
                <c:pt idx="10">
                  <c:v>DataJaccard</c:v>
                </c:pt>
                <c:pt idx="11">
                  <c:v>DataBlockDistance</c:v>
                </c:pt>
                <c:pt idx="12">
                  <c:v>DataGeneralizedJaccard</c:v>
                </c:pt>
                <c:pt idx="13">
                  <c:v>DataStateEuclideanDistance</c:v>
                </c:pt>
                <c:pt idx="14">
                  <c:v>DataStateOverlapCoefficient</c:v>
                </c:pt>
                <c:pt idx="15">
                  <c:v>DataStateTanimotoCoefficient</c:v>
                </c:pt>
                <c:pt idx="16">
                  <c:v>DataStateCustomOverlap</c:v>
                </c:pt>
                <c:pt idx="17">
                  <c:v>DataStateBlockDistance</c:v>
                </c:pt>
                <c:pt idx="18">
                  <c:v>DataStateDice</c:v>
                </c:pt>
                <c:pt idx="19">
                  <c:v>DataStateJaccard</c:v>
                </c:pt>
                <c:pt idx="20">
                  <c:v>IntraTraceFrequencyNotNull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ActivityUniqueTransition</c:v>
                </c:pt>
                <c:pt idx="24">
                  <c:v>ActivityTanimotoCoefficient</c:v>
                </c:pt>
                <c:pt idx="25">
                  <c:v>ActivityJaccard</c:v>
                </c:pt>
                <c:pt idx="26">
                  <c:v>ActivityDice</c:v>
                </c:pt>
                <c:pt idx="27">
                  <c:v>UniqueActivity</c:v>
                </c:pt>
                <c:pt idx="28">
                  <c:v>ActivityTransition</c:v>
                </c:pt>
                <c:pt idx="29">
                  <c:v>ActivityGeneralizedOverlapCoefficient</c:v>
                </c:pt>
                <c:pt idx="30">
                  <c:v>ActivityWithBeforesAndData</c:v>
                </c:pt>
                <c:pt idx="31">
                  <c:v>RespondedFrequency</c:v>
                </c:pt>
                <c:pt idx="32">
                  <c:v>ActivityEuclideanDistance</c:v>
                </c:pt>
                <c:pt idx="33">
                  <c:v>ActivityWithBefores</c:v>
                </c:pt>
                <c:pt idx="34">
                  <c:v>Activity</c:v>
                </c:pt>
                <c:pt idx="35">
                  <c:v>ActivityBlockDistance</c:v>
                </c:pt>
                <c:pt idx="36">
                  <c:v>ActivitySimonWhite</c:v>
                </c:pt>
                <c:pt idx="37">
                  <c:v>ActivityGeneralizedJaccard</c:v>
                </c:pt>
                <c:pt idx="38">
                  <c:v>ActivityCosine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rank2!$J$2:$J$41</c:f>
              <c:numCache>
                <c:formatCode>0.00%</c:formatCode>
                <c:ptCount val="40"/>
                <c:pt idx="0">
                  <c:v>2.4607896160086535E-2</c:v>
                </c:pt>
                <c:pt idx="1">
                  <c:v>4.8404542996214172E-3</c:v>
                </c:pt>
                <c:pt idx="2">
                  <c:v>2.4607896160086535E-2</c:v>
                </c:pt>
                <c:pt idx="3">
                  <c:v>3.0638182801514331E-2</c:v>
                </c:pt>
                <c:pt idx="4">
                  <c:v>3.1611681990265011E-2</c:v>
                </c:pt>
                <c:pt idx="5">
                  <c:v>3.1611681990265011E-2</c:v>
                </c:pt>
                <c:pt idx="6">
                  <c:v>3.0638182801514331E-2</c:v>
                </c:pt>
                <c:pt idx="7">
                  <c:v>3.0638182801514331E-2</c:v>
                </c:pt>
                <c:pt idx="8">
                  <c:v>3.0638182801514331E-2</c:v>
                </c:pt>
                <c:pt idx="9">
                  <c:v>3.0638182801514331E-2</c:v>
                </c:pt>
                <c:pt idx="10">
                  <c:v>3.0638182801514331E-2</c:v>
                </c:pt>
                <c:pt idx="11">
                  <c:v>3.0638182801514331E-2</c:v>
                </c:pt>
                <c:pt idx="12">
                  <c:v>3.0638182801514331E-2</c:v>
                </c:pt>
                <c:pt idx="13">
                  <c:v>3.5667928610059491E-2</c:v>
                </c:pt>
                <c:pt idx="14">
                  <c:v>4.1995673336938884E-2</c:v>
                </c:pt>
                <c:pt idx="15">
                  <c:v>3.5776095186587344E-2</c:v>
                </c:pt>
                <c:pt idx="16">
                  <c:v>3.5667928610059491E-2</c:v>
                </c:pt>
                <c:pt idx="17">
                  <c:v>3.5667928610059491E-2</c:v>
                </c:pt>
                <c:pt idx="18">
                  <c:v>3.5667928610059491E-2</c:v>
                </c:pt>
                <c:pt idx="19">
                  <c:v>3.5667928610059491E-2</c:v>
                </c:pt>
                <c:pt idx="20">
                  <c:v>0.12449972958355868</c:v>
                </c:pt>
                <c:pt idx="21">
                  <c:v>1.2168739859383451E-3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1A-4EFE-9F07-86AB2843565B}"/>
            </c:ext>
          </c:extLst>
        </c:ser>
        <c:ser>
          <c:idx val="8"/>
          <c:order val="8"/>
          <c:tx>
            <c:strRef>
              <c:f>rank2!$K$1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AbsoluteFrequency</c:v>
                </c:pt>
                <c:pt idx="3">
                  <c:v>DataEuclideanDistance</c:v>
                </c:pt>
                <c:pt idx="4">
                  <c:v>DataOverlapCoefficient</c:v>
                </c:pt>
                <c:pt idx="5">
                  <c:v>DataGeneralizedOverlapCoefficient</c:v>
                </c:pt>
                <c:pt idx="6">
                  <c:v>DataTanimotoCoefficient</c:v>
                </c:pt>
                <c:pt idx="7">
                  <c:v>DataCosineSimilarity</c:v>
                </c:pt>
                <c:pt idx="8">
                  <c:v>DataDice</c:v>
                </c:pt>
                <c:pt idx="9">
                  <c:v>DataSimonWhite</c:v>
                </c:pt>
                <c:pt idx="10">
                  <c:v>DataJaccard</c:v>
                </c:pt>
                <c:pt idx="11">
                  <c:v>DataBlockDistance</c:v>
                </c:pt>
                <c:pt idx="12">
                  <c:v>DataGeneralizedJaccard</c:v>
                </c:pt>
                <c:pt idx="13">
                  <c:v>DataStateEuclideanDistance</c:v>
                </c:pt>
                <c:pt idx="14">
                  <c:v>DataStateOverlapCoefficient</c:v>
                </c:pt>
                <c:pt idx="15">
                  <c:v>DataStateTanimotoCoefficient</c:v>
                </c:pt>
                <c:pt idx="16">
                  <c:v>DataStateCustomOverlap</c:v>
                </c:pt>
                <c:pt idx="17">
                  <c:v>DataStateBlockDistance</c:v>
                </c:pt>
                <c:pt idx="18">
                  <c:v>DataStateDice</c:v>
                </c:pt>
                <c:pt idx="19">
                  <c:v>DataStateJaccard</c:v>
                </c:pt>
                <c:pt idx="20">
                  <c:v>IntraTraceFrequencyNotNull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ActivityUniqueTransition</c:v>
                </c:pt>
                <c:pt idx="24">
                  <c:v>ActivityTanimotoCoefficient</c:v>
                </c:pt>
                <c:pt idx="25">
                  <c:v>ActivityJaccard</c:v>
                </c:pt>
                <c:pt idx="26">
                  <c:v>ActivityDice</c:v>
                </c:pt>
                <c:pt idx="27">
                  <c:v>UniqueActivity</c:v>
                </c:pt>
                <c:pt idx="28">
                  <c:v>ActivityTransition</c:v>
                </c:pt>
                <c:pt idx="29">
                  <c:v>ActivityGeneralizedOverlapCoefficient</c:v>
                </c:pt>
                <c:pt idx="30">
                  <c:v>ActivityWithBeforesAndData</c:v>
                </c:pt>
                <c:pt idx="31">
                  <c:v>RespondedFrequency</c:v>
                </c:pt>
                <c:pt idx="32">
                  <c:v>ActivityEuclideanDistance</c:v>
                </c:pt>
                <c:pt idx="33">
                  <c:v>ActivityWithBefores</c:v>
                </c:pt>
                <c:pt idx="34">
                  <c:v>Activity</c:v>
                </c:pt>
                <c:pt idx="35">
                  <c:v>ActivityBlockDistance</c:v>
                </c:pt>
                <c:pt idx="36">
                  <c:v>ActivitySimonWhite</c:v>
                </c:pt>
                <c:pt idx="37">
                  <c:v>ActivityGeneralizedJaccard</c:v>
                </c:pt>
                <c:pt idx="38">
                  <c:v>ActivityCosine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rank2!$K$2:$K$41</c:f>
              <c:numCache>
                <c:formatCode>0.00%</c:formatCode>
                <c:ptCount val="40"/>
                <c:pt idx="0">
                  <c:v>4.8404542996214172E-3</c:v>
                </c:pt>
                <c:pt idx="1">
                  <c:v>2.2174148188209841E-3</c:v>
                </c:pt>
                <c:pt idx="2">
                  <c:v>4.8404542996214172E-3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6.922660897782585E-3</c:v>
                </c:pt>
                <c:pt idx="14">
                  <c:v>6.8415359653866952E-3</c:v>
                </c:pt>
                <c:pt idx="15">
                  <c:v>6.8685776095186585E-3</c:v>
                </c:pt>
                <c:pt idx="16">
                  <c:v>6.922660897782585E-3</c:v>
                </c:pt>
                <c:pt idx="17">
                  <c:v>6.922660897782585E-3</c:v>
                </c:pt>
                <c:pt idx="18">
                  <c:v>6.922660897782585E-3</c:v>
                </c:pt>
                <c:pt idx="19">
                  <c:v>6.922660897782585E-3</c:v>
                </c:pt>
                <c:pt idx="20">
                  <c:v>6.1654948620876145E-3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1A-4EFE-9F07-86AB2843565B}"/>
            </c:ext>
          </c:extLst>
        </c:ser>
        <c:ser>
          <c:idx val="9"/>
          <c:order val="9"/>
          <c:tx>
            <c:strRef>
              <c:f>rank2!$L$1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AbsoluteFrequency</c:v>
                </c:pt>
                <c:pt idx="3">
                  <c:v>DataEuclideanDistance</c:v>
                </c:pt>
                <c:pt idx="4">
                  <c:v>DataOverlapCoefficient</c:v>
                </c:pt>
                <c:pt idx="5">
                  <c:v>DataGeneralizedOverlapCoefficient</c:v>
                </c:pt>
                <c:pt idx="6">
                  <c:v>DataTanimotoCoefficient</c:v>
                </c:pt>
                <c:pt idx="7">
                  <c:v>DataCosineSimilarity</c:v>
                </c:pt>
                <c:pt idx="8">
                  <c:v>DataDice</c:v>
                </c:pt>
                <c:pt idx="9">
                  <c:v>DataSimonWhite</c:v>
                </c:pt>
                <c:pt idx="10">
                  <c:v>DataJaccard</c:v>
                </c:pt>
                <c:pt idx="11">
                  <c:v>DataBlockDistance</c:v>
                </c:pt>
                <c:pt idx="12">
                  <c:v>DataGeneralizedJaccard</c:v>
                </c:pt>
                <c:pt idx="13">
                  <c:v>DataStateEuclideanDistance</c:v>
                </c:pt>
                <c:pt idx="14">
                  <c:v>DataStateOverlapCoefficient</c:v>
                </c:pt>
                <c:pt idx="15">
                  <c:v>DataStateTanimotoCoefficient</c:v>
                </c:pt>
                <c:pt idx="16">
                  <c:v>DataStateCustomOverlap</c:v>
                </c:pt>
                <c:pt idx="17">
                  <c:v>DataStateBlockDistance</c:v>
                </c:pt>
                <c:pt idx="18">
                  <c:v>DataStateDice</c:v>
                </c:pt>
                <c:pt idx="19">
                  <c:v>DataStateJaccard</c:v>
                </c:pt>
                <c:pt idx="20">
                  <c:v>IntraTraceFrequencyNotNull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ActivityUniqueTransition</c:v>
                </c:pt>
                <c:pt idx="24">
                  <c:v>ActivityTanimotoCoefficient</c:v>
                </c:pt>
                <c:pt idx="25">
                  <c:v>ActivityJaccard</c:v>
                </c:pt>
                <c:pt idx="26">
                  <c:v>ActivityDice</c:v>
                </c:pt>
                <c:pt idx="27">
                  <c:v>UniqueActivity</c:v>
                </c:pt>
                <c:pt idx="28">
                  <c:v>ActivityTransition</c:v>
                </c:pt>
                <c:pt idx="29">
                  <c:v>ActivityGeneralizedOverlapCoefficient</c:v>
                </c:pt>
                <c:pt idx="30">
                  <c:v>ActivityWithBeforesAndData</c:v>
                </c:pt>
                <c:pt idx="31">
                  <c:v>RespondedFrequency</c:v>
                </c:pt>
                <c:pt idx="32">
                  <c:v>ActivityEuclideanDistance</c:v>
                </c:pt>
                <c:pt idx="33">
                  <c:v>ActivityWithBefores</c:v>
                </c:pt>
                <c:pt idx="34">
                  <c:v>Activity</c:v>
                </c:pt>
                <c:pt idx="35">
                  <c:v>ActivityBlockDistance</c:v>
                </c:pt>
                <c:pt idx="36">
                  <c:v>ActivitySimonWhite</c:v>
                </c:pt>
                <c:pt idx="37">
                  <c:v>ActivityGeneralizedJaccard</c:v>
                </c:pt>
                <c:pt idx="38">
                  <c:v>ActivityCosine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rank2!$L$2:$L$41</c:f>
              <c:numCache>
                <c:formatCode>0.00%</c:formatCode>
                <c:ptCount val="40"/>
                <c:pt idx="0">
                  <c:v>2.2174148188209841E-3</c:v>
                </c:pt>
                <c:pt idx="1">
                  <c:v>0</c:v>
                </c:pt>
                <c:pt idx="2">
                  <c:v>2.2174148188209841E-3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E-4423-B51A-7937FD481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848608"/>
        <c:axId val="1070549160"/>
      </c:barChart>
      <c:catAx>
        <c:axId val="69384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70549160"/>
        <c:crosses val="autoZero"/>
        <c:auto val="1"/>
        <c:lblAlgn val="ctr"/>
        <c:lblOffset val="100"/>
        <c:noMultiLvlLbl val="0"/>
      </c:catAx>
      <c:valAx>
        <c:axId val="107054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938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Average</a:t>
            </a:r>
            <a:r>
              <a:rPr lang="nl-BE" baseline="0"/>
              <a:t> rank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rankScore!$C$1</c:f>
              <c:strCache>
                <c:ptCount val="1"/>
                <c:pt idx="0">
                  <c:v>Traces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rankScore!$B$2:$B$41</c:f>
              <c:strCache>
                <c:ptCount val="40"/>
                <c:pt idx="0">
                  <c:v>DataStateOverlapCoefficient</c:v>
                </c:pt>
                <c:pt idx="1">
                  <c:v>DataStateJaccard</c:v>
                </c:pt>
                <c:pt idx="2">
                  <c:v>DataStateTanimotoCoefficient</c:v>
                </c:pt>
                <c:pt idx="3">
                  <c:v>DataStateCustomOverlap</c:v>
                </c:pt>
                <c:pt idx="4">
                  <c:v>DataStateBlockDistance</c:v>
                </c:pt>
                <c:pt idx="5">
                  <c:v>DataStateDice</c:v>
                </c:pt>
                <c:pt idx="6">
                  <c:v>DataStateEuclideanDistance</c:v>
                </c:pt>
                <c:pt idx="7">
                  <c:v>ActivityInTraceFrequency</c:v>
                </c:pt>
                <c:pt idx="8">
                  <c:v>DataGeneralizedOverlapCoefficient</c:v>
                </c:pt>
                <c:pt idx="9">
                  <c:v>DataOverlapCoefficient</c:v>
                </c:pt>
                <c:pt idx="10">
                  <c:v>DataJaccard</c:v>
                </c:pt>
                <c:pt idx="11">
                  <c:v>DataGeneralizedJaccard</c:v>
                </c:pt>
                <c:pt idx="12">
                  <c:v>DataBlockDistance</c:v>
                </c:pt>
                <c:pt idx="13">
                  <c:v>DataDice</c:v>
                </c:pt>
                <c:pt idx="14">
                  <c:v>DataSimonWhite</c:v>
                </c:pt>
                <c:pt idx="15">
                  <c:v>DataTanimotoCoefficient</c:v>
                </c:pt>
                <c:pt idx="16">
                  <c:v>DataCosineSimilarity</c:v>
                </c:pt>
                <c:pt idx="17">
                  <c:v>DataEuclideanDistance</c:v>
                </c:pt>
                <c:pt idx="18">
                  <c:v>AbsoluteFrequency</c:v>
                </c:pt>
                <c:pt idx="19">
                  <c:v>IntraTraceFrequencyNotNull</c:v>
                </c:pt>
                <c:pt idx="20">
                  <c:v>IntraTraceFrequency</c:v>
                </c:pt>
                <c:pt idx="21">
                  <c:v>ActivityOverlapCoefficient</c:v>
                </c:pt>
                <c:pt idx="22">
                  <c:v>ActivityTanimotoCoefficient</c:v>
                </c:pt>
                <c:pt idx="23">
                  <c:v>ActivityDice</c:v>
                </c:pt>
                <c:pt idx="24">
                  <c:v>ActivityJaccard</c:v>
                </c:pt>
                <c:pt idx="25">
                  <c:v>UniqueActivity</c:v>
                </c:pt>
                <c:pt idx="26">
                  <c:v>StepFrequency</c:v>
                </c:pt>
                <c:pt idx="27">
                  <c:v>RespondedFrequency</c:v>
                </c:pt>
                <c:pt idx="28">
                  <c:v>ActivityUniqueTransition</c:v>
                </c:pt>
                <c:pt idx="29">
                  <c:v>ActivityGeneralizedOverlapCoefficient</c:v>
                </c:pt>
                <c:pt idx="30">
                  <c:v>ActivitySimonWhite</c:v>
                </c:pt>
                <c:pt idx="31">
                  <c:v>ActivityBlockDistance</c:v>
                </c:pt>
                <c:pt idx="32">
                  <c:v>ActivityGeneralizedJaccard</c:v>
                </c:pt>
                <c:pt idx="33">
                  <c:v>ActivityCosine</c:v>
                </c:pt>
                <c:pt idx="34">
                  <c:v>ActivityEuclideanDistance</c:v>
                </c:pt>
                <c:pt idx="35">
                  <c:v>Activity</c:v>
                </c:pt>
                <c:pt idx="36">
                  <c:v>ActivityTransition</c:v>
                </c:pt>
                <c:pt idx="37">
                  <c:v>ActivityWithBefores</c:v>
                </c:pt>
                <c:pt idx="38">
                  <c:v>ActivityWithBeforesAndDataAndKBsV1</c:v>
                </c:pt>
                <c:pt idx="39">
                  <c:v>ActivityWithBeforesAndData</c:v>
                </c:pt>
              </c:strCache>
            </c:strRef>
          </c:cat>
          <c:val>
            <c:numRef>
              <c:f>rankScore!$C$2:$C$41</c:f>
              <c:numCache>
                <c:formatCode>0.00</c:formatCode>
                <c:ptCount val="40"/>
                <c:pt idx="0">
                  <c:v>19.495672063492094</c:v>
                </c:pt>
                <c:pt idx="1">
                  <c:v>19.446995714285791</c:v>
                </c:pt>
                <c:pt idx="2">
                  <c:v>19.448017619047686</c:v>
                </c:pt>
                <c:pt idx="3">
                  <c:v>19.447715873015945</c:v>
                </c:pt>
                <c:pt idx="4">
                  <c:v>19.447225952381022</c:v>
                </c:pt>
                <c:pt idx="5">
                  <c:v>19.447225952381022</c:v>
                </c:pt>
                <c:pt idx="6">
                  <c:v>19.449819841269907</c:v>
                </c:pt>
                <c:pt idx="7">
                  <c:v>18.626848174603364</c:v>
                </c:pt>
                <c:pt idx="8">
                  <c:v>18.989410476190645</c:v>
                </c:pt>
                <c:pt idx="9">
                  <c:v>18.989000476190647</c:v>
                </c:pt>
                <c:pt idx="10">
                  <c:v>19.000983095238148</c:v>
                </c:pt>
                <c:pt idx="11">
                  <c:v>19.000116428571484</c:v>
                </c:pt>
                <c:pt idx="12">
                  <c:v>19.003160079365134</c:v>
                </c:pt>
                <c:pt idx="13">
                  <c:v>19.003160079365134</c:v>
                </c:pt>
                <c:pt idx="14">
                  <c:v>19.002835079365131</c:v>
                </c:pt>
                <c:pt idx="15">
                  <c:v>19.000568412698463</c:v>
                </c:pt>
                <c:pt idx="16">
                  <c:v>18.999701746031796</c:v>
                </c:pt>
                <c:pt idx="17">
                  <c:v>19.002278333333386</c:v>
                </c:pt>
                <c:pt idx="18">
                  <c:v>17.899498968254154</c:v>
                </c:pt>
                <c:pt idx="19">
                  <c:v>12.07556793650798</c:v>
                </c:pt>
                <c:pt idx="20">
                  <c:v>6.6713447619046944</c:v>
                </c:pt>
                <c:pt idx="21">
                  <c:v>3.4081226190476279</c:v>
                </c:pt>
                <c:pt idx="22">
                  <c:v>3.1679150793650712</c:v>
                </c:pt>
                <c:pt idx="23">
                  <c:v>3.1679150793650712</c:v>
                </c:pt>
                <c:pt idx="24">
                  <c:v>3.1679150793650712</c:v>
                </c:pt>
                <c:pt idx="25">
                  <c:v>3.1663246031745924</c:v>
                </c:pt>
                <c:pt idx="26">
                  <c:v>3.1694551587301665</c:v>
                </c:pt>
                <c:pt idx="27">
                  <c:v>2.5458297619047769</c:v>
                </c:pt>
                <c:pt idx="28">
                  <c:v>2.028524603174604</c:v>
                </c:pt>
                <c:pt idx="29">
                  <c:v>2.0225373015873007</c:v>
                </c:pt>
                <c:pt idx="30">
                  <c:v>1.75025515873017</c:v>
                </c:pt>
                <c:pt idx="31">
                  <c:v>1.75025515873017</c:v>
                </c:pt>
                <c:pt idx="32">
                  <c:v>1.74950515873017</c:v>
                </c:pt>
                <c:pt idx="33">
                  <c:v>1.7461480158730269</c:v>
                </c:pt>
                <c:pt idx="34">
                  <c:v>1.7447051587301698</c:v>
                </c:pt>
                <c:pt idx="35">
                  <c:v>1.7438480158730267</c:v>
                </c:pt>
                <c:pt idx="36">
                  <c:v>1.7159801587301546</c:v>
                </c:pt>
                <c:pt idx="37">
                  <c:v>1.7070896825396786</c:v>
                </c:pt>
                <c:pt idx="38">
                  <c:v>1.4237513492063518</c:v>
                </c:pt>
                <c:pt idx="39">
                  <c:v>1.3789753968254002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C-4367-A5F6-ABF793AE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3615792"/>
        <c:axId val="573617104"/>
      </c:barChart>
      <c:catAx>
        <c:axId val="57361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3617104"/>
        <c:crosses val="autoZero"/>
        <c:auto val="1"/>
        <c:lblAlgn val="ctr"/>
        <c:lblOffset val="100"/>
        <c:noMultiLvlLbl val="0"/>
      </c:catAx>
      <c:valAx>
        <c:axId val="57361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36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41</xdr:row>
      <xdr:rowOff>15240</xdr:rowOff>
    </xdr:from>
    <xdr:to>
      <xdr:col>7</xdr:col>
      <xdr:colOff>419100</xdr:colOff>
      <xdr:row>76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3B5B2-3384-45B0-A300-AD2760CCF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41</xdr:row>
      <xdr:rowOff>30480</xdr:rowOff>
    </xdr:from>
    <xdr:to>
      <xdr:col>7</xdr:col>
      <xdr:colOff>525780</xdr:colOff>
      <xdr:row>76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F2F26-E290-4727-8B8F-15E0D3DBB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41</xdr:row>
      <xdr:rowOff>45720</xdr:rowOff>
    </xdr:from>
    <xdr:to>
      <xdr:col>7</xdr:col>
      <xdr:colOff>525780</xdr:colOff>
      <xdr:row>77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FD5CB-DEBF-4711-AC85-4DF192662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41</xdr:row>
      <xdr:rowOff>38100</xdr:rowOff>
    </xdr:from>
    <xdr:to>
      <xdr:col>7</xdr:col>
      <xdr:colOff>480060</xdr:colOff>
      <xdr:row>76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7C3A1C-DE31-496D-A205-6B9927294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41</xdr:row>
      <xdr:rowOff>22860</xdr:rowOff>
    </xdr:from>
    <xdr:to>
      <xdr:col>7</xdr:col>
      <xdr:colOff>541020</xdr:colOff>
      <xdr:row>77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44CC04-712B-4218-8BB9-396649746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41</xdr:row>
      <xdr:rowOff>68580</xdr:rowOff>
    </xdr:from>
    <xdr:to>
      <xdr:col>7</xdr:col>
      <xdr:colOff>419100</xdr:colOff>
      <xdr:row>77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97FCC9-8F2D-44F6-9107-78C8A1C40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41</xdr:row>
      <xdr:rowOff>80010</xdr:rowOff>
    </xdr:from>
    <xdr:to>
      <xdr:col>14</xdr:col>
      <xdr:colOff>22860</xdr:colOff>
      <xdr:row>87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239F5-E7D7-4447-8032-08378CFDC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41</xdr:row>
      <xdr:rowOff>68580</xdr:rowOff>
    </xdr:from>
    <xdr:to>
      <xdr:col>7</xdr:col>
      <xdr:colOff>419100</xdr:colOff>
      <xdr:row>77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C6843-ABFC-44B1-AF87-A7580F465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DataStateOverlapCoefficient_4_rank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DataOverlapCoefficient_4_rank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DataJaccard_4_rankN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DataGeneralizedJaccard_4_rank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DataBlockDistance_4_rankN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DataDice_4_rankN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DataSimonWhite_4_rankN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DataTanimotoCoefficient_4_rankN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DataCosineSimilarity_4_rankN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DataEuclideanDistance_4_rankN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AbsoluteFrequencyKB_rank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DataStateJaccard_4_rankN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IntraTraceFrequencyNotNull_rankN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IntraTraceFrequency_rankN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ActivityOverlapCoefficient_4_rankN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ActivityTanimotoCoefficient_4_rankN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ActivityDice_4_rankN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ActivityJaccard_4_rankN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UniqueActivity_4_rankN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StepFrequencyKB_rankN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RespondedFrequencyKB_rankN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ActivityUniqueTransition_4_rank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DataStateTanimotoCoefficient_4_rankN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ActivityGeneralizedOverlapCoefficient_4_rankN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ActivitySimonWhite_4_rankN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ActivityBlockDistance_4_rankN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ActivityGeneralizedJaccard_4_rankN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ActivityCosineSimilarity_4_rankN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ActivityEuclideanDistance_4_rankN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Activity_4_0.7857_0.2143_rankN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ActivityTransition_4_0.7857_0.2143_rankN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ActivityWithBefores_4_0.55_0.15_0.3_rankN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ActivityWithBeforesAndDataAndKBsV1_4_0.4_0.19_0.4_0.009_0.001_0.55_0.15_0.3_0.01_rank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DataV1_4_0.01_rankN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ActivityWithBeforesAndData_4_0.6_0.4_0.55_0.15_0.3_0.01_rank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DataStateBlockDistance_4_rank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DataStateDice_4_rank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DataStateEuclideanDistance_4_rank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ActivityInTraceFrequencyKB_rank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/1.0_100_DataGeneralizedOverlapCoefficient_4_rank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3.5159022222221932</v>
          </cell>
          <cell r="J19">
            <v>19.495672063492094</v>
          </cell>
        </row>
      </sheetData>
      <sheetData sheetId="2">
        <row r="6">
          <cell r="C6">
            <v>0.42744726879394268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3.4868988888888679</v>
          </cell>
          <cell r="J19">
            <v>18.989000476190647</v>
          </cell>
        </row>
      </sheetData>
      <sheetData sheetId="2">
        <row r="6">
          <cell r="C6">
            <v>0.43142239048134129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3.4671864285713907</v>
          </cell>
          <cell r="J19">
            <v>19.000983095238148</v>
          </cell>
        </row>
      </sheetData>
      <sheetData sheetId="2">
        <row r="6">
          <cell r="C6">
            <v>0.43864250946457545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3.4671197619047236</v>
          </cell>
          <cell r="J19">
            <v>19.000116428571484</v>
          </cell>
        </row>
      </sheetData>
      <sheetData sheetId="2">
        <row r="6">
          <cell r="C6">
            <v>0.43864250946457545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3.4673549999999631</v>
          </cell>
          <cell r="J19">
            <v>19.003160079365134</v>
          </cell>
        </row>
      </sheetData>
      <sheetData sheetId="2">
        <row r="6">
          <cell r="C6">
            <v>0.43923742563547863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3.4673549999999631</v>
          </cell>
          <cell r="J19">
            <v>19.003160079365134</v>
          </cell>
        </row>
      </sheetData>
      <sheetData sheetId="2">
        <row r="6">
          <cell r="C6">
            <v>0.43923742563547863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3.4673299999999632</v>
          </cell>
          <cell r="J19">
            <v>19.002835079365131</v>
          </cell>
        </row>
      </sheetData>
      <sheetData sheetId="2">
        <row r="6">
          <cell r="C6">
            <v>0.43923742563547863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3.4671799999999631</v>
          </cell>
          <cell r="J19">
            <v>19.000568412698463</v>
          </cell>
        </row>
      </sheetData>
      <sheetData sheetId="2">
        <row r="6">
          <cell r="C6">
            <v>0.43915630070308276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3.4671133333332969</v>
          </cell>
          <cell r="J19">
            <v>18.999701746031796</v>
          </cell>
        </row>
      </sheetData>
      <sheetData sheetId="2">
        <row r="6">
          <cell r="C6">
            <v>0.43915630070308276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3.4675240476190092</v>
          </cell>
          <cell r="J19">
            <v>19.002278333333386</v>
          </cell>
        </row>
      </sheetData>
      <sheetData sheetId="2">
        <row r="6">
          <cell r="C6">
            <v>0.43904813412655491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3.6397354761904688</v>
          </cell>
          <cell r="J19">
            <v>17.899498968254154</v>
          </cell>
        </row>
      </sheetData>
      <sheetData sheetId="2">
        <row r="6">
          <cell r="C6">
            <v>0.23612763656030286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3.4984176190475855</v>
          </cell>
          <cell r="J19">
            <v>19.446995714285791</v>
          </cell>
        </row>
      </sheetData>
      <sheetData sheetId="2">
        <row r="6">
          <cell r="C6">
            <v>0.43623580313683075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2.4544709523809973</v>
          </cell>
          <cell r="J19">
            <v>12.07556793650798</v>
          </cell>
        </row>
      </sheetData>
      <sheetData sheetId="2">
        <row r="6">
          <cell r="C6">
            <v>0.56389940508382908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2.3257915873015778</v>
          </cell>
          <cell r="J19">
            <v>6.6713447619046944</v>
          </cell>
        </row>
      </sheetData>
      <sheetData sheetId="2">
        <row r="6">
          <cell r="C6">
            <v>0.13520822065981611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1.4536003968254114</v>
          </cell>
          <cell r="J19">
            <v>3.4081226190476279</v>
          </cell>
        </row>
      </sheetData>
      <sheetData sheetId="2">
        <row r="6">
          <cell r="C6">
            <v>0.76460248783126017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1.414673015873025</v>
          </cell>
          <cell r="J19">
            <v>3.1679150793650712</v>
          </cell>
        </row>
      </sheetData>
      <sheetData sheetId="2">
        <row r="6">
          <cell r="C6">
            <v>0.76995673336938886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1.414673015873025</v>
          </cell>
          <cell r="J19">
            <v>3.1679150793650712</v>
          </cell>
        </row>
      </sheetData>
      <sheetData sheetId="2">
        <row r="6">
          <cell r="C6">
            <v>0.76995673336938886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1.414673015873025</v>
          </cell>
          <cell r="J19">
            <v>3.1679150793650712</v>
          </cell>
        </row>
      </sheetData>
      <sheetData sheetId="2">
        <row r="6">
          <cell r="C6">
            <v>0.76995673336938886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1.4141428571428665</v>
          </cell>
          <cell r="J19">
            <v>3.1663246031745924</v>
          </cell>
        </row>
      </sheetData>
      <sheetData sheetId="2">
        <row r="6">
          <cell r="C6">
            <v>0.77052460789616006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1.4767791269841375</v>
          </cell>
          <cell r="J19">
            <v>3.1694551587301665</v>
          </cell>
        </row>
      </sheetData>
      <sheetData sheetId="2">
        <row r="6">
          <cell r="C6">
            <v>0.73388318009734987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1.3403896031746088</v>
          </cell>
          <cell r="J19">
            <v>2.5458297619047769</v>
          </cell>
        </row>
      </sheetData>
      <sheetData sheetId="2">
        <row r="6">
          <cell r="C6">
            <v>0.79818820984315841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1.2240896825397001</v>
          </cell>
          <cell r="J19">
            <v>2.028524603174604</v>
          </cell>
        </row>
      </sheetData>
      <sheetData sheetId="2">
        <row r="6">
          <cell r="C6">
            <v>0.86368307193077343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3.4983296825396457</v>
          </cell>
          <cell r="J19">
            <v>19.448017619047686</v>
          </cell>
        </row>
      </sheetData>
      <sheetData sheetId="2">
        <row r="6">
          <cell r="C6">
            <v>0.43664142779881016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1.2523531746031944</v>
          </cell>
          <cell r="J19">
            <v>2.0225373015873007</v>
          </cell>
        </row>
      </sheetData>
      <sheetData sheetId="2">
        <row r="6">
          <cell r="C6">
            <v>0.81776636019469984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1.1883059523809549</v>
          </cell>
          <cell r="J19">
            <v>1.75025515873017</v>
          </cell>
        </row>
      </sheetData>
      <sheetData sheetId="2">
        <row r="6">
          <cell r="C6">
            <v>0.87076798269334776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1.1883059523809549</v>
          </cell>
          <cell r="J19">
            <v>1.75025515873017</v>
          </cell>
        </row>
      </sheetData>
      <sheetData sheetId="2">
        <row r="6">
          <cell r="C6">
            <v>0.87076798269334776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1.1880559523809548</v>
          </cell>
          <cell r="J19">
            <v>1.74950515873017</v>
          </cell>
        </row>
      </sheetData>
      <sheetData sheetId="2">
        <row r="6">
          <cell r="C6">
            <v>0.87090319091400759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1.1869369047619069</v>
          </cell>
          <cell r="J19">
            <v>1.7461480158730269</v>
          </cell>
        </row>
      </sheetData>
      <sheetData sheetId="2">
        <row r="6">
          <cell r="C6">
            <v>0.87141698215251484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1.1864559523809548</v>
          </cell>
          <cell r="J19">
            <v>1.7447051587301698</v>
          </cell>
        </row>
      </sheetData>
      <sheetData sheetId="2">
        <row r="6">
          <cell r="C6">
            <v>0.87176852352623035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1.1861702380952404</v>
          </cell>
          <cell r="J19">
            <v>1.7438480158730267</v>
          </cell>
        </row>
      </sheetData>
      <sheetData sheetId="2">
        <row r="6">
          <cell r="C6">
            <v>0.87203893996755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1.1784174603174709</v>
          </cell>
          <cell r="J19">
            <v>1.7159801587301546</v>
          </cell>
        </row>
      </sheetData>
      <sheetData sheetId="2">
        <row r="6">
          <cell r="C6">
            <v>0.87942130881557601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1.17596507936509</v>
          </cell>
          <cell r="J19">
            <v>1.7070896825396786</v>
          </cell>
        </row>
      </sheetData>
      <sheetData sheetId="2">
        <row r="6">
          <cell r="C6">
            <v>0.88082747431043806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1.1255818253968257</v>
          </cell>
          <cell r="J19">
            <v>1.4237513492063518</v>
          </cell>
        </row>
      </sheetData>
      <sheetData sheetId="2">
        <row r="6">
          <cell r="C6">
            <v>0.89459167117360738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3.4984380952380589</v>
          </cell>
          <cell r="J19">
            <v>19.447715873015945</v>
          </cell>
        </row>
      </sheetData>
      <sheetData sheetId="2">
        <row r="6">
          <cell r="C6">
            <v>0.43647917793401841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1.1168553968254002</v>
          </cell>
          <cell r="J19">
            <v>1.3789753968254002</v>
          </cell>
        </row>
      </sheetData>
      <sheetData sheetId="2">
        <row r="6">
          <cell r="C6">
            <v>0.89997295835586799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3.4982046825396456</v>
          </cell>
          <cell r="J19">
            <v>19.447225952381022</v>
          </cell>
        </row>
      </sheetData>
      <sheetData sheetId="2">
        <row r="6">
          <cell r="C6">
            <v>0.43669551108707411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3.4982046825396456</v>
          </cell>
          <cell r="J19">
            <v>19.447225952381022</v>
          </cell>
        </row>
      </sheetData>
      <sheetData sheetId="2">
        <row r="6">
          <cell r="C6">
            <v>0.43669551108707411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3.4988452380952024</v>
          </cell>
          <cell r="J19">
            <v>19.449819841269907</v>
          </cell>
        </row>
      </sheetData>
      <sheetData sheetId="2">
        <row r="6">
          <cell r="C6">
            <v>0.43656030286641428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3.8215727777777944</v>
          </cell>
          <cell r="J19">
            <v>18.626848174603364</v>
          </cell>
        </row>
      </sheetData>
      <sheetData sheetId="2">
        <row r="6">
          <cell r="C6">
            <v>0.13520822065981611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mid"/>
      <sheetName val="rank"/>
    </sheetNames>
    <sheetDataSet>
      <sheetData sheetId="0"/>
      <sheetData sheetId="1">
        <row r="19">
          <cell r="H19">
            <v>3.4869388888888682</v>
          </cell>
          <cell r="J19">
            <v>18.989410476190645</v>
          </cell>
        </row>
      </sheetData>
      <sheetData sheetId="2">
        <row r="6">
          <cell r="C6">
            <v>0.43144943212547321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943C-543B-4D75-9057-9E1E6E5ECA57}">
  <dimension ref="A1:D53"/>
  <sheetViews>
    <sheetView topLeftCell="A3" workbookViewId="0">
      <selection activeCell="B23" sqref="B23"/>
    </sheetView>
  </sheetViews>
  <sheetFormatPr defaultRowHeight="15" x14ac:dyDescent="0.25"/>
  <cols>
    <col min="1" max="1" width="71.5703125" bestFit="1" customWidth="1"/>
    <col min="2" max="2" width="34.7109375" bestFit="1" customWidth="1"/>
  </cols>
  <sheetData>
    <row r="1" spans="1:4" s="7" customFormat="1" x14ac:dyDescent="0.25">
      <c r="A1" t="s">
        <v>5</v>
      </c>
      <c r="B1" t="s">
        <v>89</v>
      </c>
      <c r="D1"/>
    </row>
    <row r="2" spans="1:4" x14ac:dyDescent="0.25">
      <c r="A2" s="7" t="s">
        <v>13</v>
      </c>
      <c r="B2" s="7" t="s">
        <v>51</v>
      </c>
      <c r="C2" s="7"/>
    </row>
    <row r="3" spans="1:4" x14ac:dyDescent="0.25">
      <c r="A3" s="7" t="s">
        <v>3</v>
      </c>
      <c r="B3" s="7" t="s">
        <v>51</v>
      </c>
      <c r="C3" s="7"/>
    </row>
    <row r="4" spans="1:4" x14ac:dyDescent="0.25">
      <c r="A4" t="s">
        <v>40</v>
      </c>
      <c r="B4" t="s">
        <v>52</v>
      </c>
      <c r="C4" s="7"/>
    </row>
    <row r="5" spans="1:4" x14ac:dyDescent="0.25">
      <c r="A5" t="s">
        <v>41</v>
      </c>
      <c r="B5" t="s">
        <v>84</v>
      </c>
      <c r="C5" s="7"/>
    </row>
    <row r="6" spans="1:4" x14ac:dyDescent="0.25">
      <c r="A6" t="s">
        <v>91</v>
      </c>
      <c r="B6" t="s">
        <v>92</v>
      </c>
      <c r="C6" s="7"/>
    </row>
    <row r="7" spans="1:4" x14ac:dyDescent="0.25">
      <c r="A7" t="s">
        <v>42</v>
      </c>
      <c r="B7" t="s">
        <v>53</v>
      </c>
      <c r="C7" s="7"/>
    </row>
    <row r="8" spans="1:4" x14ac:dyDescent="0.25">
      <c r="A8" t="s">
        <v>43</v>
      </c>
      <c r="B8" t="s">
        <v>54</v>
      </c>
      <c r="C8" s="7"/>
    </row>
    <row r="9" spans="1:4" x14ac:dyDescent="0.25">
      <c r="A9" t="s">
        <v>44</v>
      </c>
      <c r="B9" t="s">
        <v>55</v>
      </c>
      <c r="C9" s="7"/>
    </row>
    <row r="10" spans="1:4" x14ac:dyDescent="0.25">
      <c r="A10" t="s">
        <v>6</v>
      </c>
      <c r="B10" t="s">
        <v>88</v>
      </c>
      <c r="C10" s="7"/>
    </row>
    <row r="11" spans="1:4" x14ac:dyDescent="0.25">
      <c r="A11" t="s">
        <v>45</v>
      </c>
      <c r="B11" t="s">
        <v>56</v>
      </c>
      <c r="C11" s="7"/>
    </row>
    <row r="12" spans="1:4" x14ac:dyDescent="0.25">
      <c r="A12" t="s">
        <v>46</v>
      </c>
      <c r="B12" t="s">
        <v>57</v>
      </c>
      <c r="C12" s="7"/>
    </row>
    <row r="13" spans="1:4" x14ac:dyDescent="0.25">
      <c r="A13" t="s">
        <v>47</v>
      </c>
      <c r="B13" t="s">
        <v>58</v>
      </c>
      <c r="C13" s="7"/>
    </row>
    <row r="14" spans="1:4" x14ac:dyDescent="0.25">
      <c r="A14" t="s">
        <v>48</v>
      </c>
      <c r="B14" t="s">
        <v>59</v>
      </c>
      <c r="C14" s="7"/>
    </row>
    <row r="15" spans="1:4" x14ac:dyDescent="0.25">
      <c r="A15" s="7" t="s">
        <v>15</v>
      </c>
      <c r="B15" s="7" t="s">
        <v>60</v>
      </c>
      <c r="C15" s="7"/>
    </row>
    <row r="16" spans="1:4" x14ac:dyDescent="0.25">
      <c r="A16" s="7" t="s">
        <v>14</v>
      </c>
      <c r="B16" s="7" t="s">
        <v>61</v>
      </c>
      <c r="C16" s="7"/>
    </row>
    <row r="17" spans="1:3" x14ac:dyDescent="0.25">
      <c r="A17" s="8" t="s">
        <v>17</v>
      </c>
      <c r="B17" s="7" t="s">
        <v>85</v>
      </c>
      <c r="C17" s="7"/>
    </row>
    <row r="18" spans="1:3" x14ac:dyDescent="0.25">
      <c r="A18" t="s">
        <v>1</v>
      </c>
      <c r="B18" s="7" t="s">
        <v>85</v>
      </c>
      <c r="C18" s="7"/>
    </row>
    <row r="19" spans="1:3" x14ac:dyDescent="0.25">
      <c r="A19" s="7" t="s">
        <v>18</v>
      </c>
      <c r="B19" s="7" t="s">
        <v>85</v>
      </c>
      <c r="C19" s="7"/>
    </row>
    <row r="20" spans="1:3" x14ac:dyDescent="0.25">
      <c r="A20" t="s">
        <v>49</v>
      </c>
      <c r="B20" t="s">
        <v>62</v>
      </c>
      <c r="C20" s="7"/>
    </row>
    <row r="21" spans="1:3" x14ac:dyDescent="0.25">
      <c r="A21" s="8" t="s">
        <v>0</v>
      </c>
      <c r="B21" s="7" t="s">
        <v>62</v>
      </c>
      <c r="C21" s="7"/>
    </row>
    <row r="22" spans="1:3" x14ac:dyDescent="0.25">
      <c r="A22" s="7" t="s">
        <v>16</v>
      </c>
      <c r="B22" s="7" t="s">
        <v>62</v>
      </c>
      <c r="C22" s="7"/>
    </row>
    <row r="23" spans="1:3" x14ac:dyDescent="0.25">
      <c r="A23" s="7" t="s">
        <v>104</v>
      </c>
      <c r="B23" s="7" t="s">
        <v>103</v>
      </c>
      <c r="C23" s="7"/>
    </row>
    <row r="24" spans="1:3" x14ac:dyDescent="0.25">
      <c r="A24" t="s">
        <v>50</v>
      </c>
      <c r="B24" t="s">
        <v>63</v>
      </c>
      <c r="C24" s="7"/>
    </row>
    <row r="25" spans="1:3" x14ac:dyDescent="0.25">
      <c r="A25" t="s">
        <v>21</v>
      </c>
      <c r="B25" t="s">
        <v>64</v>
      </c>
      <c r="C25" s="7"/>
    </row>
    <row r="26" spans="1:3" x14ac:dyDescent="0.25">
      <c r="A26" t="s">
        <v>22</v>
      </c>
      <c r="B26" t="s">
        <v>65</v>
      </c>
      <c r="C26" s="7"/>
    </row>
    <row r="27" spans="1:3" x14ac:dyDescent="0.25">
      <c r="A27" t="s">
        <v>23</v>
      </c>
      <c r="B27" t="s">
        <v>66</v>
      </c>
      <c r="C27" s="7"/>
    </row>
    <row r="28" spans="1:3" x14ac:dyDescent="0.25">
      <c r="A28" t="s">
        <v>24</v>
      </c>
      <c r="B28" t="s">
        <v>67</v>
      </c>
      <c r="C28" s="7"/>
    </row>
    <row r="29" spans="1:3" x14ac:dyDescent="0.25">
      <c r="A29" t="s">
        <v>25</v>
      </c>
      <c r="B29" t="s">
        <v>68</v>
      </c>
      <c r="C29" s="7"/>
    </row>
    <row r="30" spans="1:3" x14ac:dyDescent="0.25">
      <c r="A30" t="s">
        <v>26</v>
      </c>
      <c r="B30" t="s">
        <v>69</v>
      </c>
      <c r="C30" s="7"/>
    </row>
    <row r="31" spans="1:3" x14ac:dyDescent="0.25">
      <c r="A31" t="s">
        <v>27</v>
      </c>
      <c r="B31" t="s">
        <v>70</v>
      </c>
      <c r="C31" s="7"/>
    </row>
    <row r="32" spans="1:3" x14ac:dyDescent="0.25">
      <c r="A32" t="s">
        <v>28</v>
      </c>
      <c r="B32" t="s">
        <v>71</v>
      </c>
      <c r="C32" s="7"/>
    </row>
    <row r="33" spans="1:4" s="7" customFormat="1" x14ac:dyDescent="0.25">
      <c r="A33" t="s">
        <v>29</v>
      </c>
      <c r="B33" t="s">
        <v>72</v>
      </c>
      <c r="D33"/>
    </row>
    <row r="34" spans="1:4" s="7" customFormat="1" x14ac:dyDescent="0.25">
      <c r="A34" t="s">
        <v>30</v>
      </c>
      <c r="B34" t="s">
        <v>73</v>
      </c>
      <c r="D34"/>
    </row>
    <row r="35" spans="1:4" s="7" customFormat="1" x14ac:dyDescent="0.25">
      <c r="A35" t="s">
        <v>2</v>
      </c>
      <c r="B35" t="s">
        <v>93</v>
      </c>
      <c r="D35"/>
    </row>
    <row r="36" spans="1:4" s="7" customFormat="1" x14ac:dyDescent="0.25">
      <c r="A36" t="s">
        <v>31</v>
      </c>
      <c r="B36" t="s">
        <v>74</v>
      </c>
      <c r="D36"/>
    </row>
    <row r="37" spans="1:4" s="7" customFormat="1" x14ac:dyDescent="0.25">
      <c r="A37" t="s">
        <v>32</v>
      </c>
      <c r="B37" t="s">
        <v>75</v>
      </c>
      <c r="D37"/>
    </row>
    <row r="38" spans="1:4" s="7" customFormat="1" x14ac:dyDescent="0.25">
      <c r="A38" t="s">
        <v>33</v>
      </c>
      <c r="B38" t="s">
        <v>76</v>
      </c>
      <c r="D38"/>
    </row>
    <row r="39" spans="1:4" s="7" customFormat="1" x14ac:dyDescent="0.25">
      <c r="A39" t="s">
        <v>34</v>
      </c>
      <c r="B39" t="s">
        <v>77</v>
      </c>
      <c r="D39"/>
    </row>
    <row r="40" spans="1:4" s="7" customFormat="1" x14ac:dyDescent="0.25">
      <c r="A40" t="s">
        <v>35</v>
      </c>
      <c r="B40" t="s">
        <v>78</v>
      </c>
      <c r="D40"/>
    </row>
    <row r="41" spans="1:4" s="7" customFormat="1" x14ac:dyDescent="0.25">
      <c r="A41" t="s">
        <v>36</v>
      </c>
      <c r="B41" t="s">
        <v>79</v>
      </c>
      <c r="D41"/>
    </row>
    <row r="42" spans="1:4" s="7" customFormat="1" x14ac:dyDescent="0.25">
      <c r="A42" t="s">
        <v>37</v>
      </c>
      <c r="B42" t="s">
        <v>80</v>
      </c>
      <c r="D42"/>
    </row>
    <row r="43" spans="1:4" s="7" customFormat="1" x14ac:dyDescent="0.25">
      <c r="A43" t="s">
        <v>38</v>
      </c>
      <c r="B43" t="s">
        <v>81</v>
      </c>
      <c r="D43"/>
    </row>
    <row r="44" spans="1:4" s="7" customFormat="1" x14ac:dyDescent="0.25">
      <c r="A44" t="s">
        <v>39</v>
      </c>
      <c r="B44" t="s">
        <v>82</v>
      </c>
      <c r="D44"/>
    </row>
    <row r="45" spans="1:4" s="7" customFormat="1" x14ac:dyDescent="0.25">
      <c r="A45" t="s">
        <v>8</v>
      </c>
      <c r="B45" t="s">
        <v>20</v>
      </c>
      <c r="D45"/>
    </row>
    <row r="46" spans="1:4" s="7" customFormat="1" x14ac:dyDescent="0.25">
      <c r="A46" t="s">
        <v>9</v>
      </c>
      <c r="B46" t="s">
        <v>20</v>
      </c>
      <c r="D46"/>
    </row>
    <row r="47" spans="1:4" x14ac:dyDescent="0.25">
      <c r="A47" s="7" t="s">
        <v>20</v>
      </c>
      <c r="B47" s="7" t="s">
        <v>20</v>
      </c>
      <c r="C47" s="7"/>
    </row>
    <row r="48" spans="1:4" x14ac:dyDescent="0.25">
      <c r="A48" s="7" t="s">
        <v>19</v>
      </c>
      <c r="B48" s="7" t="s">
        <v>19</v>
      </c>
      <c r="C48" s="7"/>
    </row>
    <row r="49" spans="1:3" x14ac:dyDescent="0.25">
      <c r="A49" t="s">
        <v>7</v>
      </c>
      <c r="B49" t="s">
        <v>19</v>
      </c>
      <c r="C49" s="7"/>
    </row>
    <row r="50" spans="1:3" x14ac:dyDescent="0.25">
      <c r="A50" s="7" t="s">
        <v>10</v>
      </c>
      <c r="B50" s="7" t="s">
        <v>87</v>
      </c>
      <c r="C50" s="7"/>
    </row>
    <row r="51" spans="1:3" x14ac:dyDescent="0.25">
      <c r="A51" s="7" t="s">
        <v>11</v>
      </c>
      <c r="B51" s="7" t="s">
        <v>86</v>
      </c>
      <c r="C51" s="7"/>
    </row>
    <row r="52" spans="1:3" x14ac:dyDescent="0.25">
      <c r="A52" s="7" t="s">
        <v>4</v>
      </c>
      <c r="B52" s="7" t="s">
        <v>83</v>
      </c>
      <c r="C52" s="7"/>
    </row>
    <row r="53" spans="1:3" x14ac:dyDescent="0.25">
      <c r="A53" s="7" t="s">
        <v>12</v>
      </c>
      <c r="B53" s="7" t="s">
        <v>83</v>
      </c>
      <c r="C53" s="7"/>
    </row>
  </sheetData>
  <sortState ref="A1:D53">
    <sortCondition ref="B1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69B0-72D5-4CFF-B77B-38541E27A936}">
  <dimension ref="A1:H41"/>
  <sheetViews>
    <sheetView tabSelected="1" workbookViewId="0">
      <selection activeCell="B1" sqref="B1"/>
    </sheetView>
  </sheetViews>
  <sheetFormatPr defaultRowHeight="15" x14ac:dyDescent="0.25"/>
  <cols>
    <col min="1" max="1" width="3" bestFit="1" customWidth="1"/>
    <col min="2" max="2" width="36.42578125" bestFit="1" customWidth="1"/>
    <col min="3" max="3" width="15" style="17" bestFit="1" customWidth="1"/>
    <col min="4" max="4" width="5.5703125" style="17" bestFit="1" customWidth="1"/>
    <col min="5" max="5" width="8.7109375" style="10" bestFit="1" customWidth="1"/>
    <col min="6" max="6" width="10" style="14" bestFit="1" customWidth="1"/>
    <col min="7" max="7" width="8" style="12" bestFit="1" customWidth="1"/>
    <col min="8" max="8" width="10.28515625" bestFit="1" customWidth="1"/>
  </cols>
  <sheetData>
    <row r="1" spans="1:8" s="1" customFormat="1" x14ac:dyDescent="0.25">
      <c r="B1" s="1" t="s">
        <v>86</v>
      </c>
      <c r="C1" s="16" t="s">
        <v>97</v>
      </c>
      <c r="D1" s="16" t="s">
        <v>101</v>
      </c>
      <c r="E1" s="2" t="s">
        <v>98</v>
      </c>
      <c r="F1" s="13" t="s">
        <v>99</v>
      </c>
      <c r="G1" s="15" t="s">
        <v>100</v>
      </c>
      <c r="H1" s="1" t="s">
        <v>102</v>
      </c>
    </row>
    <row r="2" spans="1:8" x14ac:dyDescent="0.25">
      <c r="A2">
        <v>1</v>
      </c>
      <c r="B2" s="1" t="s">
        <v>89</v>
      </c>
      <c r="C2" s="17">
        <f>VLOOKUP($B2,calc!$B$2:$C$41,2,FALSE)</f>
        <v>1.5967063492063501E-2</v>
      </c>
      <c r="D2" s="17">
        <f>VLOOKUP($B2,rank!$B$2:$C$41,2,FALSE)</f>
        <v>3.6397354761904688</v>
      </c>
      <c r="E2" s="11">
        <f>VLOOKUP($B2,accuracy!$B$2:$C$41,2,FALSE)</f>
        <v>0.23198452380952336</v>
      </c>
      <c r="F2" s="14">
        <f>VLOOKUP($B2,brier!$B$2:$C$41,2,FALSE)</f>
        <v>8.5661486641058562E-2</v>
      </c>
      <c r="G2" s="12">
        <f>VLOOKUP($B2,logloss!$B$2:$C$41,2,FALSE)</f>
        <v>2.6978819138196051</v>
      </c>
      <c r="H2" s="12">
        <f>VLOOKUP($B2,rankScore!$B$2:$C$41,2,FALSE)</f>
        <v>17.899498968254154</v>
      </c>
    </row>
    <row r="3" spans="1:8" x14ac:dyDescent="0.25">
      <c r="A3">
        <v>1</v>
      </c>
      <c r="B3" s="1" t="s">
        <v>88</v>
      </c>
      <c r="C3" s="21">
        <f>VLOOKUP($B3,calc!$B$2:$C$41,2,FALSE)</f>
        <v>1.1194206349206355E-2</v>
      </c>
      <c r="D3" s="17">
        <f>VLOOKUP($B3,rank!$B$2:$C$41,2,FALSE)</f>
        <v>3.8215727777777944</v>
      </c>
      <c r="E3" s="11">
        <f>VLOOKUP($B3,accuracy!$B$2:$C$41,2,FALSE)</f>
        <v>0.14106587301587162</v>
      </c>
      <c r="F3" s="14">
        <f>VLOOKUP($B3,brier!$B$2:$C$41,2,FALSE)</f>
        <v>8.6012011246611272E-2</v>
      </c>
      <c r="G3" s="12">
        <f>VLOOKUP($B3,logloss!$B$2:$C$41,2,FALSE)</f>
        <v>2.9348680552182902</v>
      </c>
      <c r="H3" s="12">
        <f>VLOOKUP($B3,rankScore!$B$2:$C$41,2,FALSE)</f>
        <v>18.626848174603364</v>
      </c>
    </row>
    <row r="4" spans="1:8" x14ac:dyDescent="0.25">
      <c r="A4">
        <v>1</v>
      </c>
      <c r="B4" s="1" t="s">
        <v>86</v>
      </c>
      <c r="C4" s="17">
        <f>VLOOKUP($B4,calc!$B$2:$C$41,2,FALSE)</f>
        <v>1.0164603174603177E-2</v>
      </c>
      <c r="D4" s="17">
        <f>VLOOKUP($B4,rank!$B$2:$C$41,2,FALSE)</f>
        <v>1.4767791269841375</v>
      </c>
      <c r="E4" s="11">
        <f>VLOOKUP($B4,accuracy!$B$2:$C$41,2,FALSE)</f>
        <v>0.73995126984128567</v>
      </c>
      <c r="F4" s="14">
        <f>VLOOKUP($B4,brier!$B$2:$C$41,2,FALSE)</f>
        <v>3.3485302529984565E-2</v>
      </c>
      <c r="G4" s="12">
        <f>VLOOKUP($B4,logloss!$B$2:$C$41,2,FALSE)</f>
        <v>1.0039422174400376</v>
      </c>
      <c r="H4" s="12">
        <f>VLOOKUP($B4,rankScore!$B$2:$C$41,2,FALSE)</f>
        <v>3.1694551587301665</v>
      </c>
    </row>
    <row r="5" spans="1:8" x14ac:dyDescent="0.25">
      <c r="A5">
        <v>2</v>
      </c>
      <c r="B5" s="1" t="s">
        <v>87</v>
      </c>
      <c r="C5" s="16">
        <f>VLOOKUP($B5,calc!$B$2:$C$41,2,FALSE)</f>
        <v>1.0460714285714294E-2</v>
      </c>
      <c r="D5" s="17">
        <f>VLOOKUP($B5,rank!$B$2:$C$41,2,FALSE)</f>
        <v>1.3403896031746088</v>
      </c>
      <c r="E5" s="11">
        <f>VLOOKUP($B5,accuracy!$B$2:$C$41,2,FALSE)</f>
        <v>0.80983214285715055</v>
      </c>
      <c r="F5" s="14">
        <f>VLOOKUP($B5,brier!$B$2:$C$41,2,FALSE)</f>
        <v>2.6753603179177191E-2</v>
      </c>
      <c r="G5" s="12">
        <f>VLOOKUP($B5,logloss!$B$2:$C$41,2,FALSE)</f>
        <v>0.7497219354749004</v>
      </c>
      <c r="H5" s="12">
        <f>VLOOKUP($B5,rankScore!$B$2:$C$41,2,FALSE)</f>
        <v>2.5458297619047769</v>
      </c>
    </row>
    <row r="6" spans="1:8" x14ac:dyDescent="0.25">
      <c r="A6">
        <v>4</v>
      </c>
      <c r="B6" s="1" t="s">
        <v>19</v>
      </c>
      <c r="C6" s="17">
        <f>VLOOKUP($B6,calc!$B$2:$C$41,2,FALSE)</f>
        <v>4.7185203968254035</v>
      </c>
      <c r="D6" s="17">
        <f>VLOOKUP($B6,rank!$B$2:$C$41,2,FALSE)</f>
        <v>2.4544709523809973</v>
      </c>
      <c r="E6" s="11">
        <f>VLOOKUP($B6,accuracy!$B$2:$C$41,2,FALSE)</f>
        <v>0.57253317460316644</v>
      </c>
      <c r="F6" s="14">
        <f>VLOOKUP($B6,brier!$B$2:$C$41,2,FALSE)</f>
        <v>7.8530787719201745E-2</v>
      </c>
      <c r="G6" s="12">
        <f>VLOOKUP($B6,logloss!$B$2:$C$41,2,FALSE)</f>
        <v>8.3422828573242782</v>
      </c>
      <c r="H6" s="12">
        <f>VLOOKUP($B6,rankScore!$B$2:$C$41,2,FALSE)</f>
        <v>12.07556793650798</v>
      </c>
    </row>
    <row r="7" spans="1:8" x14ac:dyDescent="0.25">
      <c r="A7">
        <v>3</v>
      </c>
      <c r="B7" s="1" t="s">
        <v>20</v>
      </c>
      <c r="C7" s="17">
        <f>VLOOKUP($B7,calc!$B$2:$C$41,2,FALSE)</f>
        <v>4.7061792857142786</v>
      </c>
      <c r="D7" s="17">
        <f>VLOOKUP($B7,rank!$B$2:$C$41,2,FALSE)</f>
        <v>2.3257915873015778</v>
      </c>
      <c r="E7" s="11">
        <f>VLOOKUP($B7,accuracy!$B$2:$C$41,2,FALSE)</f>
        <v>0.14106587301587162</v>
      </c>
      <c r="F7" s="14">
        <f>VLOOKUP($B7,brier!$B$2:$C$41,2,FALSE)</f>
        <v>7.3745955745948014E-2</v>
      </c>
      <c r="G7" s="12">
        <f>VLOOKUP($B7,logloss!$B$2:$C$41,2,FALSE)</f>
        <v>2.2733025714411039</v>
      </c>
      <c r="H7" s="12">
        <f>VLOOKUP($B7,rankScore!$B$2:$C$41,2,FALSE)</f>
        <v>6.6713447619046944</v>
      </c>
    </row>
    <row r="8" spans="1:8" x14ac:dyDescent="0.25">
      <c r="A8">
        <v>5</v>
      </c>
      <c r="B8" s="1" t="s">
        <v>52</v>
      </c>
      <c r="C8" s="17">
        <f>VLOOKUP($B8,calc!$B$2:$C$41,2,FALSE)</f>
        <v>20.374797857142855</v>
      </c>
      <c r="D8" s="17">
        <f>VLOOKUP($B8,rank!$B$2:$C$41,2,FALSE)</f>
        <v>1.1883059523809549</v>
      </c>
      <c r="E8" s="11">
        <f>VLOOKUP($B8,accuracy!$B$2:$C$41,2,FALSE)</f>
        <v>0.8720269841269892</v>
      </c>
      <c r="F8" s="14">
        <f>VLOOKUP($B8,brier!$B$2:$C$41,2,FALSE)</f>
        <v>1.7372938731233484E-2</v>
      </c>
      <c r="G8" s="12">
        <f>VLOOKUP($B8,logloss!$B$2:$C$41,2,FALSE)</f>
        <v>0.46142052789996418</v>
      </c>
      <c r="H8" s="12">
        <f>VLOOKUP($B8,rankScore!$B$2:$C$41,2,FALSE)</f>
        <v>1.75025515873017</v>
      </c>
    </row>
    <row r="9" spans="1:8" x14ac:dyDescent="0.25">
      <c r="A9">
        <v>5</v>
      </c>
      <c r="B9" s="1" t="s">
        <v>92</v>
      </c>
      <c r="C9" s="17">
        <f>VLOOKUP($B9,calc!$B$2:$C$41,2,FALSE)</f>
        <v>15.060814126984143</v>
      </c>
      <c r="D9" s="17">
        <f>VLOOKUP($B9,rank!$B$2:$C$41,2,FALSE)</f>
        <v>1.414673015873025</v>
      </c>
      <c r="E9" s="11">
        <f>VLOOKUP($B9,accuracy!$B$2:$C$41,2,FALSE)</f>
        <v>0.78862976190476786</v>
      </c>
      <c r="F9" s="14">
        <f>VLOOKUP($B9,brier!$B$2:$C$41,2,FALSE)</f>
        <v>3.1923532488031141E-2</v>
      </c>
      <c r="G9" s="12">
        <f>VLOOKUP($B9,logloss!$B$2:$C$41,2,FALSE)</f>
        <v>2.3318848899396061</v>
      </c>
      <c r="H9" s="12">
        <f>VLOOKUP($B9,rankScore!$B$2:$C$41,2,FALSE)</f>
        <v>3.1679150793650712</v>
      </c>
    </row>
    <row r="10" spans="1:8" x14ac:dyDescent="0.25">
      <c r="A10">
        <v>5</v>
      </c>
      <c r="B10" s="1" t="s">
        <v>53</v>
      </c>
      <c r="C10" s="17">
        <f>VLOOKUP($B10,calc!$B$2:$C$41,2,FALSE)</f>
        <v>21.789719047619055</v>
      </c>
      <c r="D10" s="17">
        <f>VLOOKUP($B10,rank!$B$2:$C$41,2,FALSE)</f>
        <v>1.1864559523809548</v>
      </c>
      <c r="E10" s="11">
        <f>VLOOKUP($B10,accuracy!$B$2:$C$41,2,FALSE)</f>
        <v>0.87387698412698922</v>
      </c>
      <c r="F10" s="14">
        <f>VLOOKUP($B10,brier!$B$2:$C$41,2,FALSE)</f>
        <v>1.7263005586293855E-2</v>
      </c>
      <c r="G10" s="12">
        <f>VLOOKUP($B10,logloss!$B$2:$C$41,2,FALSE)</f>
        <v>0.45888708137638262</v>
      </c>
      <c r="H10" s="12">
        <f>VLOOKUP($B10,rankScore!$B$2:$C$41,2,FALSE)</f>
        <v>1.7447051587301698</v>
      </c>
    </row>
    <row r="11" spans="1:8" x14ac:dyDescent="0.25">
      <c r="A11">
        <v>5</v>
      </c>
      <c r="B11" s="1" t="s">
        <v>56</v>
      </c>
      <c r="C11" s="17">
        <f>VLOOKUP($B11,calc!$B$2:$C$41,2,FALSE)</f>
        <v>15.631618174603203</v>
      </c>
      <c r="D11" s="17">
        <f>VLOOKUP($B11,rank!$B$2:$C$41,2,FALSE)</f>
        <v>1.414673015873025</v>
      </c>
      <c r="E11" s="11">
        <f>VLOOKUP($B11,accuracy!$B$2:$C$41,2,FALSE)</f>
        <v>0.78862976190476786</v>
      </c>
      <c r="F11" s="14">
        <f>VLOOKUP($B11,brier!$B$2:$C$41,2,FALSE)</f>
        <v>3.1908873519586718E-2</v>
      </c>
      <c r="G11" s="12">
        <f>VLOOKUP($B11,logloss!$B$2:$C$41,2,FALSE)</f>
        <v>2.3315733658382034</v>
      </c>
      <c r="H11" s="12">
        <f>VLOOKUP($B11,rankScore!$B$2:$C$41,2,FALSE)</f>
        <v>3.1679150793650712</v>
      </c>
    </row>
    <row r="12" spans="1:8" x14ac:dyDescent="0.25">
      <c r="A12">
        <v>5</v>
      </c>
      <c r="B12" s="1" t="s">
        <v>57</v>
      </c>
      <c r="C12" s="17">
        <f>VLOOKUP($B12,calc!$B$2:$C$41,2,FALSE)</f>
        <v>17.43327611111112</v>
      </c>
      <c r="D12" s="17">
        <f>VLOOKUP($B12,rank!$B$2:$C$41,2,FALSE)</f>
        <v>1.4536003968254114</v>
      </c>
      <c r="E12" s="11">
        <f>VLOOKUP($B12,accuracy!$B$2:$C$41,2,FALSE)</f>
        <v>0.78432936507937712</v>
      </c>
      <c r="F12" s="14">
        <f>VLOOKUP($B12,brier!$B$2:$C$41,2,FALSE)</f>
        <v>3.2199745648423046E-2</v>
      </c>
      <c r="G12" s="12">
        <f>VLOOKUP($B12,logloss!$B$2:$C$41,2,FALSE)</f>
        <v>2.3815268149584932</v>
      </c>
      <c r="H12" s="12">
        <f>VLOOKUP($B12,rankScore!$B$2:$C$41,2,FALSE)</f>
        <v>3.4081226190476279</v>
      </c>
    </row>
    <row r="13" spans="1:8" x14ac:dyDescent="0.25">
      <c r="A13">
        <v>5</v>
      </c>
      <c r="B13" s="1" t="s">
        <v>59</v>
      </c>
      <c r="C13" s="17">
        <f>VLOOKUP($B13,calc!$B$2:$C$41,2,FALSE)</f>
        <v>18.992501666666687</v>
      </c>
      <c r="D13" s="17">
        <f>VLOOKUP($B13,rank!$B$2:$C$41,2,FALSE)</f>
        <v>1.414673015873025</v>
      </c>
      <c r="E13" s="11">
        <f>VLOOKUP($B13,accuracy!$B$2:$C$41,2,FALSE)</f>
        <v>0.78862976190476786</v>
      </c>
      <c r="F13" s="14">
        <f>VLOOKUP($B13,brier!$B$2:$C$41,2,FALSE)</f>
        <v>3.192460364985656E-2</v>
      </c>
      <c r="G13" s="12">
        <f>VLOOKUP($B13,logloss!$B$2:$C$41,2,FALSE)</f>
        <v>2.3319097788374328</v>
      </c>
      <c r="H13" s="12">
        <f>VLOOKUP($B13,rankScore!$B$2:$C$41,2,FALSE)</f>
        <v>3.1679150793650712</v>
      </c>
    </row>
    <row r="14" spans="1:8" x14ac:dyDescent="0.25">
      <c r="A14">
        <v>6</v>
      </c>
      <c r="B14" s="1" t="s">
        <v>84</v>
      </c>
      <c r="C14" s="17">
        <f>VLOOKUP($B14,calc!$B$2:$C$41,2,FALSE)</f>
        <v>20.26155420634921</v>
      </c>
      <c r="D14" s="17">
        <f>VLOOKUP($B14,rank!$B$2:$C$41,2,FALSE)</f>
        <v>1.1869369047619069</v>
      </c>
      <c r="E14" s="11">
        <f>VLOOKUP($B14,accuracy!$B$2:$C$41,2,FALSE)</f>
        <v>0.8733960317460373</v>
      </c>
      <c r="F14" s="14">
        <f>VLOOKUP($B14,brier!$B$2:$C$41,2,FALSE)</f>
        <v>1.7355731527587424E-2</v>
      </c>
      <c r="G14" s="12">
        <f>VLOOKUP($B14,logloss!$B$2:$C$41,2,FALSE)</f>
        <v>0.46071465897983038</v>
      </c>
      <c r="H14" s="20">
        <f>VLOOKUP($B14,rankScore!$B$2:$C$41,2,FALSE)</f>
        <v>1.7461480158730269</v>
      </c>
    </row>
    <row r="15" spans="1:8" x14ac:dyDescent="0.25">
      <c r="A15">
        <v>6</v>
      </c>
      <c r="B15" s="1" t="s">
        <v>54</v>
      </c>
      <c r="C15" s="17">
        <f>VLOOKUP($B15,calc!$B$2:$C$41,2,FALSE)</f>
        <v>20.280618095238101</v>
      </c>
      <c r="D15" s="21">
        <f>VLOOKUP($B15,rank!$B$2:$C$41,2,FALSE)</f>
        <v>1.1880559523809548</v>
      </c>
      <c r="E15" s="19">
        <f>VLOOKUP($B15,accuracy!$B$2:$C$41,2,FALSE)</f>
        <v>0.87227698412698906</v>
      </c>
      <c r="F15" s="22">
        <f>VLOOKUP($B15,brier!$B$2:$C$41,2,FALSE)</f>
        <v>1.7341781093555747E-2</v>
      </c>
      <c r="G15" s="20">
        <f>VLOOKUP($B15,logloss!$B$2:$C$41,2,FALSE)</f>
        <v>0.46062551700246029</v>
      </c>
      <c r="H15" s="12">
        <f>VLOOKUP($B15,rankScore!$B$2:$C$41,2,FALSE)</f>
        <v>1.74950515873017</v>
      </c>
    </row>
    <row r="16" spans="1:8" x14ac:dyDescent="0.25">
      <c r="A16">
        <v>6</v>
      </c>
      <c r="B16" s="1" t="s">
        <v>55</v>
      </c>
      <c r="C16" s="17">
        <f>VLOOKUP($B16,calc!$B$2:$C$41,2,FALSE)</f>
        <v>20.605945317460279</v>
      </c>
      <c r="D16" s="17">
        <f>VLOOKUP($B16,rank!$B$2:$C$41,2,FALSE)</f>
        <v>1.2523531746031944</v>
      </c>
      <c r="E16" s="11">
        <f>VLOOKUP($B16,accuracy!$B$2:$C$41,2,FALSE)</f>
        <v>0.82723452380953533</v>
      </c>
      <c r="F16" s="14">
        <f>VLOOKUP($B16,brier!$B$2:$C$41,2,FALSE)</f>
        <v>2.1547021144079252E-2</v>
      </c>
      <c r="G16" s="12">
        <f>VLOOKUP($B16,logloss!$B$2:$C$41,2,FALSE)</f>
        <v>0.57654067381888974</v>
      </c>
      <c r="H16" s="12">
        <f>VLOOKUP($B16,rankScore!$B$2:$C$41,2,FALSE)</f>
        <v>2.0225373015873007</v>
      </c>
    </row>
    <row r="17" spans="1:8" x14ac:dyDescent="0.25">
      <c r="A17">
        <v>6</v>
      </c>
      <c r="B17" s="1" t="s">
        <v>58</v>
      </c>
      <c r="C17" s="17">
        <f>VLOOKUP($B17,calc!$B$2:$C$41,2,FALSE)</f>
        <v>20.436435396825424</v>
      </c>
      <c r="D17" s="17">
        <f>VLOOKUP($B17,rank!$B$2:$C$41,2,FALSE)</f>
        <v>1.1883059523809549</v>
      </c>
      <c r="E17" s="11">
        <f>VLOOKUP($B17,accuracy!$B$2:$C$41,2,FALSE)</f>
        <v>0.8720269841269892</v>
      </c>
      <c r="F17" s="14">
        <f>VLOOKUP($B17,brier!$B$2:$C$41,2,FALSE)</f>
        <v>1.7373566154483471E-2</v>
      </c>
      <c r="G17" s="12">
        <f>VLOOKUP($B17,logloss!$B$2:$C$41,2,FALSE)</f>
        <v>0.46141800961411078</v>
      </c>
      <c r="H17" s="12">
        <f>VLOOKUP($B17,rankScore!$B$2:$C$41,2,FALSE)</f>
        <v>1.75025515873017</v>
      </c>
    </row>
    <row r="18" spans="1:8" x14ac:dyDescent="0.25">
      <c r="A18">
        <v>7</v>
      </c>
      <c r="B18" s="1" t="s">
        <v>83</v>
      </c>
      <c r="C18" s="17">
        <f>VLOOKUP($B18,calc!$B$2:$C$41,2,FALSE)</f>
        <v>20.779836111111134</v>
      </c>
      <c r="D18" s="17">
        <f>VLOOKUP($B18,rank!$B$2:$C$41,2,FALSE)</f>
        <v>1.4141428571428665</v>
      </c>
      <c r="E18" s="11">
        <f>VLOOKUP($B18,accuracy!$B$2:$C$41,2,FALSE)</f>
        <v>0.78915992063492635</v>
      </c>
      <c r="F18" s="14">
        <f>VLOOKUP($B18,brier!$B$2:$C$41,2,FALSE)</f>
        <v>3.1866031756737467E-2</v>
      </c>
      <c r="G18" s="12">
        <f>VLOOKUP($B18,logloss!$B$2:$C$41,2,FALSE)</f>
        <v>2.3317417760643755</v>
      </c>
      <c r="H18" s="12">
        <f>VLOOKUP($B18,rankScore!$B$2:$C$41,2,FALSE)</f>
        <v>3.1663246031745924</v>
      </c>
    </row>
    <row r="19" spans="1:8" x14ac:dyDescent="0.25">
      <c r="A19">
        <v>8</v>
      </c>
      <c r="B19" s="1" t="s">
        <v>51</v>
      </c>
      <c r="C19" s="17">
        <f>VLOOKUP($B19,calc!$B$2:$C$41,2,FALSE)</f>
        <v>23.930662460317496</v>
      </c>
      <c r="D19" s="17">
        <f>VLOOKUP($B19,rank!$B$2:$C$41,2,FALSE)</f>
        <v>1.1861702380952404</v>
      </c>
      <c r="E19" s="11">
        <f>VLOOKUP($B19,accuracy!$B$2:$C$41,2,FALSE)</f>
        <v>0.87416269841270366</v>
      </c>
      <c r="F19" s="14">
        <f>VLOOKUP($B19,brier!$B$2:$C$41,2,FALSE)</f>
        <v>1.7245629080666812E-2</v>
      </c>
      <c r="G19" s="12">
        <f>VLOOKUP($B19,logloss!$B$2:$C$41,2,FALSE)</f>
        <v>0.4588347203696565</v>
      </c>
      <c r="H19" s="12">
        <f>VLOOKUP($B19,rankScore!$B$2:$C$41,2,FALSE)</f>
        <v>1.7438480158730267</v>
      </c>
    </row>
    <row r="20" spans="1:8" x14ac:dyDescent="0.25">
      <c r="A20">
        <v>9</v>
      </c>
      <c r="B20" s="1" t="s">
        <v>61</v>
      </c>
      <c r="C20" s="17">
        <f>VLOOKUP($B20,calc!$B$2:$C$41,2,FALSE)</f>
        <v>18.721283571428554</v>
      </c>
      <c r="D20" s="17">
        <f>VLOOKUP($B20,rank!$B$2:$C$41,2,FALSE)</f>
        <v>1.2240896825397001</v>
      </c>
      <c r="E20" s="11">
        <f>VLOOKUP($B20,accuracy!$B$2:$C$41,2,FALSE)</f>
        <v>0.86954365079365159</v>
      </c>
      <c r="F20" s="14">
        <f>VLOOKUP($B20,brier!$B$2:$C$41,2,FALSE)</f>
        <v>1.8629342288940292E-2</v>
      </c>
      <c r="G20" s="12">
        <f>VLOOKUP($B20,logloss!$B$2:$C$41,2,FALSE)</f>
        <v>0.85127530491819359</v>
      </c>
      <c r="H20" s="12">
        <f>VLOOKUP($B20,rankScore!$B$2:$C$41,2,FALSE)</f>
        <v>2.028524603174604</v>
      </c>
    </row>
    <row r="21" spans="1:8" x14ac:dyDescent="0.25">
      <c r="A21">
        <v>10</v>
      </c>
      <c r="B21" s="1" t="s">
        <v>60</v>
      </c>
      <c r="C21" s="17">
        <f>VLOOKUP($B21,calc!$B$2:$C$41,2,FALSE)</f>
        <v>19.355873650793669</v>
      </c>
      <c r="D21" s="17">
        <f>VLOOKUP($B21,rank!$B$2:$C$41,2,FALSE)</f>
        <v>1.1784174603174709</v>
      </c>
      <c r="E21" s="11">
        <f>VLOOKUP($B21,accuracy!$B$2:$C$41,2,FALSE)</f>
        <v>0.87989642857142825</v>
      </c>
      <c r="F21" s="14">
        <f>VLOOKUP($B21,brier!$B$2:$C$41,2,FALSE)</f>
        <v>1.6665903251698113E-2</v>
      </c>
      <c r="G21" s="12">
        <f>VLOOKUP($B21,logloss!$B$2:$C$41,2,FALSE)</f>
        <v>0.44589641682419739</v>
      </c>
      <c r="H21" s="12">
        <f>VLOOKUP($B21,rankScore!$B$2:$C$41,2,FALSE)</f>
        <v>1.7159801587301546</v>
      </c>
    </row>
    <row r="22" spans="1:8" x14ac:dyDescent="0.25">
      <c r="A22">
        <v>11</v>
      </c>
      <c r="B22" s="1" t="s">
        <v>85</v>
      </c>
      <c r="C22" s="17">
        <f>VLOOKUP($B22,calc!$B$2:$C$41,2,FALSE)</f>
        <v>40.523277857142887</v>
      </c>
      <c r="D22" s="17">
        <f>VLOOKUP($B22,rank!$B$2:$C$41,2,FALSE)</f>
        <v>1.17596507936509</v>
      </c>
      <c r="E22" s="11">
        <f>VLOOKUP($B22,accuracy!$B$2:$C$41,2,FALSE)</f>
        <v>0.88158214285714254</v>
      </c>
      <c r="F22" s="14">
        <f>VLOOKUP($B22,brier!$B$2:$C$41,2,FALSE)</f>
        <v>1.6604579441543338E-2</v>
      </c>
      <c r="G22" s="12">
        <f>VLOOKUP($B22,logloss!$B$2:$C$41,2,FALSE)</f>
        <v>0.44382124966449626</v>
      </c>
      <c r="H22" s="12">
        <f>VLOOKUP($B22,rankScore!$B$2:$C$41,2,FALSE)</f>
        <v>1.7070896825396786</v>
      </c>
    </row>
    <row r="23" spans="1:8" x14ac:dyDescent="0.25">
      <c r="A23">
        <v>12</v>
      </c>
      <c r="B23" s="1" t="s">
        <v>65</v>
      </c>
      <c r="C23" s="17">
        <f>VLOOKUP($B23,calc!$B$2:$C$41,2,FALSE)</f>
        <v>20.731237698412645</v>
      </c>
      <c r="D23" s="17">
        <f>VLOOKUP($B23,rank!$B$2:$C$41,2,FALSE)</f>
        <v>3.4673549999999631</v>
      </c>
      <c r="E23" s="11">
        <f>VLOOKUP($B23,accuracy!$B$2:$C$41,2,FALSE)</f>
        <v>0.45066888888888368</v>
      </c>
      <c r="F23" s="14">
        <f>VLOOKUP($B23,brier!$B$2:$C$41,2,FALSE)</f>
        <v>8.6968467169518643E-2</v>
      </c>
      <c r="G23" s="12">
        <f>VLOOKUP($B23,logloss!$B$2:$C$41,2,FALSE)</f>
        <v>18.787503307236161</v>
      </c>
      <c r="H23" s="12">
        <f>VLOOKUP($B23,rankScore!$B$2:$C$41,2,FALSE)</f>
        <v>19.003160079365134</v>
      </c>
    </row>
    <row r="24" spans="1:8" x14ac:dyDescent="0.25">
      <c r="A24">
        <v>12</v>
      </c>
      <c r="B24" s="1" t="s">
        <v>69</v>
      </c>
      <c r="C24" s="17">
        <f>VLOOKUP($B24,calc!$B$2:$C$41,2,FALSE)</f>
        <v>21.217119285714272</v>
      </c>
      <c r="D24" s="17">
        <f>VLOOKUP($B24,rank!$B$2:$C$41,2,FALSE)</f>
        <v>3.4671864285713907</v>
      </c>
      <c r="E24" s="11">
        <f>VLOOKUP($B24,accuracy!$B$2:$C$41,2,FALSE)</f>
        <v>0.4501843650793601</v>
      </c>
      <c r="F24" s="14">
        <f>VLOOKUP($B24,brier!$B$2:$C$41,2,FALSE)</f>
        <v>8.6975077943610465E-2</v>
      </c>
      <c r="G24" s="12">
        <f>VLOOKUP($B24,logloss!$B$2:$C$41,2,FALSE)</f>
        <v>18.787403979059253</v>
      </c>
      <c r="H24" s="12">
        <f>VLOOKUP($B24,rankScore!$B$2:$C$41,2,FALSE)</f>
        <v>19.000983095238148</v>
      </c>
    </row>
    <row r="25" spans="1:8" x14ac:dyDescent="0.25">
      <c r="A25">
        <v>12</v>
      </c>
      <c r="B25" s="1" t="s">
        <v>70</v>
      </c>
      <c r="C25" s="17">
        <f>VLOOKUP($B25,calc!$B$2:$C$41,2,FALSE)</f>
        <v>21.605934841269864</v>
      </c>
      <c r="D25" s="17">
        <f>VLOOKUP($B25,rank!$B$2:$C$41,2,FALSE)</f>
        <v>3.4868988888888679</v>
      </c>
      <c r="E25" s="11">
        <f>VLOOKUP($B25,accuracy!$B$2:$C$41,2,FALSE)</f>
        <v>0.44228515873015228</v>
      </c>
      <c r="F25" s="14">
        <f>VLOOKUP($B25,brier!$B$2:$C$41,2,FALSE)</f>
        <v>8.9164124787241866E-2</v>
      </c>
      <c r="G25" s="12">
        <f>VLOOKUP($B25,logloss!$B$2:$C$41,2,FALSE)</f>
        <v>19.432648187211662</v>
      </c>
      <c r="H25" s="12">
        <f>VLOOKUP($B25,rankScore!$B$2:$C$41,2,FALSE)</f>
        <v>18.989000476190647</v>
      </c>
    </row>
    <row r="26" spans="1:8" x14ac:dyDescent="0.25">
      <c r="A26">
        <v>12</v>
      </c>
      <c r="B26" s="1" t="s">
        <v>82</v>
      </c>
      <c r="C26" s="17">
        <f>VLOOKUP($B26,calc!$B$2:$C$41,2,FALSE)</f>
        <v>21.568586269841251</v>
      </c>
      <c r="D26" s="17">
        <f>VLOOKUP($B26,rank!$B$2:$C$41,2,FALSE)</f>
        <v>3.4671799999999631</v>
      </c>
      <c r="E26" s="11">
        <f>VLOOKUP($B26,accuracy!$B$2:$C$41,2,FALSE)</f>
        <v>0.4506105555555503</v>
      </c>
      <c r="F26" s="14">
        <f>VLOOKUP($B26,brier!$B$2:$C$41,2,FALSE)</f>
        <v>8.6970817368770076E-2</v>
      </c>
      <c r="G26" s="12">
        <f>VLOOKUP($B26,logloss!$B$2:$C$41,2,FALSE)</f>
        <v>18.783216926057793</v>
      </c>
      <c r="H26" s="12">
        <f>VLOOKUP($B26,rankScore!$B$2:$C$41,2,FALSE)</f>
        <v>19.000568412698463</v>
      </c>
    </row>
    <row r="27" spans="1:8" x14ac:dyDescent="0.25">
      <c r="A27">
        <v>13</v>
      </c>
      <c r="B27" s="1" t="s">
        <v>63</v>
      </c>
      <c r="C27" s="17">
        <f>VLOOKUP($B27,calc!$B$2:$C$41,2,FALSE)</f>
        <v>23.092622301587337</v>
      </c>
      <c r="D27" s="17">
        <f>VLOOKUP($B27,rank!$B$2:$C$41,2,FALSE)</f>
        <v>3.4673549999999631</v>
      </c>
      <c r="E27" s="11">
        <f>VLOOKUP($B27,accuracy!$B$2:$C$41,2,FALSE)</f>
        <v>0.45066888888888368</v>
      </c>
      <c r="F27" s="14">
        <f>VLOOKUP($B27,brier!$B$2:$C$41,2,FALSE)</f>
        <v>8.6968483502980559E-2</v>
      </c>
      <c r="G27" s="12">
        <f>VLOOKUP($B27,logloss!$B$2:$C$41,2,FALSE)</f>
        <v>18.787511204423218</v>
      </c>
      <c r="H27" s="12">
        <f>VLOOKUP($B27,rankScore!$B$2:$C$41,2,FALSE)</f>
        <v>19.003160079365134</v>
      </c>
    </row>
    <row r="28" spans="1:8" x14ac:dyDescent="0.25">
      <c r="A28">
        <v>13</v>
      </c>
      <c r="B28" s="1" t="s">
        <v>64</v>
      </c>
      <c r="C28" s="17">
        <f>VLOOKUP($B28,calc!$B$2:$C$41,2,FALSE)</f>
        <v>22.691697301587347</v>
      </c>
      <c r="D28" s="17">
        <f>VLOOKUP($B28,rank!$B$2:$C$41,2,FALSE)</f>
        <v>3.4671133333332969</v>
      </c>
      <c r="E28" s="11">
        <f>VLOOKUP($B28,accuracy!$B$2:$C$41,2,FALSE)</f>
        <v>0.4506105555555503</v>
      </c>
      <c r="F28" s="14">
        <f>VLOOKUP($B28,brier!$B$2:$C$41,2,FALSE)</f>
        <v>8.6970762190043849E-2</v>
      </c>
      <c r="G28" s="12">
        <f>VLOOKUP($B28,logloss!$B$2:$C$41,2,FALSE)</f>
        <v>18.783204042840886</v>
      </c>
      <c r="H28" s="12">
        <f>VLOOKUP($B28,rankScore!$B$2:$C$41,2,FALSE)</f>
        <v>18.999701746031796</v>
      </c>
    </row>
    <row r="29" spans="1:8" x14ac:dyDescent="0.25">
      <c r="A29">
        <v>13</v>
      </c>
      <c r="B29" s="1" t="s">
        <v>66</v>
      </c>
      <c r="C29" s="17">
        <f>VLOOKUP($B29,calc!$B$2:$C$41,2,FALSE)</f>
        <v>23.314789206349229</v>
      </c>
      <c r="D29" s="17">
        <f>VLOOKUP($B29,rank!$B$2:$C$41,2,FALSE)</f>
        <v>3.4675240476190092</v>
      </c>
      <c r="E29" s="11">
        <f>VLOOKUP($B29,accuracy!$B$2:$C$41,2,FALSE)</f>
        <v>0.45037484126983607</v>
      </c>
      <c r="F29" s="14">
        <f>VLOOKUP($B29,brier!$B$2:$C$41,2,FALSE)</f>
        <v>8.6986335617899174E-2</v>
      </c>
      <c r="G29" s="12">
        <f>VLOOKUP($B29,logloss!$B$2:$C$41,2,FALSE)</f>
        <v>18.788192011688196</v>
      </c>
      <c r="H29" s="12">
        <f>VLOOKUP($B29,rankScore!$B$2:$C$41,2,FALSE)</f>
        <v>19.002278333333386</v>
      </c>
    </row>
    <row r="30" spans="1:8" x14ac:dyDescent="0.25">
      <c r="A30">
        <v>13</v>
      </c>
      <c r="B30" s="1" t="s">
        <v>67</v>
      </c>
      <c r="C30" s="17">
        <f>VLOOKUP($B30,calc!$B$2:$C$41,2,FALSE)</f>
        <v>22.388893968253942</v>
      </c>
      <c r="D30" s="17">
        <f>VLOOKUP($B30,rank!$B$2:$C$41,2,FALSE)</f>
        <v>3.4671197619047236</v>
      </c>
      <c r="E30" s="11">
        <f>VLOOKUP($B30,accuracy!$B$2:$C$41,2,FALSE)</f>
        <v>0.4501843650793601</v>
      </c>
      <c r="F30" s="14">
        <f>VLOOKUP($B30,brier!$B$2:$C$41,2,FALSE)</f>
        <v>8.6974785320551751E-2</v>
      </c>
      <c r="G30" s="12">
        <f>VLOOKUP($B30,logloss!$B$2:$C$41,2,FALSE)</f>
        <v>18.787395332908027</v>
      </c>
      <c r="H30" s="12">
        <f>VLOOKUP($B30,rankScore!$B$2:$C$41,2,FALSE)</f>
        <v>19.000116428571484</v>
      </c>
    </row>
    <row r="31" spans="1:8" x14ac:dyDescent="0.25">
      <c r="A31">
        <v>13</v>
      </c>
      <c r="B31" s="1" t="s">
        <v>68</v>
      </c>
      <c r="C31" s="17">
        <f>VLOOKUP($B31,calc!$B$2:$C$41,2,FALSE)</f>
        <v>22.510289999999948</v>
      </c>
      <c r="D31" s="17">
        <f>VLOOKUP($B31,rank!$B$2:$C$41,2,FALSE)</f>
        <v>3.4869388888888682</v>
      </c>
      <c r="E31" s="11">
        <f>VLOOKUP($B31,accuracy!$B$2:$C$41,2,FALSE)</f>
        <v>0.44231015873015228</v>
      </c>
      <c r="F31" s="14">
        <f>VLOOKUP($B31,brier!$B$2:$C$41,2,FALSE)</f>
        <v>8.9164063041906952E-2</v>
      </c>
      <c r="G31" s="12">
        <f>VLOOKUP($B31,logloss!$B$2:$C$41,2,FALSE)</f>
        <v>19.432682151977431</v>
      </c>
      <c r="H31" s="12">
        <f>VLOOKUP($B31,rankScore!$B$2:$C$41,2,FALSE)</f>
        <v>18.989410476190645</v>
      </c>
    </row>
    <row r="32" spans="1:8" x14ac:dyDescent="0.25">
      <c r="A32">
        <v>13</v>
      </c>
      <c r="B32" s="1" t="s">
        <v>71</v>
      </c>
      <c r="C32" s="17">
        <f>VLOOKUP($B32,calc!$B$2:$C$41,2,FALSE)</f>
        <v>22.714060238095172</v>
      </c>
      <c r="D32" s="17">
        <f>VLOOKUP($B32,rank!$B$2:$C$41,2,FALSE)</f>
        <v>3.4673299999999632</v>
      </c>
      <c r="E32" s="11">
        <f>VLOOKUP($B32,accuracy!$B$2:$C$41,2,FALSE)</f>
        <v>0.45066888888888368</v>
      </c>
      <c r="F32" s="14">
        <f>VLOOKUP($B32,brier!$B$2:$C$41,2,FALSE)</f>
        <v>8.6968143846405957E-2</v>
      </c>
      <c r="G32" s="12">
        <f>VLOOKUP($B32,logloss!$B$2:$C$41,2,FALSE)</f>
        <v>18.787468483129928</v>
      </c>
      <c r="H32" s="12">
        <f>VLOOKUP($B32,rankScore!$B$2:$C$41,2,FALSE)</f>
        <v>19.002835079365131</v>
      </c>
    </row>
    <row r="33" spans="1:8" x14ac:dyDescent="0.25">
      <c r="A33">
        <v>17</v>
      </c>
      <c r="B33" s="1" t="s">
        <v>74</v>
      </c>
      <c r="C33" s="17">
        <f>VLOOKUP($B33,calc!$B$2:$C$41,2,FALSE)</f>
        <v>22.747932222222211</v>
      </c>
      <c r="D33" s="17">
        <f>VLOOKUP($B33,rank!$B$2:$C$41,2,FALSE)</f>
        <v>3.4982046825396456</v>
      </c>
      <c r="E33" s="11">
        <f>VLOOKUP($B33,accuracy!$B$2:$C$41,2,FALSE)</f>
        <v>0.45007603174602745</v>
      </c>
      <c r="F33" s="14">
        <f>VLOOKUP($B33,brier!$B$2:$C$41,2,FALSE)</f>
        <v>8.6272826682604442E-2</v>
      </c>
      <c r="G33" s="12">
        <f>VLOOKUP($B33,logloss!$B$2:$C$41,2,FALSE)</f>
        <v>18.670552179845306</v>
      </c>
      <c r="H33" s="12">
        <f>VLOOKUP($B33,rankScore!$B$2:$C$41,2,FALSE)</f>
        <v>19.447225952381022</v>
      </c>
    </row>
    <row r="34" spans="1:8" x14ac:dyDescent="0.25">
      <c r="A34">
        <v>17</v>
      </c>
      <c r="B34" s="1" t="s">
        <v>78</v>
      </c>
      <c r="C34" s="17">
        <f>VLOOKUP($B34,calc!$B$2:$C$41,2,FALSE)</f>
        <v>22.884852936507897</v>
      </c>
      <c r="D34" s="17">
        <f>VLOOKUP($B34,rank!$B$2:$C$41,2,FALSE)</f>
        <v>3.4984176190475855</v>
      </c>
      <c r="E34" s="11">
        <f>VLOOKUP($B34,accuracy!$B$2:$C$41,2,FALSE)</f>
        <v>0.4498360317460276</v>
      </c>
      <c r="F34" s="14">
        <f>VLOOKUP($B34,brier!$B$2:$C$41,2,FALSE)</f>
        <v>8.6288257621985623E-2</v>
      </c>
      <c r="G34" s="12">
        <f>VLOOKUP($B34,logloss!$B$2:$C$41,2,FALSE)</f>
        <v>18.670367798923468</v>
      </c>
      <c r="H34" s="12">
        <f>VLOOKUP($B34,rankScore!$B$2:$C$41,2,FALSE)</f>
        <v>19.446995714285791</v>
      </c>
    </row>
    <row r="35" spans="1:8" x14ac:dyDescent="0.25">
      <c r="A35">
        <v>17</v>
      </c>
      <c r="B35" s="1" t="s">
        <v>79</v>
      </c>
      <c r="C35" s="17">
        <f>VLOOKUP($B35,calc!$B$2:$C$41,2,FALSE)</f>
        <v>23.169352619047636</v>
      </c>
      <c r="D35" s="17">
        <f>VLOOKUP($B35,rank!$B$2:$C$41,2,FALSE)</f>
        <v>3.5159022222221932</v>
      </c>
      <c r="E35" s="11">
        <f>VLOOKUP($B35,accuracy!$B$2:$C$41,2,FALSE)</f>
        <v>0.43932865079364503</v>
      </c>
      <c r="F35" s="14">
        <f>VLOOKUP($B35,brier!$B$2:$C$41,2,FALSE)</f>
        <v>8.7874069471434113E-2</v>
      </c>
      <c r="G35" s="12">
        <f>VLOOKUP($B35,logloss!$B$2:$C$41,2,FALSE)</f>
        <v>18.858924933382131</v>
      </c>
      <c r="H35" s="12">
        <f>VLOOKUP($B35,rankScore!$B$2:$C$41,2,FALSE)</f>
        <v>19.495672063492094</v>
      </c>
    </row>
    <row r="36" spans="1:8" x14ac:dyDescent="0.25">
      <c r="A36">
        <v>17</v>
      </c>
      <c r="B36" s="1" t="s">
        <v>81</v>
      </c>
      <c r="C36" s="17">
        <f>VLOOKUP($B36,calc!$B$2:$C$41,2,FALSE)</f>
        <v>23.228047063492003</v>
      </c>
      <c r="D36" s="17">
        <f>VLOOKUP($B36,rank!$B$2:$C$41,2,FALSE)</f>
        <v>3.4983296825396457</v>
      </c>
      <c r="E36" s="11">
        <f>VLOOKUP($B36,accuracy!$B$2:$C$41,2,FALSE)</f>
        <v>0.45000936507936073</v>
      </c>
      <c r="F36" s="14">
        <f>VLOOKUP($B36,brier!$B$2:$C$41,2,FALSE)</f>
        <v>8.6275498302471845E-2</v>
      </c>
      <c r="G36" s="12">
        <f>VLOOKUP($B36,logloss!$B$2:$C$41,2,FALSE)</f>
        <v>18.670685903073057</v>
      </c>
      <c r="H36" s="12">
        <f>VLOOKUP($B36,rankScore!$B$2:$C$41,2,FALSE)</f>
        <v>19.448017619047686</v>
      </c>
    </row>
    <row r="37" spans="1:8" x14ac:dyDescent="0.25">
      <c r="A37">
        <v>18</v>
      </c>
      <c r="B37" s="1" t="s">
        <v>72</v>
      </c>
      <c r="C37" s="17">
        <f>VLOOKUP($B37,calc!$B$2:$C$41,2,FALSE)</f>
        <v>24.846367619047587</v>
      </c>
      <c r="D37" s="17">
        <f>VLOOKUP($B37,rank!$B$2:$C$41,2,FALSE)</f>
        <v>3.4982046825396456</v>
      </c>
      <c r="E37" s="11">
        <f>VLOOKUP($B37,accuracy!$B$2:$C$41,2,FALSE)</f>
        <v>0.45007603174602745</v>
      </c>
      <c r="F37" s="14">
        <f>VLOOKUP($B37,brier!$B$2:$C$41,2,FALSE)</f>
        <v>8.6272909697331396E-2</v>
      </c>
      <c r="G37" s="12">
        <f>VLOOKUP($B37,logloss!$B$2:$C$41,2,FALSE)</f>
        <v>18.670571397928757</v>
      </c>
      <c r="H37" s="12">
        <f>VLOOKUP($B37,rankScore!$B$2:$C$41,2,FALSE)</f>
        <v>19.447225952381022</v>
      </c>
    </row>
    <row r="38" spans="1:8" x14ac:dyDescent="0.25">
      <c r="A38">
        <v>18</v>
      </c>
      <c r="B38" s="1" t="s">
        <v>75</v>
      </c>
      <c r="C38" s="17">
        <f>VLOOKUP($B38,calc!$B$2:$C$41,2,FALSE)</f>
        <v>25.08785785714284</v>
      </c>
      <c r="D38" s="17">
        <f>VLOOKUP($B38,rank!$B$2:$C$41,2,FALSE)</f>
        <v>3.4988452380952024</v>
      </c>
      <c r="E38" s="11">
        <f>VLOOKUP($B38,accuracy!$B$2:$C$41,2,FALSE)</f>
        <v>0.44976714285713854</v>
      </c>
      <c r="F38" s="14">
        <f>VLOOKUP($B38,brier!$B$2:$C$41,2,FALSE)</f>
        <v>8.628506059903035E-2</v>
      </c>
      <c r="G38" s="12">
        <f>VLOOKUP($B38,logloss!$B$2:$C$41,2,FALSE)</f>
        <v>18.671180258493688</v>
      </c>
      <c r="H38" s="12">
        <f>VLOOKUP($B38,rankScore!$B$2:$C$41,2,FALSE)</f>
        <v>19.449819841269907</v>
      </c>
    </row>
    <row r="39" spans="1:8" x14ac:dyDescent="0.25">
      <c r="A39">
        <v>21</v>
      </c>
      <c r="B39" s="1" t="s">
        <v>93</v>
      </c>
      <c r="C39" s="17">
        <f>VLOOKUP($B39,calc!$B$2:$C$41,2,FALSE)</f>
        <v>23.72902023809522</v>
      </c>
      <c r="D39" s="17">
        <f>VLOOKUP($B39,rank!$B$2:$C$41,2,FALSE)</f>
        <v>3.4984380952380589</v>
      </c>
      <c r="E39" s="11">
        <f>VLOOKUP($B39,accuracy!$B$2:$C$41,2,FALSE)</f>
        <v>0.44960880952380505</v>
      </c>
      <c r="F39" s="14">
        <f>VLOOKUP($B39,brier!$B$2:$C$41,2,FALSE)</f>
        <v>8.6373219916960328E-2</v>
      </c>
      <c r="G39" s="12">
        <f>VLOOKUP($B39,logloss!$B$2:$C$41,2,FALSE)</f>
        <v>18.672522201744382</v>
      </c>
      <c r="H39" s="12">
        <f>VLOOKUP($B39,rankScore!$B$2:$C$41,2,FALSE)</f>
        <v>19.447715873015945</v>
      </c>
    </row>
    <row r="40" spans="1:8" x14ac:dyDescent="0.25">
      <c r="A40">
        <v>22</v>
      </c>
      <c r="B40" s="1" t="s">
        <v>62</v>
      </c>
      <c r="C40" s="17">
        <f>VLOOKUP($B40,calc!$B$2:$C$41,2,FALSE)</f>
        <v>46.311390158730191</v>
      </c>
      <c r="D40" s="16">
        <f>VLOOKUP($B40,rank!$B$2:$C$41,2,FALSE)</f>
        <v>1.1168553968254002</v>
      </c>
      <c r="E40" s="18">
        <f>VLOOKUP($B40,accuracy!$B$2:$C$41,2,FALSE)</f>
        <v>0.8970563492063518</v>
      </c>
      <c r="F40" s="13">
        <f>VLOOKUP($B40,brier!$B$2:$C$41,2,FALSE)</f>
        <v>1.3286805016550008E-2</v>
      </c>
      <c r="G40" s="15">
        <f>VLOOKUP($B40,logloss!$B$2:$C$41,2,FALSE)</f>
        <v>0.31183400106814813</v>
      </c>
      <c r="H40" s="15">
        <f>VLOOKUP($B40,rankScore!$B$2:$C$41,2,FALSE)</f>
        <v>1.3789753968254002</v>
      </c>
    </row>
    <row r="41" spans="1:8" x14ac:dyDescent="0.25">
      <c r="A41">
        <v>23</v>
      </c>
      <c r="B41" s="1" t="s">
        <v>103</v>
      </c>
      <c r="C41" s="17">
        <f>VLOOKUP($B41,calc!$B$2:$C$41,2,FALSE)</f>
        <v>25.642944285714286</v>
      </c>
      <c r="D41" s="17">
        <f>VLOOKUP($B41,rank!$B$2:$C$41,2,FALSE)</f>
        <v>1.1255818253968257</v>
      </c>
      <c r="E41" s="19">
        <f>VLOOKUP($B41,accuracy!$B$2:$C$41,2,FALSE)</f>
        <v>0.89619920634920325</v>
      </c>
      <c r="F41" s="14">
        <f>VLOOKUP($B41,brier!$B$2:$C$41,2,FALSE)</f>
        <v>1.5525121605353197E-2</v>
      </c>
      <c r="G41" s="20">
        <f>VLOOKUP($B41,logloss!$B$2:$C$41,2,FALSE)</f>
        <v>0.42022278240844779</v>
      </c>
      <c r="H41" s="20">
        <f>VLOOKUP($B41,rankScore!$B$2:$C$41,2,FALSE)</f>
        <v>1.4237513492063518</v>
      </c>
    </row>
  </sheetData>
  <conditionalFormatting sqref="G1:G1048576">
    <cfRule type="colorScale" priority="6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FF0000"/>
        <color rgb="FFFFEB84"/>
        <color rgb="FF92D050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92D050"/>
        <color rgb="FFFFEB84"/>
        <color rgb="FFFF0000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E2267-847C-41D3-835F-2CD1416EB95C}">
  <dimension ref="A1:D41"/>
  <sheetViews>
    <sheetView topLeftCell="A37" workbookViewId="0">
      <selection activeCell="C38" sqref="C38"/>
    </sheetView>
  </sheetViews>
  <sheetFormatPr defaultRowHeight="15" x14ac:dyDescent="0.25"/>
  <cols>
    <col min="1" max="1" width="44" customWidth="1"/>
    <col min="2" max="2" width="33.28515625" bestFit="1" customWidth="1"/>
    <col min="3" max="3" width="21.140625" bestFit="1" customWidth="1"/>
    <col min="4" max="4" width="23.7109375" bestFit="1" customWidth="1"/>
    <col min="5" max="5" width="33.85546875" bestFit="1" customWidth="1"/>
    <col min="6" max="6" width="19.5703125" bestFit="1" customWidth="1"/>
    <col min="7" max="7" width="22.140625" bestFit="1" customWidth="1"/>
    <col min="8" max="8" width="32.28515625" bestFit="1" customWidth="1"/>
  </cols>
  <sheetData>
    <row r="1" spans="1:4" s="1" customFormat="1" x14ac:dyDescent="0.25">
      <c r="B1" s="2" t="s">
        <v>96</v>
      </c>
      <c r="C1" s="2" t="s">
        <v>94</v>
      </c>
      <c r="D1" s="2" t="s">
        <v>95</v>
      </c>
    </row>
    <row r="2" spans="1:4" x14ac:dyDescent="0.25">
      <c r="A2" s="1" t="s">
        <v>49</v>
      </c>
      <c r="B2" s="1" t="str">
        <f>VLOOKUP(A2,ShownNames!$A$1:$B$53,2,FALSE)</f>
        <v>ActivityWithBeforesAndData</v>
      </c>
      <c r="C2" s="6">
        <v>46.311390158730191</v>
      </c>
      <c r="D2" s="6">
        <v>46.725662520281233</v>
      </c>
    </row>
    <row r="3" spans="1:4" x14ac:dyDescent="0.25">
      <c r="A3" s="1" t="s">
        <v>17</v>
      </c>
      <c r="B3" s="1" t="str">
        <f>VLOOKUP(A3,ShownNames!$A$1:$B$53,2,FALSE)</f>
        <v>ActivityWithBefores</v>
      </c>
      <c r="C3" s="6">
        <v>40.523277857142887</v>
      </c>
      <c r="D3" s="6">
        <v>40.813547863710113</v>
      </c>
    </row>
    <row r="4" spans="1:4" x14ac:dyDescent="0.25">
      <c r="A4" s="1" t="s">
        <v>104</v>
      </c>
      <c r="B4" s="1" t="str">
        <f>VLOOKUP(A4,ShownNames!$A$1:$B$53,2,FALSE)</f>
        <v>ActivityWithBeforesAndDataAndKBsV1</v>
      </c>
      <c r="C4" s="6">
        <v>25.642944285714286</v>
      </c>
      <c r="D4" s="6">
        <v>25.382152514872903</v>
      </c>
    </row>
    <row r="5" spans="1:4" x14ac:dyDescent="0.25">
      <c r="A5" s="1" t="s">
        <v>32</v>
      </c>
      <c r="B5" s="1" t="str">
        <f>VLOOKUP(A5,ShownNames!$A$1:$B$53,2,FALSE)</f>
        <v>DataStateEuclideanDistance</v>
      </c>
      <c r="C5" s="6">
        <v>25.08785785714284</v>
      </c>
      <c r="D5" s="6">
        <v>25.041346673877772</v>
      </c>
    </row>
    <row r="6" spans="1:4" x14ac:dyDescent="0.25">
      <c r="A6" s="1" t="s">
        <v>29</v>
      </c>
      <c r="B6" s="1" t="str">
        <f>VLOOKUP(A6,ShownNames!$A$1:$B$53,2,FALSE)</f>
        <v>DataStateBlockDistance</v>
      </c>
      <c r="C6" s="6">
        <v>24.846367619047587</v>
      </c>
      <c r="D6" s="6">
        <v>24.895457003785829</v>
      </c>
    </row>
    <row r="7" spans="1:4" x14ac:dyDescent="0.25">
      <c r="A7" s="1" t="s">
        <v>13</v>
      </c>
      <c r="B7" s="1" t="str">
        <f>VLOOKUP(A7,ShownNames!$A$1:$B$53,2,FALSE)</f>
        <v>Activity</v>
      </c>
      <c r="C7" s="6">
        <v>23.930662460317496</v>
      </c>
      <c r="D7" s="6">
        <v>23.742536506219579</v>
      </c>
    </row>
    <row r="8" spans="1:4" x14ac:dyDescent="0.25">
      <c r="A8" s="1" t="s">
        <v>2</v>
      </c>
      <c r="B8" s="1" t="str">
        <f>VLOOKUP(A8,ShownNames!$A$1:$B$53,2,FALSE)</f>
        <v>DataStateCustomOverlap</v>
      </c>
      <c r="C8" s="6">
        <v>23.72902023809522</v>
      </c>
      <c r="D8" s="6">
        <v>23.666414277988103</v>
      </c>
    </row>
    <row r="9" spans="1:4" x14ac:dyDescent="0.25">
      <c r="A9" s="1" t="s">
        <v>23</v>
      </c>
      <c r="B9" s="1" t="str">
        <f>VLOOKUP(A9,ShownNames!$A$1:$B$53,2,FALSE)</f>
        <v>DataEuclideanDistance</v>
      </c>
      <c r="C9" s="6">
        <v>23.314789206349229</v>
      </c>
      <c r="D9" s="6">
        <v>23.182017306652245</v>
      </c>
    </row>
    <row r="10" spans="1:4" x14ac:dyDescent="0.25">
      <c r="A10" s="1" t="s">
        <v>38</v>
      </c>
      <c r="B10" s="1" t="str">
        <f>VLOOKUP(A10,ShownNames!$A$1:$B$53,2,FALSE)</f>
        <v>DataStateTanimotoCoefficient</v>
      </c>
      <c r="C10" s="6">
        <v>23.228047063492003</v>
      </c>
      <c r="D10" s="6">
        <v>23.195646295294754</v>
      </c>
    </row>
    <row r="11" spans="1:4" x14ac:dyDescent="0.25">
      <c r="A11" s="1" t="s">
        <v>36</v>
      </c>
      <c r="B11" s="1" t="str">
        <f>VLOOKUP(A11,ShownNames!$A$1:$B$53,2,FALSE)</f>
        <v>DataStateOverlapCoefficient</v>
      </c>
      <c r="C11" s="6">
        <v>23.169352619047636</v>
      </c>
      <c r="D11" s="6">
        <v>23.210654407787995</v>
      </c>
    </row>
    <row r="12" spans="1:4" x14ac:dyDescent="0.25">
      <c r="A12" s="1" t="s">
        <v>50</v>
      </c>
      <c r="B12" s="1" t="str">
        <f>VLOOKUP(A12,ShownNames!$A$1:$B$53,2,FALSE)</f>
        <v>DataBlockDistance</v>
      </c>
      <c r="C12" s="6">
        <v>23.092622301587337</v>
      </c>
      <c r="D12" s="6">
        <v>23.0381557598702</v>
      </c>
    </row>
    <row r="13" spans="1:4" x14ac:dyDescent="0.25">
      <c r="A13" s="1" t="s">
        <v>35</v>
      </c>
      <c r="B13" s="1" t="str">
        <f>VLOOKUP(A13,ShownNames!$A$1:$B$53,2,FALSE)</f>
        <v>DataStateJaccard</v>
      </c>
      <c r="C13" s="6">
        <v>22.884852936507897</v>
      </c>
      <c r="D13" s="6">
        <v>22.945132504056247</v>
      </c>
    </row>
    <row r="14" spans="1:4" x14ac:dyDescent="0.25">
      <c r="A14" s="1" t="s">
        <v>31</v>
      </c>
      <c r="B14" s="1" t="str">
        <f>VLOOKUP(A14,ShownNames!$A$1:$B$53,2,FALSE)</f>
        <v>DataStateDice</v>
      </c>
      <c r="C14" s="6">
        <v>22.747932222222211</v>
      </c>
      <c r="D14" s="6">
        <v>22.731990265008111</v>
      </c>
    </row>
    <row r="15" spans="1:4" x14ac:dyDescent="0.25">
      <c r="A15" s="1" t="s">
        <v>28</v>
      </c>
      <c r="B15" s="1" t="str">
        <f>VLOOKUP(A15,ShownNames!$A$1:$B$53,2,FALSE)</f>
        <v>DataSimonWhite</v>
      </c>
      <c r="C15" s="6">
        <v>22.714060238095172</v>
      </c>
      <c r="D15" s="6">
        <v>22.7118442401298</v>
      </c>
    </row>
    <row r="16" spans="1:4" x14ac:dyDescent="0.25">
      <c r="A16" s="1" t="s">
        <v>21</v>
      </c>
      <c r="B16" s="1" t="str">
        <f>VLOOKUP(A16,ShownNames!$A$1:$B$53,2,FALSE)</f>
        <v>DataCosineSimilarity</v>
      </c>
      <c r="C16" s="6">
        <v>22.691697301587347</v>
      </c>
      <c r="D16" s="6">
        <v>22.658301784748513</v>
      </c>
    </row>
    <row r="17" spans="1:4" x14ac:dyDescent="0.25">
      <c r="A17" s="1" t="s">
        <v>25</v>
      </c>
      <c r="B17" s="1" t="str">
        <f>VLOOKUP(A17,ShownNames!$A$1:$B$53,2,FALSE)</f>
        <v>DataGeneralizedOverlapCoefficient</v>
      </c>
      <c r="C17" s="6">
        <v>22.510289999999948</v>
      </c>
      <c r="D17" s="6">
        <v>22.501027582477015</v>
      </c>
    </row>
    <row r="18" spans="1:4" x14ac:dyDescent="0.25">
      <c r="A18" s="1" t="s">
        <v>24</v>
      </c>
      <c r="B18" s="1" t="str">
        <f>VLOOKUP(A18,ShownNames!$A$1:$B$53,2,FALSE)</f>
        <v>DataGeneralizedJaccard</v>
      </c>
      <c r="C18" s="6">
        <v>22.388893968253942</v>
      </c>
      <c r="D18" s="6">
        <v>22.341157382368849</v>
      </c>
    </row>
    <row r="19" spans="1:4" x14ac:dyDescent="0.25">
      <c r="A19" s="1" t="s">
        <v>42</v>
      </c>
      <c r="B19" s="1" t="str">
        <f>VLOOKUP(A19,ShownNames!$A$1:$B$53,2,FALSE)</f>
        <v>ActivityEuclideanDistance</v>
      </c>
      <c r="C19" s="6">
        <v>21.789719047619055</v>
      </c>
      <c r="D19" s="6">
        <v>21.624364521362899</v>
      </c>
    </row>
    <row r="20" spans="1:4" x14ac:dyDescent="0.25">
      <c r="A20" s="1" t="s">
        <v>27</v>
      </c>
      <c r="B20" s="1" t="str">
        <f>VLOOKUP(A20,ShownNames!$A$1:$B$53,2,FALSE)</f>
        <v>DataOverlapCoefficient</v>
      </c>
      <c r="C20" s="6">
        <v>21.605934841269864</v>
      </c>
      <c r="D20" s="6">
        <v>21.5644672796106</v>
      </c>
    </row>
    <row r="21" spans="1:4" x14ac:dyDescent="0.25">
      <c r="A21" s="1" t="s">
        <v>39</v>
      </c>
      <c r="B21" s="1" t="str">
        <f>VLOOKUP(A21,ShownNames!$A$1:$B$53,2,FALSE)</f>
        <v>DataTanimotoCoefficient</v>
      </c>
      <c r="C21" s="6">
        <v>21.568586269841251</v>
      </c>
      <c r="D21" s="6">
        <v>21.485127095727421</v>
      </c>
    </row>
    <row r="22" spans="1:4" x14ac:dyDescent="0.25">
      <c r="A22" s="1" t="s">
        <v>26</v>
      </c>
      <c r="B22" s="1" t="str">
        <f>VLOOKUP(A22,ShownNames!$A$1:$B$53,2,FALSE)</f>
        <v>DataJaccard</v>
      </c>
      <c r="C22" s="6">
        <v>21.217119285714272</v>
      </c>
      <c r="D22" s="6">
        <v>21.144104921579231</v>
      </c>
    </row>
    <row r="23" spans="1:4" x14ac:dyDescent="0.25">
      <c r="A23" s="1" t="s">
        <v>12</v>
      </c>
      <c r="B23" s="1" t="str">
        <f>VLOOKUP(A23,ShownNames!$A$1:$B$53,2,FALSE)</f>
        <v>UniqueActivity</v>
      </c>
      <c r="C23" s="6">
        <v>20.779836111111134</v>
      </c>
      <c r="D23" s="6">
        <v>20.626663061114115</v>
      </c>
    </row>
    <row r="24" spans="1:4" x14ac:dyDescent="0.25">
      <c r="A24" s="1" t="s">
        <v>22</v>
      </c>
      <c r="B24" s="1" t="str">
        <f>VLOOKUP(A24,ShownNames!$A$1:$B$53,2,FALSE)</f>
        <v>DataDice</v>
      </c>
      <c r="C24" s="6">
        <v>20.731237698412645</v>
      </c>
      <c r="D24" s="6">
        <v>20.658166576527854</v>
      </c>
    </row>
    <row r="25" spans="1:4" x14ac:dyDescent="0.25">
      <c r="A25" s="1" t="s">
        <v>44</v>
      </c>
      <c r="B25" s="1" t="str">
        <f>VLOOKUP(A25,ShownNames!$A$1:$B$53,2,FALSE)</f>
        <v>ActivityGeneralizedOverlapCoefficient</v>
      </c>
      <c r="C25" s="6">
        <v>20.605945317460279</v>
      </c>
      <c r="D25" s="6">
        <v>20.523309897241752</v>
      </c>
    </row>
    <row r="26" spans="1:4" x14ac:dyDescent="0.25">
      <c r="A26" s="1" t="s">
        <v>47</v>
      </c>
      <c r="B26" s="1" t="str">
        <f>VLOOKUP(A26,ShownNames!$A$1:$B$53,2,FALSE)</f>
        <v>ActivitySimonWhite</v>
      </c>
      <c r="C26" s="6">
        <v>20.436435396825424</v>
      </c>
      <c r="D26" s="6">
        <v>20.429394267171443</v>
      </c>
    </row>
    <row r="27" spans="1:4" x14ac:dyDescent="0.25">
      <c r="A27" s="1" t="s">
        <v>40</v>
      </c>
      <c r="B27" s="1" t="str">
        <f>VLOOKUP(A27,ShownNames!$A$1:$B$53,2,FALSE)</f>
        <v>ActivityBlockDistance</v>
      </c>
      <c r="C27" s="6">
        <v>20.374797857142855</v>
      </c>
      <c r="D27" s="6">
        <v>20.321065440778799</v>
      </c>
    </row>
    <row r="28" spans="1:4" x14ac:dyDescent="0.25">
      <c r="A28" s="1" t="s">
        <v>43</v>
      </c>
      <c r="B28" s="1" t="str">
        <f>VLOOKUP(A28,ShownNames!$A$1:$B$53,2,FALSE)</f>
        <v>ActivityGeneralizedJaccard</v>
      </c>
      <c r="C28" s="6">
        <v>20.280618095238101</v>
      </c>
      <c r="D28" s="6">
        <v>20.204137371552189</v>
      </c>
    </row>
    <row r="29" spans="1:4" x14ac:dyDescent="0.25">
      <c r="A29" s="1" t="s">
        <v>41</v>
      </c>
      <c r="B29" s="1" t="str">
        <f>VLOOKUP(A29,ShownNames!$A$1:$B$53,2,FALSE)</f>
        <v>ActivityCosine</v>
      </c>
      <c r="C29" s="6">
        <v>20.26155420634921</v>
      </c>
      <c r="D29" s="6">
        <v>20.159329367225528</v>
      </c>
    </row>
    <row r="30" spans="1:4" x14ac:dyDescent="0.25">
      <c r="A30" s="1" t="s">
        <v>15</v>
      </c>
      <c r="B30" s="1" t="str">
        <f>VLOOKUP(A30,ShownNames!$A$1:$B$53,2,FALSE)</f>
        <v>ActivityTransition</v>
      </c>
      <c r="C30" s="6">
        <v>19.355873650793669</v>
      </c>
      <c r="D30" s="6">
        <v>19.157923201730664</v>
      </c>
    </row>
    <row r="31" spans="1:4" x14ac:dyDescent="0.25">
      <c r="A31" s="1" t="s">
        <v>48</v>
      </c>
      <c r="B31" s="1" t="str">
        <f>VLOOKUP(A31,ShownNames!$A$1:$B$53,2,FALSE)</f>
        <v>ActivityTanimotoCoefficient</v>
      </c>
      <c r="C31" s="6">
        <v>18.992501666666687</v>
      </c>
      <c r="D31" s="6">
        <v>18.973526230394807</v>
      </c>
    </row>
    <row r="32" spans="1:4" x14ac:dyDescent="0.25">
      <c r="A32" s="1" t="s">
        <v>14</v>
      </c>
      <c r="B32" s="1" t="str">
        <f>VLOOKUP(A32,ShownNames!$A$1:$B$53,2,FALSE)</f>
        <v>ActivityUniqueTransition</v>
      </c>
      <c r="C32" s="6">
        <v>18.721283571428554</v>
      </c>
      <c r="D32" s="6">
        <v>18.57728501892915</v>
      </c>
    </row>
    <row r="33" spans="1:4" x14ac:dyDescent="0.25">
      <c r="A33" s="1" t="s">
        <v>46</v>
      </c>
      <c r="B33" s="1" t="str">
        <f>VLOOKUP(A33,ShownNames!$A$1:$B$53,2,FALSE)</f>
        <v>ActivityOverlapCoefficient</v>
      </c>
      <c r="C33" s="6">
        <v>17.43327611111112</v>
      </c>
      <c r="D33" s="6">
        <v>17.335911303407247</v>
      </c>
    </row>
    <row r="34" spans="1:4" x14ac:dyDescent="0.25">
      <c r="A34" s="1" t="s">
        <v>45</v>
      </c>
      <c r="B34" s="1" t="str">
        <f>VLOOKUP(A34,ShownNames!$A$1:$B$53,2,FALSE)</f>
        <v>ActivityJaccard</v>
      </c>
      <c r="C34" s="6">
        <v>15.631618174603203</v>
      </c>
      <c r="D34" s="6">
        <v>15.470903190914008</v>
      </c>
    </row>
    <row r="35" spans="1:4" x14ac:dyDescent="0.25">
      <c r="A35" s="1" t="s">
        <v>91</v>
      </c>
      <c r="B35" s="1" t="str">
        <f>VLOOKUP(A35,ShownNames!$A$1:$B$53,2,FALSE)</f>
        <v>ActivityDice</v>
      </c>
      <c r="C35" s="6">
        <v>15.060814126984143</v>
      </c>
      <c r="D35" s="6">
        <v>14.950540832882639</v>
      </c>
    </row>
    <row r="36" spans="1:4" x14ac:dyDescent="0.25">
      <c r="A36" s="1" t="s">
        <v>19</v>
      </c>
      <c r="B36" s="1" t="str">
        <f>VLOOKUP(A36,ShownNames!$A$1:$B$53,2,FALSE)</f>
        <v>IntraTraceFrequencyNotNull</v>
      </c>
      <c r="C36" s="6">
        <v>4.7185203968254035</v>
      </c>
      <c r="D36" s="6">
        <v>4.6728231476473772</v>
      </c>
    </row>
    <row r="37" spans="1:4" x14ac:dyDescent="0.25">
      <c r="A37" s="1" t="s">
        <v>20</v>
      </c>
      <c r="B37" s="1" t="str">
        <f>VLOOKUP(A37,ShownNames!$A$1:$B$53,2,FALSE)</f>
        <v>IntraTraceFrequency</v>
      </c>
      <c r="C37" s="6">
        <v>4.7061792857142786</v>
      </c>
      <c r="D37" s="6">
        <v>4.6601946998377501</v>
      </c>
    </row>
    <row r="38" spans="1:4" x14ac:dyDescent="0.25">
      <c r="A38" s="1" t="s">
        <v>5</v>
      </c>
      <c r="B38" s="1" t="str">
        <f>VLOOKUP(A38,ShownNames!$A$1:$B$53,2,FALSE)</f>
        <v>AbsoluteFrequency</v>
      </c>
      <c r="C38" s="6">
        <v>1.5967063492063501E-2</v>
      </c>
      <c r="D38" s="6">
        <v>1.6116819902650081E-2</v>
      </c>
    </row>
    <row r="39" spans="1:4" x14ac:dyDescent="0.25">
      <c r="A39" s="1" t="s">
        <v>6</v>
      </c>
      <c r="B39" s="1" t="str">
        <f>VLOOKUP(A39,ShownNames!$A$1:$B$53,2,FALSE)</f>
        <v>ActivityInTraceFrequency</v>
      </c>
      <c r="C39" s="6">
        <v>1.1194206349206355E-2</v>
      </c>
      <c r="D39" s="6">
        <v>1.141157382368848E-2</v>
      </c>
    </row>
    <row r="40" spans="1:4" x14ac:dyDescent="0.25">
      <c r="A40" s="1" t="s">
        <v>10</v>
      </c>
      <c r="B40" s="1" t="str">
        <f>VLOOKUP(A40,ShownNames!$A$1:$B$53,2,FALSE)</f>
        <v>RespondedFrequency</v>
      </c>
      <c r="C40" s="6">
        <v>1.0460714285714294E-2</v>
      </c>
      <c r="D40" s="6">
        <v>1.0519199567333694E-2</v>
      </c>
    </row>
    <row r="41" spans="1:4" x14ac:dyDescent="0.25">
      <c r="A41" s="1" t="s">
        <v>11</v>
      </c>
      <c r="B41" s="1" t="str">
        <f>VLOOKUP(A41,ShownNames!$A$1:$B$53,2,FALSE)</f>
        <v>StepFrequency</v>
      </c>
      <c r="C41" s="6">
        <v>1.0164603174603177E-2</v>
      </c>
      <c r="D41" s="6">
        <v>1.0113574905354245E-2</v>
      </c>
    </row>
  </sheetData>
  <sortState ref="A2:D41">
    <sortCondition descending="1" ref="C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A5DFE-DC22-4133-B43D-CD74E3B7B56F}">
  <dimension ref="A1:T53"/>
  <sheetViews>
    <sheetView topLeftCell="A37" workbookViewId="0">
      <selection activeCell="C39" sqref="C39"/>
    </sheetView>
  </sheetViews>
  <sheetFormatPr defaultRowHeight="15" x14ac:dyDescent="0.25"/>
  <cols>
    <col min="1" max="1" width="44" customWidth="1"/>
    <col min="2" max="2" width="33.28515625" bestFit="1" customWidth="1"/>
    <col min="3" max="3" width="21.140625" style="4" bestFit="1" customWidth="1"/>
    <col min="4" max="4" width="23.7109375" style="4" bestFit="1" customWidth="1"/>
    <col min="5" max="5" width="33.85546875" bestFit="1" customWidth="1"/>
    <col min="6" max="6" width="19.5703125" bestFit="1" customWidth="1"/>
    <col min="7" max="7" width="22.140625" bestFit="1" customWidth="1"/>
    <col min="8" max="8" width="32.28515625" bestFit="1" customWidth="1"/>
  </cols>
  <sheetData>
    <row r="1" spans="1:4" s="1" customFormat="1" x14ac:dyDescent="0.25">
      <c r="B1" s="2" t="s">
        <v>96</v>
      </c>
      <c r="C1" s="2" t="s">
        <v>94</v>
      </c>
      <c r="D1" s="2" t="s">
        <v>95</v>
      </c>
    </row>
    <row r="2" spans="1:4" x14ac:dyDescent="0.25">
      <c r="A2" s="1" t="s">
        <v>6</v>
      </c>
      <c r="B2" s="1" t="str">
        <f>VLOOKUP(A2,ShownNames!$A$1:$B$53,2,FALSE)</f>
        <v>ActivityInTraceFrequency</v>
      </c>
      <c r="C2" s="5">
        <v>0.13854897236540117</v>
      </c>
      <c r="D2" s="5">
        <v>0.13772624490644392</v>
      </c>
    </row>
    <row r="3" spans="1:4" x14ac:dyDescent="0.25">
      <c r="A3" s="1" t="s">
        <v>5</v>
      </c>
      <c r="B3" s="1" t="str">
        <f>VLOOKUP(A3,ShownNames!$A$1:$B$53,2,FALSE)</f>
        <v>AbsoluteFrequency</v>
      </c>
      <c r="C3" s="5">
        <v>0.16968078539162726</v>
      </c>
      <c r="D3" s="5">
        <v>0.16947515003491756</v>
      </c>
    </row>
    <row r="4" spans="1:4" x14ac:dyDescent="0.25">
      <c r="A4" s="1" t="s">
        <v>19</v>
      </c>
      <c r="B4" s="1" t="str">
        <f>VLOOKUP(A4,ShownNames!$A$1:$B$53,2,FALSE)</f>
        <v>IntraTraceFrequencyNotNull</v>
      </c>
      <c r="C4" s="5">
        <v>0.24330026162891458</v>
      </c>
      <c r="D4" s="5">
        <v>0.24934292644264111</v>
      </c>
    </row>
    <row r="5" spans="1:4" x14ac:dyDescent="0.25">
      <c r="A5" s="1" t="s">
        <v>20</v>
      </c>
      <c r="B5" s="1" t="str">
        <f>VLOOKUP(A5,ShownNames!$A$1:$B$53,2,FALSE)</f>
        <v>IntraTraceFrequency</v>
      </c>
      <c r="C5" s="5">
        <v>0.25058043699576321</v>
      </c>
      <c r="D5" s="5">
        <v>0.25486909895459059</v>
      </c>
    </row>
    <row r="6" spans="1:4" x14ac:dyDescent="0.25">
      <c r="A6" s="1" t="s">
        <v>25</v>
      </c>
      <c r="B6" s="1" t="str">
        <f>VLOOKUP(A6,ShownNames!$A$1:$B$53,2,FALSE)</f>
        <v>DataGeneralizedOverlapCoefficient</v>
      </c>
      <c r="C6" s="5">
        <v>0.44221195667592256</v>
      </c>
      <c r="D6" s="5">
        <v>0.43113999055083829</v>
      </c>
    </row>
    <row r="7" spans="1:4" x14ac:dyDescent="0.25">
      <c r="A7" s="1" t="s">
        <v>27</v>
      </c>
      <c r="B7" s="1" t="str">
        <f>VLOOKUP(A7,ShownNames!$A$1:$B$53,2,FALSE)</f>
        <v>DataOverlapCoefficient</v>
      </c>
      <c r="C7" s="5">
        <v>0.44221368129656696</v>
      </c>
      <c r="D7" s="5">
        <v>0.43114175635073004</v>
      </c>
    </row>
    <row r="8" spans="1:4" x14ac:dyDescent="0.25">
      <c r="A8" s="1" t="s">
        <v>36</v>
      </c>
      <c r="B8" s="1" t="str">
        <f>VLOOKUP(A8,ShownNames!$A$1:$B$53,2,FALSE)</f>
        <v>DataStateOverlapCoefficient</v>
      </c>
      <c r="C8" s="5">
        <v>0.44328579264525486</v>
      </c>
      <c r="D8" s="5">
        <v>0.43188030823310103</v>
      </c>
    </row>
    <row r="9" spans="1:4" x14ac:dyDescent="0.25">
      <c r="A9" s="1" t="s">
        <v>23</v>
      </c>
      <c r="B9" s="1" t="str">
        <f>VLOOKUP(A9,ShownNames!$A$1:$B$53,2,FALSE)</f>
        <v>DataEuclideanDistance</v>
      </c>
      <c r="C9" s="5">
        <v>0.44859973756723887</v>
      </c>
      <c r="D9" s="5">
        <v>0.43727501955056874</v>
      </c>
    </row>
    <row r="10" spans="1:4" x14ac:dyDescent="0.25">
      <c r="A10" s="1" t="s">
        <v>39</v>
      </c>
      <c r="B10" s="1" t="str">
        <f>VLOOKUP(A10,ShownNames!$A$1:$B$53,2,FALSE)</f>
        <v>DataTanimotoCoefficient</v>
      </c>
      <c r="C10" s="5">
        <v>0.44872296260880312</v>
      </c>
      <c r="D10" s="5">
        <v>0.43737488582774542</v>
      </c>
    </row>
    <row r="11" spans="1:4" x14ac:dyDescent="0.25">
      <c r="A11" s="1" t="s">
        <v>21</v>
      </c>
      <c r="B11" s="1" t="str">
        <f>VLOOKUP(A11,ShownNames!$A$1:$B$53,2,FALSE)</f>
        <v>DataCosineSimilarity</v>
      </c>
      <c r="C11" s="5">
        <v>0.44872316936581264</v>
      </c>
      <c r="D11" s="5">
        <v>0.43737541736154756</v>
      </c>
    </row>
    <row r="12" spans="1:4" x14ac:dyDescent="0.25">
      <c r="A12" s="1" t="s">
        <v>50</v>
      </c>
      <c r="B12" s="1" t="str">
        <f>VLOOKUP(A12,ShownNames!$A$1:$B$53,2,FALSE)</f>
        <v>DataBlockDistance</v>
      </c>
      <c r="C12" s="5">
        <v>0.44873890952381246</v>
      </c>
      <c r="D12" s="5">
        <v>0.43739278654894703</v>
      </c>
    </row>
    <row r="13" spans="1:4" x14ac:dyDescent="0.25">
      <c r="A13" s="1" t="s">
        <v>28</v>
      </c>
      <c r="B13" s="1" t="str">
        <f>VLOOKUP(A13,ShownNames!$A$1:$B$53,2,FALSE)</f>
        <v>DataSimonWhite</v>
      </c>
      <c r="C13" s="5">
        <v>0.44873926558014526</v>
      </c>
      <c r="D13" s="5">
        <v>0.43739328082477169</v>
      </c>
    </row>
    <row r="14" spans="1:4" x14ac:dyDescent="0.25">
      <c r="A14" s="1" t="s">
        <v>22</v>
      </c>
      <c r="B14" s="1" t="str">
        <f>VLOOKUP(A14,ShownNames!$A$1:$B$53,2,FALSE)</f>
        <v>DataDice</v>
      </c>
      <c r="C14" s="5">
        <v>0.44873972033361659</v>
      </c>
      <c r="D14" s="5">
        <v>0.43739374444132112</v>
      </c>
    </row>
    <row r="15" spans="1:4" x14ac:dyDescent="0.25">
      <c r="A15" s="1" t="s">
        <v>26</v>
      </c>
      <c r="B15" s="1" t="str">
        <f>VLOOKUP(A15,ShownNames!$A$1:$B$53,2,FALSE)</f>
        <v>DataJaccard</v>
      </c>
      <c r="C15" s="5">
        <v>0.44895297766269748</v>
      </c>
      <c r="D15" s="5">
        <v>0.43756808651406187</v>
      </c>
    </row>
    <row r="16" spans="1:4" x14ac:dyDescent="0.25">
      <c r="A16" s="1" t="s">
        <v>24</v>
      </c>
      <c r="B16" s="1" t="str">
        <f>VLOOKUP(A16,ShownNames!$A$1:$B$53,2,FALSE)</f>
        <v>DataGeneralizedJaccard</v>
      </c>
      <c r="C16" s="5">
        <v>0.44895478263613575</v>
      </c>
      <c r="D16" s="5">
        <v>0.43756987376987577</v>
      </c>
    </row>
    <row r="17" spans="1:4" x14ac:dyDescent="0.25">
      <c r="A17" s="1" t="s">
        <v>32</v>
      </c>
      <c r="B17" s="1" t="str">
        <f>VLOOKUP(A17,ShownNames!$A$1:$B$53,2,FALSE)</f>
        <v>DataStateEuclideanDistance</v>
      </c>
      <c r="C17" s="5">
        <v>0.44985050055278825</v>
      </c>
      <c r="D17" s="5">
        <v>0.43808923726716853</v>
      </c>
    </row>
    <row r="18" spans="1:4" x14ac:dyDescent="0.25">
      <c r="A18" s="1" t="s">
        <v>38</v>
      </c>
      <c r="B18" s="1" t="str">
        <f>VLOOKUP(A18,ShownNames!$A$1:$B$53,2,FALSE)</f>
        <v>DataStateTanimotoCoefficient</v>
      </c>
      <c r="C18" s="5">
        <v>0.44999929656308441</v>
      </c>
      <c r="D18" s="5">
        <v>0.43820955448134324</v>
      </c>
    </row>
    <row r="19" spans="1:4" x14ac:dyDescent="0.25">
      <c r="A19" s="1" t="s">
        <v>29</v>
      </c>
      <c r="B19" s="1" t="str">
        <f>VLOOKUP(A19,ShownNames!$A$1:$B$53,2,FALSE)</f>
        <v>DataStateBlockDistance</v>
      </c>
      <c r="C19" s="5">
        <v>0.45001105033046296</v>
      </c>
      <c r="D19" s="5">
        <v>0.43821924854164557</v>
      </c>
    </row>
    <row r="20" spans="1:4" x14ac:dyDescent="0.25">
      <c r="A20" s="1" t="s">
        <v>31</v>
      </c>
      <c r="B20" s="1" t="str">
        <f>VLOOKUP(A20,ShownNames!$A$1:$B$53,2,FALSE)</f>
        <v>DataStateDice</v>
      </c>
      <c r="C20" s="5">
        <v>0.45001208656029978</v>
      </c>
      <c r="D20" s="5">
        <v>0.43822040926690242</v>
      </c>
    </row>
    <row r="21" spans="1:4" x14ac:dyDescent="0.25">
      <c r="A21" s="1" t="s">
        <v>2</v>
      </c>
      <c r="B21" s="1" t="str">
        <f>VLOOKUP(A21,ShownNames!$A$1:$B$53,2,FALSE)</f>
        <v>DataStateCustomOverlap</v>
      </c>
      <c r="C21" s="5">
        <v>0.45001437710383463</v>
      </c>
      <c r="D21" s="5">
        <v>0.43824126094375465</v>
      </c>
    </row>
    <row r="22" spans="1:4" x14ac:dyDescent="0.25">
      <c r="A22" s="1" t="s">
        <v>35</v>
      </c>
      <c r="B22" s="1" t="str">
        <f>VLOOKUP(A22,ShownNames!$A$1:$B$53,2,FALSE)</f>
        <v>DataStateJaccard</v>
      </c>
      <c r="C22" s="5">
        <v>0.45030982595887464</v>
      </c>
      <c r="D22" s="5">
        <v>0.4384588192525683</v>
      </c>
    </row>
    <row r="23" spans="1:4" x14ac:dyDescent="0.25">
      <c r="A23" s="1" t="s">
        <v>11</v>
      </c>
      <c r="B23" s="1" t="str">
        <f>VLOOKUP(A23,ShownNames!$A$1:$B$53,2,FALSE)</f>
        <v>StepFrequency</v>
      </c>
      <c r="C23" s="5">
        <v>0.6620852990705689</v>
      </c>
      <c r="D23" s="5">
        <v>0.65592249577308792</v>
      </c>
    </row>
    <row r="24" spans="1:4" x14ac:dyDescent="0.25">
      <c r="A24" s="1" t="s">
        <v>46</v>
      </c>
      <c r="B24" s="1" t="str">
        <f>VLOOKUP(A24,ShownNames!$A$1:$B$53,2,FALSE)</f>
        <v>ActivityOverlapCoefficient</v>
      </c>
      <c r="C24" s="5">
        <v>0.72655790415787047</v>
      </c>
      <c r="D24" s="5">
        <v>0.71252484613167111</v>
      </c>
    </row>
    <row r="25" spans="1:4" x14ac:dyDescent="0.25">
      <c r="A25" s="1" t="s">
        <v>10</v>
      </c>
      <c r="B25" s="1" t="str">
        <f>VLOOKUP(A25,ShownNames!$A$1:$B$53,2,FALSE)</f>
        <v>RespondedFrequency</v>
      </c>
      <c r="C25" s="5">
        <v>0.7290477560976002</v>
      </c>
      <c r="D25" s="5">
        <v>0.72477877002057844</v>
      </c>
    </row>
    <row r="26" spans="1:4" x14ac:dyDescent="0.25">
      <c r="A26" s="1" t="s">
        <v>48</v>
      </c>
      <c r="B26" s="1" t="str">
        <f>VLOOKUP(A26,ShownNames!$A$1:$B$53,2,FALSE)</f>
        <v>ActivityTanimotoCoefficient</v>
      </c>
      <c r="C26" s="5">
        <v>0.73248321933605409</v>
      </c>
      <c r="D26" s="5">
        <v>0.72181973105956687</v>
      </c>
    </row>
    <row r="27" spans="1:4" x14ac:dyDescent="0.25">
      <c r="A27" s="1" t="s">
        <v>91</v>
      </c>
      <c r="B27" s="1" t="str">
        <f>VLOOKUP(A27,ShownNames!$A$1:$B$53,2,FALSE)</f>
        <v>ActivityDice</v>
      </c>
      <c r="C27" s="5">
        <v>0.73249066481122649</v>
      </c>
      <c r="D27" s="5">
        <v>0.72182584841922337</v>
      </c>
    </row>
    <row r="28" spans="1:4" x14ac:dyDescent="0.25">
      <c r="A28" s="1" t="s">
        <v>45</v>
      </c>
      <c r="B28" s="1" t="str">
        <f>VLOOKUP(A28,ShownNames!$A$1:$B$53,2,FALSE)</f>
        <v>ActivityJaccard</v>
      </c>
      <c r="C28" s="5">
        <v>0.73257466319832032</v>
      </c>
      <c r="D28" s="5">
        <v>0.72190404525616159</v>
      </c>
    </row>
    <row r="29" spans="1:4" x14ac:dyDescent="0.25">
      <c r="A29" s="1" t="s">
        <v>12</v>
      </c>
      <c r="B29" s="1" t="str">
        <f>VLOOKUP(A29,ShownNames!$A$1:$B$53,2,FALSE)</f>
        <v>UniqueActivity</v>
      </c>
      <c r="C29" s="5">
        <v>0.73296376140352815</v>
      </c>
      <c r="D29" s="5">
        <v>0.7222842756068919</v>
      </c>
    </row>
    <row r="30" spans="1:4" x14ac:dyDescent="0.25">
      <c r="A30" s="1" t="s">
        <v>44</v>
      </c>
      <c r="B30" s="1" t="str">
        <f>VLOOKUP(A30,ShownNames!$A$1:$B$53,2,FALSE)</f>
        <v>ActivityGeneralizedOverlapCoefficient</v>
      </c>
      <c r="C30" s="5">
        <v>0.78596836523420477</v>
      </c>
      <c r="D30" s="5">
        <v>0.78302883567092219</v>
      </c>
    </row>
    <row r="31" spans="1:4" x14ac:dyDescent="0.25">
      <c r="A31" s="1" t="s">
        <v>104</v>
      </c>
      <c r="B31" s="1" t="str">
        <f>VLOOKUP(A31,ShownNames!$A$1:$B$53,2,FALSE)</f>
        <v>ActivityWithBeforesAndDataAndKBsV1</v>
      </c>
      <c r="C31" s="5">
        <v>0.80358922699731328</v>
      </c>
      <c r="D31" s="5">
        <v>0.80450389688866564</v>
      </c>
    </row>
    <row r="32" spans="1:4" x14ac:dyDescent="0.25">
      <c r="A32" s="1" t="s">
        <v>14</v>
      </c>
      <c r="B32" s="1" t="str">
        <f>VLOOKUP(A32,ShownNames!$A$1:$B$53,2,FALSE)</f>
        <v>ActivityUniqueTransition</v>
      </c>
      <c r="C32" s="5">
        <v>0.82219584756235342</v>
      </c>
      <c r="D32" s="5">
        <v>0.82413630209742017</v>
      </c>
    </row>
    <row r="33" spans="1:20" x14ac:dyDescent="0.25">
      <c r="A33" s="1" t="s">
        <v>40</v>
      </c>
      <c r="B33" s="1" t="str">
        <f>VLOOKUP(A33,ShownNames!$A$1:$B$53,2,FALSE)</f>
        <v>ActivityBlockDistance</v>
      </c>
      <c r="C33" s="5">
        <v>0.82568324219945421</v>
      </c>
      <c r="D33" s="5">
        <v>0.83071027793086627</v>
      </c>
    </row>
    <row r="34" spans="1:20" x14ac:dyDescent="0.25">
      <c r="A34" s="1" t="s">
        <v>47</v>
      </c>
      <c r="B34" s="1" t="str">
        <f>VLOOKUP(A34,ShownNames!$A$1:$B$53,2,FALSE)</f>
        <v>ActivitySimonWhite</v>
      </c>
      <c r="C34" s="5">
        <v>0.8256834786830094</v>
      </c>
      <c r="D34" s="5">
        <v>0.83071053372670045</v>
      </c>
    </row>
    <row r="35" spans="1:20" x14ac:dyDescent="0.25">
      <c r="A35" s="1" t="s">
        <v>43</v>
      </c>
      <c r="B35" s="1" t="str">
        <f>VLOOKUP(A35,ShownNames!$A$1:$B$53,2,FALSE)</f>
        <v>ActivityGeneralizedJaccard</v>
      </c>
      <c r="C35" s="5">
        <v>0.8259408498202796</v>
      </c>
      <c r="D35" s="5">
        <v>0.83092489035001083</v>
      </c>
    </row>
    <row r="36" spans="1:20" x14ac:dyDescent="0.25">
      <c r="A36" s="1" t="s">
        <v>41</v>
      </c>
      <c r="B36" s="1" t="str">
        <f>VLOOKUP(A36,ShownNames!$A$1:$B$53,2,FALSE)</f>
        <v>ActivityCosine</v>
      </c>
      <c r="C36" s="5">
        <v>0.8261487653663464</v>
      </c>
      <c r="D36" s="5">
        <v>0.83084357704147138</v>
      </c>
    </row>
    <row r="37" spans="1:20" x14ac:dyDescent="0.25">
      <c r="A37" s="1" t="s">
        <v>42</v>
      </c>
      <c r="B37" s="1" t="str">
        <f>VLOOKUP(A37,ShownNames!$A$1:$B$53,2,FALSE)</f>
        <v>ActivityEuclideanDistance</v>
      </c>
      <c r="C37" s="5">
        <v>0.82672105470574375</v>
      </c>
      <c r="D37" s="5">
        <v>0.8313342482756485</v>
      </c>
    </row>
    <row r="38" spans="1:20" x14ac:dyDescent="0.25">
      <c r="A38" s="1" t="s">
        <v>13</v>
      </c>
      <c r="B38" s="1" t="str">
        <f>VLOOKUP(A38,ShownNames!$A$1:$B$53,2,FALSE)</f>
        <v>Activity</v>
      </c>
      <c r="C38" s="5">
        <v>0.82702240978042041</v>
      </c>
      <c r="D38" s="5">
        <v>0.83156639240463615</v>
      </c>
    </row>
    <row r="39" spans="1:20" x14ac:dyDescent="0.25">
      <c r="A39" s="1" t="s">
        <v>15</v>
      </c>
      <c r="B39" s="1" t="str">
        <f>VLOOKUP(A39,ShownNames!$A$1:$B$53,2,FALSE)</f>
        <v>ActivityTransition</v>
      </c>
      <c r="C39" s="5">
        <v>0.83182580310307563</v>
      </c>
      <c r="D39" s="5">
        <v>0.83912741626697485</v>
      </c>
    </row>
    <row r="40" spans="1:20" x14ac:dyDescent="0.25">
      <c r="A40" s="1" t="s">
        <v>17</v>
      </c>
      <c r="B40" s="1" t="str">
        <f>VLOOKUP(A40,ShownNames!$A$1:$B$53,2,FALSE)</f>
        <v>ActivityWithBefores</v>
      </c>
      <c r="C40" s="5">
        <v>0.83320276373137436</v>
      </c>
      <c r="D40" s="5">
        <v>0.84008230785053295</v>
      </c>
    </row>
    <row r="41" spans="1:20" x14ac:dyDescent="0.25">
      <c r="A41" s="1" t="s">
        <v>49</v>
      </c>
      <c r="B41" s="1" t="str">
        <f>VLOOKUP(A41,ShownNames!$A$1:$B$53,2,FALSE)</f>
        <v>ActivityWithBeforesAndData</v>
      </c>
      <c r="C41" s="5">
        <v>0.85415490042574893</v>
      </c>
      <c r="D41" s="5">
        <v>0.85880685493564712</v>
      </c>
    </row>
    <row r="42" spans="1:20" x14ac:dyDescent="0.25">
      <c r="C42" s="3"/>
    </row>
    <row r="43" spans="1:20" x14ac:dyDescent="0.25">
      <c r="C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C44" s="3"/>
    </row>
    <row r="45" spans="1:20" x14ac:dyDescent="0.25">
      <c r="C45" s="3"/>
    </row>
    <row r="46" spans="1:20" x14ac:dyDescent="0.25">
      <c r="C46" s="3"/>
    </row>
    <row r="47" spans="1:20" x14ac:dyDescent="0.25">
      <c r="C47" s="3"/>
    </row>
    <row r="48" spans="1:20" x14ac:dyDescent="0.25">
      <c r="C48" s="3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</sheetData>
  <sortState ref="A2:D53">
    <sortCondition ref="C1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D31C2-38AB-45BD-87A0-7537DA3E88C8}">
  <dimension ref="A1:N58"/>
  <sheetViews>
    <sheetView topLeftCell="A37" workbookViewId="0">
      <selection activeCell="D41" sqref="C2:D41"/>
    </sheetView>
  </sheetViews>
  <sheetFormatPr defaultRowHeight="15" x14ac:dyDescent="0.25"/>
  <cols>
    <col min="1" max="1" width="44" customWidth="1"/>
    <col min="2" max="2" width="33.28515625" bestFit="1" customWidth="1"/>
    <col min="3" max="3" width="21.140625" bestFit="1" customWidth="1"/>
    <col min="4" max="4" width="23.7109375" bestFit="1" customWidth="1"/>
    <col min="5" max="5" width="33.85546875" bestFit="1" customWidth="1"/>
    <col min="6" max="6" width="19.5703125" bestFit="1" customWidth="1"/>
    <col min="7" max="7" width="22.140625" bestFit="1" customWidth="1"/>
    <col min="8" max="8" width="32.28515625" bestFit="1" customWidth="1"/>
  </cols>
  <sheetData>
    <row r="1" spans="1:4" s="1" customFormat="1" x14ac:dyDescent="0.25">
      <c r="B1" s="2" t="s">
        <v>96</v>
      </c>
      <c r="C1" s="2" t="s">
        <v>94</v>
      </c>
      <c r="D1" s="2" t="s">
        <v>95</v>
      </c>
    </row>
    <row r="2" spans="1:4" x14ac:dyDescent="0.25">
      <c r="A2" s="1" t="s">
        <v>6</v>
      </c>
      <c r="B2" s="1" t="str">
        <f>VLOOKUP(A2,ShownNames!$A$1:$B$53,2,FALSE)</f>
        <v>ActivityInTraceFrequency</v>
      </c>
      <c r="C2" s="5">
        <v>0.14106587301587162</v>
      </c>
      <c r="D2" s="5">
        <v>0.13520822065981611</v>
      </c>
    </row>
    <row r="3" spans="1:4" x14ac:dyDescent="0.25">
      <c r="A3" s="1" t="s">
        <v>20</v>
      </c>
      <c r="B3" s="1" t="str">
        <f>VLOOKUP(A3,ShownNames!$A$1:$B$53,2,FALSE)</f>
        <v>IntraTraceFrequency</v>
      </c>
      <c r="C3" s="5">
        <v>0.14106587301587162</v>
      </c>
      <c r="D3" s="5">
        <v>0.13520822065981611</v>
      </c>
    </row>
    <row r="4" spans="1:4" x14ac:dyDescent="0.25">
      <c r="A4" s="1" t="s">
        <v>5</v>
      </c>
      <c r="B4" s="1" t="str">
        <f>VLOOKUP(A4,ShownNames!$A$1:$B$53,2,FALSE)</f>
        <v>AbsoluteFrequency</v>
      </c>
      <c r="C4" s="5">
        <v>0.23198452380952336</v>
      </c>
      <c r="D4" s="5">
        <v>0.23612763656030286</v>
      </c>
    </row>
    <row r="5" spans="1:4" x14ac:dyDescent="0.25">
      <c r="A5" s="1" t="s">
        <v>36</v>
      </c>
      <c r="B5" s="1" t="str">
        <f>VLOOKUP(A5,ShownNames!$A$1:$B$53,2,FALSE)</f>
        <v>DataStateOverlapCoefficient</v>
      </c>
      <c r="C5" s="5">
        <v>0.43932865079364503</v>
      </c>
      <c r="D5" s="5">
        <v>0.42744726879394268</v>
      </c>
    </row>
    <row r="6" spans="1:4" x14ac:dyDescent="0.25">
      <c r="A6" s="1" t="s">
        <v>27</v>
      </c>
      <c r="B6" s="1" t="str">
        <f>VLOOKUP(A6,ShownNames!$A$1:$B$53,2,FALSE)</f>
        <v>DataOverlapCoefficient</v>
      </c>
      <c r="C6" s="5">
        <v>0.44228515873015228</v>
      </c>
      <c r="D6" s="5">
        <v>0.43142239048134129</v>
      </c>
    </row>
    <row r="7" spans="1:4" x14ac:dyDescent="0.25">
      <c r="A7" s="1" t="s">
        <v>25</v>
      </c>
      <c r="B7" s="1" t="str">
        <f>VLOOKUP(A7,ShownNames!$A$1:$B$53,2,FALSE)</f>
        <v>DataGeneralizedOverlapCoefficient</v>
      </c>
      <c r="C7" s="5">
        <v>0.44231015873015228</v>
      </c>
      <c r="D7" s="5">
        <v>0.43144943212547321</v>
      </c>
    </row>
    <row r="8" spans="1:4" x14ac:dyDescent="0.25">
      <c r="A8" s="1" t="s">
        <v>2</v>
      </c>
      <c r="B8" s="1" t="str">
        <f>VLOOKUP(A8,ShownNames!$A$1:$B$53,2,FALSE)</f>
        <v>DataStateCustomOverlap</v>
      </c>
      <c r="C8" s="5">
        <v>0.44960880952380505</v>
      </c>
      <c r="D8" s="5">
        <v>0.43647917793401841</v>
      </c>
    </row>
    <row r="9" spans="1:4" x14ac:dyDescent="0.25">
      <c r="A9" s="1" t="s">
        <v>32</v>
      </c>
      <c r="B9" s="1" t="str">
        <f>VLOOKUP(A9,ShownNames!$A$1:$B$53,2,FALSE)</f>
        <v>DataStateEuclideanDistance</v>
      </c>
      <c r="C9" s="5">
        <v>0.44976714285713854</v>
      </c>
      <c r="D9" s="5">
        <v>0.43656030286641428</v>
      </c>
    </row>
    <row r="10" spans="1:4" x14ac:dyDescent="0.25">
      <c r="A10" s="1" t="s">
        <v>35</v>
      </c>
      <c r="B10" s="1" t="str">
        <f>VLOOKUP(A10,ShownNames!$A$1:$B$53,2,FALSE)</f>
        <v>DataStateJaccard</v>
      </c>
      <c r="C10" s="5">
        <v>0.4498360317460276</v>
      </c>
      <c r="D10" s="5">
        <v>0.43623580313683075</v>
      </c>
    </row>
    <row r="11" spans="1:4" x14ac:dyDescent="0.25">
      <c r="A11" s="1" t="s">
        <v>38</v>
      </c>
      <c r="B11" s="1" t="str">
        <f>VLOOKUP(A11,ShownNames!$A$1:$B$53,2,FALSE)</f>
        <v>DataStateTanimotoCoefficient</v>
      </c>
      <c r="C11" s="5">
        <v>0.45000936507936073</v>
      </c>
      <c r="D11" s="5">
        <v>0.43664142779881016</v>
      </c>
    </row>
    <row r="12" spans="1:4" x14ac:dyDescent="0.25">
      <c r="A12" s="1" t="s">
        <v>29</v>
      </c>
      <c r="B12" s="1" t="str">
        <f>VLOOKUP(A12,ShownNames!$A$1:$B$53,2,FALSE)</f>
        <v>DataStateBlockDistance</v>
      </c>
      <c r="C12" s="5">
        <v>0.45007603174602745</v>
      </c>
      <c r="D12" s="5">
        <v>0.43669551108707411</v>
      </c>
    </row>
    <row r="13" spans="1:4" x14ac:dyDescent="0.25">
      <c r="A13" s="1" t="s">
        <v>31</v>
      </c>
      <c r="B13" s="1" t="str">
        <f>VLOOKUP(A13,ShownNames!$A$1:$B$53,2,FALSE)</f>
        <v>DataStateDice</v>
      </c>
      <c r="C13" s="5">
        <v>0.45007603174602745</v>
      </c>
      <c r="D13" s="5">
        <v>0.43669551108707411</v>
      </c>
    </row>
    <row r="14" spans="1:4" x14ac:dyDescent="0.25">
      <c r="A14" s="1" t="s">
        <v>26</v>
      </c>
      <c r="B14" s="1" t="str">
        <f>VLOOKUP(A14,ShownNames!$A$1:$B$53,2,FALSE)</f>
        <v>DataJaccard</v>
      </c>
      <c r="C14" s="5">
        <v>0.4501843650793601</v>
      </c>
      <c r="D14" s="5">
        <v>0.43864250946457545</v>
      </c>
    </row>
    <row r="15" spans="1:4" x14ac:dyDescent="0.25">
      <c r="A15" s="1" t="s">
        <v>24</v>
      </c>
      <c r="B15" s="1" t="str">
        <f>VLOOKUP(A15,ShownNames!$A$1:$B$53,2,FALSE)</f>
        <v>DataGeneralizedJaccard</v>
      </c>
      <c r="C15" s="5">
        <v>0.4501843650793601</v>
      </c>
      <c r="D15" s="5">
        <v>0.43864250946457545</v>
      </c>
    </row>
    <row r="16" spans="1:4" x14ac:dyDescent="0.25">
      <c r="A16" s="1" t="s">
        <v>23</v>
      </c>
      <c r="B16" s="1" t="str">
        <f>VLOOKUP(A16,ShownNames!$A$1:$B$53,2,FALSE)</f>
        <v>DataEuclideanDistance</v>
      </c>
      <c r="C16" s="5">
        <v>0.45037484126983607</v>
      </c>
      <c r="D16" s="5">
        <v>0.43904813412655491</v>
      </c>
    </row>
    <row r="17" spans="1:4" x14ac:dyDescent="0.25">
      <c r="A17" s="1" t="s">
        <v>21</v>
      </c>
      <c r="B17" s="1" t="str">
        <f>VLOOKUP(A17,ShownNames!$A$1:$B$53,2,FALSE)</f>
        <v>DataCosineSimilarity</v>
      </c>
      <c r="C17" s="5">
        <v>0.4506105555555503</v>
      </c>
      <c r="D17" s="5">
        <v>0.43915630070308276</v>
      </c>
    </row>
    <row r="18" spans="1:4" x14ac:dyDescent="0.25">
      <c r="A18" s="1" t="s">
        <v>39</v>
      </c>
      <c r="B18" s="1" t="str">
        <f>VLOOKUP(A18,ShownNames!$A$1:$B$53,2,FALSE)</f>
        <v>DataTanimotoCoefficient</v>
      </c>
      <c r="C18" s="5">
        <v>0.4506105555555503</v>
      </c>
      <c r="D18" s="5">
        <v>0.43915630070308276</v>
      </c>
    </row>
    <row r="19" spans="1:4" x14ac:dyDescent="0.25">
      <c r="A19" s="1" t="s">
        <v>22</v>
      </c>
      <c r="B19" s="1" t="str">
        <f>VLOOKUP(A19,ShownNames!$A$1:$B$53,2,FALSE)</f>
        <v>DataDice</v>
      </c>
      <c r="C19" s="5">
        <v>0.45066888888888368</v>
      </c>
      <c r="D19" s="5">
        <v>0.43923742563547863</v>
      </c>
    </row>
    <row r="20" spans="1:4" x14ac:dyDescent="0.25">
      <c r="A20" s="1" t="s">
        <v>28</v>
      </c>
      <c r="B20" s="1" t="str">
        <f>VLOOKUP(A20,ShownNames!$A$1:$B$53,2,FALSE)</f>
        <v>DataSimonWhite</v>
      </c>
      <c r="C20" s="5">
        <v>0.45066888888888368</v>
      </c>
      <c r="D20" s="5">
        <v>0.43923742563547863</v>
      </c>
    </row>
    <row r="21" spans="1:4" x14ac:dyDescent="0.25">
      <c r="A21" s="1" t="s">
        <v>50</v>
      </c>
      <c r="B21" s="1" t="str">
        <f>VLOOKUP(A21,ShownNames!$A$1:$B$53,2,FALSE)</f>
        <v>DataBlockDistance</v>
      </c>
      <c r="C21" s="5">
        <v>0.45066888888888368</v>
      </c>
      <c r="D21" s="5">
        <v>0.43923742563547863</v>
      </c>
    </row>
    <row r="22" spans="1:4" x14ac:dyDescent="0.25">
      <c r="A22" s="1" t="s">
        <v>19</v>
      </c>
      <c r="B22" s="1" t="str">
        <f>VLOOKUP(A22,ShownNames!$A$1:$B$53,2,FALSE)</f>
        <v>IntraTraceFrequencyNotNull</v>
      </c>
      <c r="C22" s="5">
        <v>0.57253317460316644</v>
      </c>
      <c r="D22" s="5">
        <v>0.56389940508382908</v>
      </c>
    </row>
    <row r="23" spans="1:4" x14ac:dyDescent="0.25">
      <c r="A23" s="1" t="s">
        <v>11</v>
      </c>
      <c r="B23" s="1" t="str">
        <f>VLOOKUP(A23,ShownNames!$A$1:$B$53,2,FALSE)</f>
        <v>StepFrequency</v>
      </c>
      <c r="C23" s="5">
        <v>0.73995126984128567</v>
      </c>
      <c r="D23" s="5">
        <v>0.73388318009734987</v>
      </c>
    </row>
    <row r="24" spans="1:4" x14ac:dyDescent="0.25">
      <c r="A24" s="1" t="s">
        <v>46</v>
      </c>
      <c r="B24" s="1" t="str">
        <f>VLOOKUP(A24,ShownNames!$A$1:$B$53,2,FALSE)</f>
        <v>ActivityOverlapCoefficient</v>
      </c>
      <c r="C24" s="5">
        <v>0.78432936507937712</v>
      </c>
      <c r="D24" s="5">
        <v>0.76460248783126017</v>
      </c>
    </row>
    <row r="25" spans="1:4" x14ac:dyDescent="0.25">
      <c r="A25" s="1" t="s">
        <v>48</v>
      </c>
      <c r="B25" s="1" t="str">
        <f>VLOOKUP(A25,ShownNames!$A$1:$B$53,2,FALSE)</f>
        <v>ActivityTanimotoCoefficient</v>
      </c>
      <c r="C25" s="5">
        <v>0.78862976190476786</v>
      </c>
      <c r="D25" s="5">
        <v>0.76995673336938886</v>
      </c>
    </row>
    <row r="26" spans="1:4" x14ac:dyDescent="0.25">
      <c r="A26" s="1" t="s">
        <v>45</v>
      </c>
      <c r="B26" s="1" t="str">
        <f>VLOOKUP(A26,ShownNames!$A$1:$B$53,2,FALSE)</f>
        <v>ActivityJaccard</v>
      </c>
      <c r="C26" s="5">
        <v>0.78862976190476786</v>
      </c>
      <c r="D26" s="5">
        <v>0.76995673336938886</v>
      </c>
    </row>
    <row r="27" spans="1:4" x14ac:dyDescent="0.25">
      <c r="A27" s="1" t="s">
        <v>91</v>
      </c>
      <c r="B27" s="1" t="str">
        <f>VLOOKUP(A27,ShownNames!$A$1:$B$53,2,FALSE)</f>
        <v>ActivityDice</v>
      </c>
      <c r="C27" s="5">
        <v>0.78862976190476786</v>
      </c>
      <c r="D27" s="5">
        <v>0.76995673336938886</v>
      </c>
    </row>
    <row r="28" spans="1:4" x14ac:dyDescent="0.25">
      <c r="A28" s="1" t="s">
        <v>12</v>
      </c>
      <c r="B28" s="1" t="str">
        <f>VLOOKUP(A28,ShownNames!$A$1:$B$53,2,FALSE)</f>
        <v>UniqueActivity</v>
      </c>
      <c r="C28" s="5">
        <v>0.78915992063492635</v>
      </c>
      <c r="D28" s="5">
        <v>0.77052460789616006</v>
      </c>
    </row>
    <row r="29" spans="1:4" x14ac:dyDescent="0.25">
      <c r="A29" s="1" t="s">
        <v>10</v>
      </c>
      <c r="B29" s="1" t="str">
        <f>VLOOKUP(A29,ShownNames!$A$1:$B$53,2,FALSE)</f>
        <v>RespondedFrequency</v>
      </c>
      <c r="C29" s="5">
        <v>0.80983214285715055</v>
      </c>
      <c r="D29" s="5">
        <v>0.79818820984315841</v>
      </c>
    </row>
    <row r="30" spans="1:4" x14ac:dyDescent="0.25">
      <c r="A30" s="1" t="s">
        <v>44</v>
      </c>
      <c r="B30" s="1" t="str">
        <f>VLOOKUP(A30,ShownNames!$A$1:$B$53,2,FALSE)</f>
        <v>ActivityGeneralizedOverlapCoefficient</v>
      </c>
      <c r="C30" s="5">
        <v>0.82723452380953533</v>
      </c>
      <c r="D30" s="5">
        <v>0.81776636019469984</v>
      </c>
    </row>
    <row r="31" spans="1:4" x14ac:dyDescent="0.25">
      <c r="A31" s="1" t="s">
        <v>14</v>
      </c>
      <c r="B31" s="1" t="str">
        <f>VLOOKUP(A31,ShownNames!$A$1:$B$53,2,FALSE)</f>
        <v>ActivityUniqueTransition</v>
      </c>
      <c r="C31" s="5">
        <v>0.86954365079365159</v>
      </c>
      <c r="D31" s="5">
        <v>0.86368307193077343</v>
      </c>
    </row>
    <row r="32" spans="1:4" x14ac:dyDescent="0.25">
      <c r="A32" s="1" t="s">
        <v>40</v>
      </c>
      <c r="B32" s="1" t="str">
        <f>VLOOKUP(A32,ShownNames!$A$1:$B$53,2,FALSE)</f>
        <v>ActivityBlockDistance</v>
      </c>
      <c r="C32" s="5">
        <v>0.8720269841269892</v>
      </c>
      <c r="D32" s="5">
        <v>0.87076798269334776</v>
      </c>
    </row>
    <row r="33" spans="1:4" x14ac:dyDescent="0.25">
      <c r="A33" s="1" t="s">
        <v>47</v>
      </c>
      <c r="B33" s="1" t="str">
        <f>VLOOKUP(A33,ShownNames!$A$1:$B$53,2,FALSE)</f>
        <v>ActivitySimonWhite</v>
      </c>
      <c r="C33" s="5">
        <v>0.8720269841269892</v>
      </c>
      <c r="D33" s="5">
        <v>0.87076798269334776</v>
      </c>
    </row>
    <row r="34" spans="1:4" x14ac:dyDescent="0.25">
      <c r="A34" s="1" t="s">
        <v>43</v>
      </c>
      <c r="B34" s="1" t="str">
        <f>VLOOKUP(A34,ShownNames!$A$1:$B$53,2,FALSE)</f>
        <v>ActivityGeneralizedJaccard</v>
      </c>
      <c r="C34" s="5">
        <v>0.87227698412698906</v>
      </c>
      <c r="D34" s="5">
        <v>0.87090319091400759</v>
      </c>
    </row>
    <row r="35" spans="1:4" x14ac:dyDescent="0.25">
      <c r="A35" s="1" t="s">
        <v>41</v>
      </c>
      <c r="B35" s="1" t="str">
        <f>VLOOKUP(A35,ShownNames!$A$1:$B$53,2,FALSE)</f>
        <v>ActivityCosine</v>
      </c>
      <c r="C35" s="5">
        <v>0.8733960317460373</v>
      </c>
      <c r="D35" s="5">
        <v>0.87141698215251484</v>
      </c>
    </row>
    <row r="36" spans="1:4" x14ac:dyDescent="0.25">
      <c r="A36" s="1" t="s">
        <v>42</v>
      </c>
      <c r="B36" s="1" t="str">
        <f>VLOOKUP(A36,ShownNames!$A$1:$B$53,2,FALSE)</f>
        <v>ActivityEuclideanDistance</v>
      </c>
      <c r="C36" s="5">
        <v>0.87387698412698922</v>
      </c>
      <c r="D36" s="5">
        <v>0.87176852352623035</v>
      </c>
    </row>
    <row r="37" spans="1:4" x14ac:dyDescent="0.25">
      <c r="A37" s="1" t="s">
        <v>13</v>
      </c>
      <c r="B37" s="1" t="str">
        <f>VLOOKUP(A37,ShownNames!$A$1:$B$53,2,FALSE)</f>
        <v>Activity</v>
      </c>
      <c r="C37" s="5">
        <v>0.87416269841270366</v>
      </c>
      <c r="D37" s="5">
        <v>0.87203893996755</v>
      </c>
    </row>
    <row r="38" spans="1:4" x14ac:dyDescent="0.25">
      <c r="A38" s="1" t="s">
        <v>15</v>
      </c>
      <c r="B38" s="1" t="str">
        <f>VLOOKUP(A38,ShownNames!$A$1:$B$53,2,FALSE)</f>
        <v>ActivityTransition</v>
      </c>
      <c r="C38" s="5">
        <v>0.87989642857142825</v>
      </c>
      <c r="D38" s="5">
        <v>0.87942130881557601</v>
      </c>
    </row>
    <row r="39" spans="1:4" x14ac:dyDescent="0.25">
      <c r="A39" s="1" t="s">
        <v>17</v>
      </c>
      <c r="B39" s="1" t="str">
        <f>VLOOKUP(A39,ShownNames!$A$1:$B$53,2,FALSE)</f>
        <v>ActivityWithBefores</v>
      </c>
      <c r="C39" s="5">
        <v>0.88158214285714254</v>
      </c>
      <c r="D39" s="5">
        <v>0.88082747431043806</v>
      </c>
    </row>
    <row r="40" spans="1:4" x14ac:dyDescent="0.25">
      <c r="A40" s="1" t="s">
        <v>104</v>
      </c>
      <c r="B40" s="1" t="str">
        <f>VLOOKUP(A40,ShownNames!$A$1:$B$53,2,FALSE)</f>
        <v>ActivityWithBeforesAndDataAndKBsV1</v>
      </c>
      <c r="C40" s="5">
        <v>0.89619920634920325</v>
      </c>
      <c r="D40" s="5">
        <v>0.89459167117360738</v>
      </c>
    </row>
    <row r="41" spans="1:4" x14ac:dyDescent="0.25">
      <c r="A41" s="1" t="s">
        <v>49</v>
      </c>
      <c r="B41" s="1" t="str">
        <f>VLOOKUP(A41,ShownNames!$A$1:$B$53,2,FALSE)</f>
        <v>ActivityWithBeforesAndData</v>
      </c>
      <c r="C41" s="5">
        <v>0.8970563492063518</v>
      </c>
      <c r="D41" s="5">
        <v>0.89997295835586799</v>
      </c>
    </row>
    <row r="58" spans="3:14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sortState ref="A2:D58">
    <sortCondition ref="C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D9B4-B356-4128-94E0-23CAA1ED8E3E}">
  <dimension ref="A1:N57"/>
  <sheetViews>
    <sheetView topLeftCell="A37" workbookViewId="0">
      <selection activeCell="D41" sqref="C2:D41"/>
    </sheetView>
  </sheetViews>
  <sheetFormatPr defaultRowHeight="15" x14ac:dyDescent="0.25"/>
  <cols>
    <col min="1" max="1" width="44" customWidth="1"/>
    <col min="2" max="2" width="33.28515625" bestFit="1" customWidth="1"/>
    <col min="3" max="3" width="21.140625" bestFit="1" customWidth="1"/>
    <col min="4" max="4" width="23.7109375" bestFit="1" customWidth="1"/>
    <col min="5" max="5" width="33.85546875" bestFit="1" customWidth="1"/>
    <col min="6" max="6" width="19.5703125" bestFit="1" customWidth="1"/>
    <col min="7" max="7" width="22.140625" bestFit="1" customWidth="1"/>
    <col min="8" max="8" width="32.28515625" bestFit="1" customWidth="1"/>
  </cols>
  <sheetData>
    <row r="1" spans="1:4" s="1" customFormat="1" x14ac:dyDescent="0.25">
      <c r="B1" s="2" t="s">
        <v>96</v>
      </c>
      <c r="C1" s="2" t="s">
        <v>94</v>
      </c>
      <c r="D1" s="2" t="s">
        <v>95</v>
      </c>
    </row>
    <row r="2" spans="1:4" x14ac:dyDescent="0.25">
      <c r="A2" s="1" t="s">
        <v>27</v>
      </c>
      <c r="B2" s="1" t="str">
        <f>VLOOKUP(A2,ShownNames!$A$1:$B$53,2,FALSE)</f>
        <v>DataOverlapCoefficient</v>
      </c>
      <c r="C2" s="9">
        <v>8.9164124787241866E-2</v>
      </c>
      <c r="D2" s="9">
        <v>8.9923062776089344E-2</v>
      </c>
    </row>
    <row r="3" spans="1:4" x14ac:dyDescent="0.25">
      <c r="A3" s="1" t="s">
        <v>25</v>
      </c>
      <c r="B3" s="1" t="str">
        <f>VLOOKUP(A3,ShownNames!$A$1:$B$53,2,FALSE)</f>
        <v>DataGeneralizedOverlapCoefficient</v>
      </c>
      <c r="C3" s="9">
        <v>8.9164063041906952E-2</v>
      </c>
      <c r="D3" s="9">
        <v>8.992304083936678E-2</v>
      </c>
    </row>
    <row r="4" spans="1:4" x14ac:dyDescent="0.25">
      <c r="A4" s="1" t="s">
        <v>36</v>
      </c>
      <c r="B4" s="1" t="str">
        <f>VLOOKUP(A4,ShownNames!$A$1:$B$53,2,FALSE)</f>
        <v>DataStateOverlapCoefficient</v>
      </c>
      <c r="C4" s="9">
        <v>8.7874069471434113E-2</v>
      </c>
      <c r="D4" s="9">
        <v>8.8806835532715067E-2</v>
      </c>
    </row>
    <row r="5" spans="1:4" x14ac:dyDescent="0.25">
      <c r="A5" s="1" t="s">
        <v>23</v>
      </c>
      <c r="B5" s="1" t="str">
        <f>VLOOKUP(A5,ShownNames!$A$1:$B$53,2,FALSE)</f>
        <v>DataEuclideanDistance</v>
      </c>
      <c r="C5" s="9">
        <v>8.6986335617899174E-2</v>
      </c>
      <c r="D5" s="9">
        <v>8.7941528722278381E-2</v>
      </c>
    </row>
    <row r="6" spans="1:4" x14ac:dyDescent="0.25">
      <c r="A6" s="1" t="s">
        <v>26</v>
      </c>
      <c r="B6" s="1" t="str">
        <f>VLOOKUP(A6,ShownNames!$A$1:$B$53,2,FALSE)</f>
        <v>DataJaccard</v>
      </c>
      <c r="C6" s="9">
        <v>8.6975077943610465E-2</v>
      </c>
      <c r="D6" s="9">
        <v>8.7929971598697018E-2</v>
      </c>
    </row>
    <row r="7" spans="1:4" x14ac:dyDescent="0.25">
      <c r="A7" s="1" t="s">
        <v>24</v>
      </c>
      <c r="B7" s="1" t="str">
        <f>VLOOKUP(A7,ShownNames!$A$1:$B$53,2,FALSE)</f>
        <v>DataGeneralizedJaccard</v>
      </c>
      <c r="C7" s="9">
        <v>8.6974785320551751E-2</v>
      </c>
      <c r="D7" s="9">
        <v>8.7929716521357934E-2</v>
      </c>
    </row>
    <row r="8" spans="1:4" x14ac:dyDescent="0.25">
      <c r="A8" s="1" t="s">
        <v>39</v>
      </c>
      <c r="B8" s="1" t="str">
        <f>VLOOKUP(A8,ShownNames!$A$1:$B$53,2,FALSE)</f>
        <v>DataTanimotoCoefficient</v>
      </c>
      <c r="C8" s="9">
        <v>8.6970817368770076E-2</v>
      </c>
      <c r="D8" s="9">
        <v>8.7925853663327905E-2</v>
      </c>
    </row>
    <row r="9" spans="1:4" x14ac:dyDescent="0.25">
      <c r="A9" s="1" t="s">
        <v>21</v>
      </c>
      <c r="B9" s="1" t="str">
        <f>VLOOKUP(A9,ShownNames!$A$1:$B$53,2,FALSE)</f>
        <v>DataCosineSimilarity</v>
      </c>
      <c r="C9" s="9">
        <v>8.6970762190043849E-2</v>
      </c>
      <c r="D9" s="9">
        <v>8.7925701506756826E-2</v>
      </c>
    </row>
    <row r="10" spans="1:4" x14ac:dyDescent="0.25">
      <c r="A10" s="1" t="s">
        <v>50</v>
      </c>
      <c r="B10" s="1" t="str">
        <f>VLOOKUP(A10,ShownNames!$A$1:$B$53,2,FALSE)</f>
        <v>DataBlockDistance</v>
      </c>
      <c r="C10" s="9">
        <v>8.6968483502980559E-2</v>
      </c>
      <c r="D10" s="9">
        <v>8.7923630489178187E-2</v>
      </c>
    </row>
    <row r="11" spans="1:4" x14ac:dyDescent="0.25">
      <c r="A11" s="1" t="s">
        <v>22</v>
      </c>
      <c r="B11" s="1" t="str">
        <f>VLOOKUP(A11,ShownNames!$A$1:$B$53,2,FALSE)</f>
        <v>DataDice</v>
      </c>
      <c r="C11" s="9">
        <v>8.6968467169518643E-2</v>
      </c>
      <c r="D11" s="9">
        <v>8.7923594231741689E-2</v>
      </c>
    </row>
    <row r="12" spans="1:4" x14ac:dyDescent="0.25">
      <c r="A12" s="1" t="s">
        <v>28</v>
      </c>
      <c r="B12" s="1" t="str">
        <f>VLOOKUP(A12,ShownNames!$A$1:$B$53,2,FALSE)</f>
        <v>DataSimonWhite</v>
      </c>
      <c r="C12" s="9">
        <v>8.6968143846405957E-2</v>
      </c>
      <c r="D12" s="9">
        <v>8.7923272585175974E-2</v>
      </c>
    </row>
    <row r="13" spans="1:4" x14ac:dyDescent="0.25">
      <c r="A13" s="1" t="s">
        <v>2</v>
      </c>
      <c r="B13" s="1" t="str">
        <f>VLOOKUP(A13,ShownNames!$A$1:$B$53,2,FALSE)</f>
        <v>DataStateCustomOverlap</v>
      </c>
      <c r="C13" s="9">
        <v>8.6373219916960328E-2</v>
      </c>
      <c r="D13" s="9">
        <v>8.7425925091126219E-2</v>
      </c>
    </row>
    <row r="14" spans="1:4" x14ac:dyDescent="0.25">
      <c r="A14" s="1" t="s">
        <v>35</v>
      </c>
      <c r="B14" s="1" t="str">
        <f>VLOOKUP(A14,ShownNames!$A$1:$B$53,2,FALSE)</f>
        <v>DataStateJaccard</v>
      </c>
      <c r="C14" s="9">
        <v>8.6288257621985623E-2</v>
      </c>
      <c r="D14" s="9">
        <v>8.7357556061651492E-2</v>
      </c>
    </row>
    <row r="15" spans="1:4" x14ac:dyDescent="0.25">
      <c r="A15" s="1" t="s">
        <v>32</v>
      </c>
      <c r="B15" s="1" t="str">
        <f>VLOOKUP(A15,ShownNames!$A$1:$B$53,2,FALSE)</f>
        <v>DataStateEuclideanDistance</v>
      </c>
      <c r="C15" s="9">
        <v>8.628506059903035E-2</v>
      </c>
      <c r="D15" s="9">
        <v>8.7346266013787283E-2</v>
      </c>
    </row>
    <row r="16" spans="1:4" x14ac:dyDescent="0.25">
      <c r="A16" s="1" t="s">
        <v>38</v>
      </c>
      <c r="B16" s="1" t="str">
        <f>VLOOKUP(A16,ShownNames!$A$1:$B$53,2,FALSE)</f>
        <v>DataStateTanimotoCoefficient</v>
      </c>
      <c r="C16" s="9">
        <v>8.6275498302471845E-2</v>
      </c>
      <c r="D16" s="9">
        <v>8.733954028798889E-2</v>
      </c>
    </row>
    <row r="17" spans="1:4" x14ac:dyDescent="0.25">
      <c r="A17" s="1" t="s">
        <v>29</v>
      </c>
      <c r="B17" s="1" t="str">
        <f>VLOOKUP(A17,ShownNames!$A$1:$B$53,2,FALSE)</f>
        <v>DataStateBlockDistance</v>
      </c>
      <c r="C17" s="9">
        <v>8.6272909697331396E-2</v>
      </c>
      <c r="D17" s="9">
        <v>8.7337401689016311E-2</v>
      </c>
    </row>
    <row r="18" spans="1:4" x14ac:dyDescent="0.25">
      <c r="A18" s="1" t="s">
        <v>31</v>
      </c>
      <c r="B18" s="1" t="str">
        <f>VLOOKUP(A18,ShownNames!$A$1:$B$53,2,FALSE)</f>
        <v>DataStateDice</v>
      </c>
      <c r="C18" s="9">
        <v>8.6272826682604442E-2</v>
      </c>
      <c r="D18" s="9">
        <v>8.7337306958621547E-2</v>
      </c>
    </row>
    <row r="19" spans="1:4" x14ac:dyDescent="0.25">
      <c r="A19" s="1" t="s">
        <v>6</v>
      </c>
      <c r="B19" s="1" t="str">
        <f>VLOOKUP(A19,ShownNames!$A$1:$B$53,2,FALSE)</f>
        <v>ActivityInTraceFrequency</v>
      </c>
      <c r="C19" s="9">
        <v>8.6012011246611272E-2</v>
      </c>
      <c r="D19" s="9">
        <v>8.6176590879646756E-2</v>
      </c>
    </row>
    <row r="20" spans="1:4" x14ac:dyDescent="0.25">
      <c r="A20" s="1" t="s">
        <v>5</v>
      </c>
      <c r="B20" s="1" t="str">
        <f>VLOOKUP(A20,ShownNames!$A$1:$B$53,2,FALSE)</f>
        <v>AbsoluteFrequency</v>
      </c>
      <c r="C20" s="9">
        <v>8.5661486641058562E-2</v>
      </c>
      <c r="D20" s="9">
        <v>8.5702695831807646E-2</v>
      </c>
    </row>
    <row r="21" spans="1:4" x14ac:dyDescent="0.25">
      <c r="A21" s="1" t="s">
        <v>19</v>
      </c>
      <c r="B21" s="1" t="str">
        <f>VLOOKUP(A21,ShownNames!$A$1:$B$53,2,FALSE)</f>
        <v>IntraTraceFrequencyNotNull</v>
      </c>
      <c r="C21" s="9">
        <v>7.8530787719201745E-2</v>
      </c>
      <c r="D21" s="9">
        <v>7.8244645244187019E-2</v>
      </c>
    </row>
    <row r="22" spans="1:4" x14ac:dyDescent="0.25">
      <c r="A22" s="1" t="s">
        <v>20</v>
      </c>
      <c r="B22" s="1" t="str">
        <f>VLOOKUP(A22,ShownNames!$A$1:$B$53,2,FALSE)</f>
        <v>IntraTraceFrequency</v>
      </c>
      <c r="C22" s="9">
        <v>7.3745955745948014E-2</v>
      </c>
      <c r="D22" s="9">
        <v>7.3741860238770426E-2</v>
      </c>
    </row>
    <row r="23" spans="1:4" x14ac:dyDescent="0.25">
      <c r="A23" s="1" t="s">
        <v>11</v>
      </c>
      <c r="B23" s="1" t="str">
        <f>VLOOKUP(A23,ShownNames!$A$1:$B$53,2,FALSE)</f>
        <v>StepFrequency</v>
      </c>
      <c r="C23" s="9">
        <v>3.3485302529984565E-2</v>
      </c>
      <c r="D23" s="9">
        <v>3.4416970004059279E-2</v>
      </c>
    </row>
    <row r="24" spans="1:4" x14ac:dyDescent="0.25">
      <c r="A24" s="1" t="s">
        <v>46</v>
      </c>
      <c r="B24" s="1" t="str">
        <f>VLOOKUP(A24,ShownNames!$A$1:$B$53,2,FALSE)</f>
        <v>ActivityOverlapCoefficient</v>
      </c>
      <c r="C24" s="9">
        <v>3.2199745648423046E-2</v>
      </c>
      <c r="D24" s="9">
        <v>3.4418510005681573E-2</v>
      </c>
    </row>
    <row r="25" spans="1:4" x14ac:dyDescent="0.25">
      <c r="A25" s="1" t="s">
        <v>48</v>
      </c>
      <c r="B25" s="1" t="str">
        <f>VLOOKUP(A25,ShownNames!$A$1:$B$53,2,FALSE)</f>
        <v>ActivityTanimotoCoefficient</v>
      </c>
      <c r="C25" s="9">
        <v>3.192460364985656E-2</v>
      </c>
      <c r="D25" s="9">
        <v>3.3664411958899097E-2</v>
      </c>
    </row>
    <row r="26" spans="1:4" x14ac:dyDescent="0.25">
      <c r="A26" s="1" t="s">
        <v>91</v>
      </c>
      <c r="B26" s="1" t="str">
        <f>VLOOKUP(A26,ShownNames!$A$1:$B$53,2,FALSE)</f>
        <v>ActivityDice</v>
      </c>
      <c r="C26" s="9">
        <v>3.1923532488031141E-2</v>
      </c>
      <c r="D26" s="9">
        <v>3.3663425129261522E-2</v>
      </c>
    </row>
    <row r="27" spans="1:4" x14ac:dyDescent="0.25">
      <c r="A27" s="1" t="s">
        <v>45</v>
      </c>
      <c r="B27" s="1" t="str">
        <f>VLOOKUP(A27,ShownNames!$A$1:$B$53,2,FALSE)</f>
        <v>ActivityJaccard</v>
      </c>
      <c r="C27" s="9">
        <v>3.1908873519586718E-2</v>
      </c>
      <c r="D27" s="9">
        <v>3.3649148788807239E-2</v>
      </c>
    </row>
    <row r="28" spans="1:4" x14ac:dyDescent="0.25">
      <c r="A28" s="1" t="s">
        <v>12</v>
      </c>
      <c r="B28" s="1" t="str">
        <f>VLOOKUP(A28,ShownNames!$A$1:$B$53,2,FALSE)</f>
        <v>UniqueActivity</v>
      </c>
      <c r="C28" s="9">
        <v>3.1866031756737467E-2</v>
      </c>
      <c r="D28" s="9">
        <v>3.3603252636833156E-2</v>
      </c>
    </row>
    <row r="29" spans="1:4" x14ac:dyDescent="0.25">
      <c r="A29" s="1" t="s">
        <v>10</v>
      </c>
      <c r="B29" s="1" t="str">
        <f>VLOOKUP(A29,ShownNames!$A$1:$B$53,2,FALSE)</f>
        <v>RespondedFrequency</v>
      </c>
      <c r="C29" s="9">
        <v>2.6753603179177191E-2</v>
      </c>
      <c r="D29" s="9">
        <v>2.7526055944292006E-2</v>
      </c>
    </row>
    <row r="30" spans="1:4" x14ac:dyDescent="0.25">
      <c r="A30" s="1" t="s">
        <v>44</v>
      </c>
      <c r="B30" s="1" t="str">
        <f>VLOOKUP(A30,ShownNames!$A$1:$B$53,2,FALSE)</f>
        <v>ActivityGeneralizedOverlapCoefficient</v>
      </c>
      <c r="C30" s="9">
        <v>2.1547021144079252E-2</v>
      </c>
      <c r="D30" s="9">
        <v>2.1997270375877325E-2</v>
      </c>
    </row>
    <row r="31" spans="1:4" x14ac:dyDescent="0.25">
      <c r="A31" s="1" t="s">
        <v>14</v>
      </c>
      <c r="B31" s="1" t="str">
        <f>VLOOKUP(A31,ShownNames!$A$1:$B$53,2,FALSE)</f>
        <v>ActivityUniqueTransition</v>
      </c>
      <c r="C31" s="9">
        <v>1.8629342288940292E-2</v>
      </c>
      <c r="D31" s="9">
        <v>1.8926447653326926E-2</v>
      </c>
    </row>
    <row r="32" spans="1:4" x14ac:dyDescent="0.25">
      <c r="A32" s="1" t="s">
        <v>47</v>
      </c>
      <c r="B32" s="1" t="str">
        <f>VLOOKUP(A32,ShownNames!$A$1:$B$53,2,FALSE)</f>
        <v>ActivitySimonWhite</v>
      </c>
      <c r="C32" s="9">
        <v>1.7373566154483471E-2</v>
      </c>
      <c r="D32" s="9">
        <v>1.6823415607626888E-2</v>
      </c>
    </row>
    <row r="33" spans="1:4" x14ac:dyDescent="0.25">
      <c r="A33" s="1" t="s">
        <v>40</v>
      </c>
      <c r="B33" s="1" t="str">
        <f>VLOOKUP(A33,ShownNames!$A$1:$B$53,2,FALSE)</f>
        <v>ActivityBlockDistance</v>
      </c>
      <c r="C33" s="9">
        <v>1.7372938731233484E-2</v>
      </c>
      <c r="D33" s="9">
        <v>1.6823092008924886E-2</v>
      </c>
    </row>
    <row r="34" spans="1:4" x14ac:dyDescent="0.25">
      <c r="A34" s="1" t="s">
        <v>41</v>
      </c>
      <c r="B34" s="1" t="str">
        <f>VLOOKUP(A34,ShownNames!$A$1:$B$53,2,FALSE)</f>
        <v>ActivityCosine</v>
      </c>
      <c r="C34" s="9">
        <v>1.7355731527587424E-2</v>
      </c>
      <c r="D34" s="9">
        <v>1.6836674063278569E-2</v>
      </c>
    </row>
    <row r="35" spans="1:4" x14ac:dyDescent="0.25">
      <c r="A35" s="1" t="s">
        <v>43</v>
      </c>
      <c r="B35" s="1" t="str">
        <f>VLOOKUP(A35,ShownNames!$A$1:$B$53,2,FALSE)</f>
        <v>ActivityGeneralizedJaccard</v>
      </c>
      <c r="C35" s="9">
        <v>1.7341781093555747E-2</v>
      </c>
      <c r="D35" s="9">
        <v>1.6799683269876811E-2</v>
      </c>
    </row>
    <row r="36" spans="1:4" x14ac:dyDescent="0.25">
      <c r="A36" s="1" t="s">
        <v>42</v>
      </c>
      <c r="B36" s="1" t="str">
        <f>VLOOKUP(A36,ShownNames!$A$1:$B$53,2,FALSE)</f>
        <v>ActivityEuclideanDistance</v>
      </c>
      <c r="C36" s="9">
        <v>1.7263005586293855E-2</v>
      </c>
      <c r="D36" s="9">
        <v>1.6760137985669148E-2</v>
      </c>
    </row>
    <row r="37" spans="1:4" x14ac:dyDescent="0.25">
      <c r="A37" s="1" t="s">
        <v>13</v>
      </c>
      <c r="B37" s="1" t="str">
        <f>VLOOKUP(A37,ShownNames!$A$1:$B$53,2,FALSE)</f>
        <v>Activity</v>
      </c>
      <c r="C37" s="9">
        <v>1.7245629080666812E-2</v>
      </c>
      <c r="D37" s="9">
        <v>1.6746587865874605E-2</v>
      </c>
    </row>
    <row r="38" spans="1:4" x14ac:dyDescent="0.25">
      <c r="A38" s="1" t="s">
        <v>15</v>
      </c>
      <c r="B38" s="1" t="str">
        <f>VLOOKUP(A38,ShownNames!$A$1:$B$53,2,FALSE)</f>
        <v>ActivityTransition</v>
      </c>
      <c r="C38" s="9">
        <v>1.6665903251698113E-2</v>
      </c>
      <c r="D38" s="9">
        <v>1.589245995781613E-2</v>
      </c>
    </row>
    <row r="39" spans="1:4" x14ac:dyDescent="0.25">
      <c r="A39" s="1" t="s">
        <v>17</v>
      </c>
      <c r="B39" s="1" t="str">
        <f>VLOOKUP(A39,ShownNames!$A$1:$B$53,2,FALSE)</f>
        <v>ActivityWithBefores</v>
      </c>
      <c r="C39" s="9">
        <v>1.6604579441543338E-2</v>
      </c>
      <c r="D39" s="9">
        <v>1.5869041785290382E-2</v>
      </c>
    </row>
    <row r="40" spans="1:4" x14ac:dyDescent="0.25">
      <c r="A40" s="1" t="s">
        <v>104</v>
      </c>
      <c r="B40" s="1" t="str">
        <f>VLOOKUP(A40,ShownNames!$A$1:$B$53,2,FALSE)</f>
        <v>ActivityWithBeforesAndDataAndKBsV1</v>
      </c>
      <c r="C40" s="9">
        <v>1.5525121605353197E-2</v>
      </c>
      <c r="D40" s="9">
        <v>1.5430766432667546E-2</v>
      </c>
    </row>
    <row r="41" spans="1:4" x14ac:dyDescent="0.25">
      <c r="A41" s="1" t="s">
        <v>49</v>
      </c>
      <c r="B41" s="1" t="str">
        <f>VLOOKUP(A41,ShownNames!$A$1:$B$53,2,FALSE)</f>
        <v>ActivityWithBeforesAndData</v>
      </c>
      <c r="C41" s="9">
        <v>1.3286805016550008E-2</v>
      </c>
      <c r="D41" s="9">
        <v>1.2910807584640275E-2</v>
      </c>
    </row>
    <row r="57" spans="3:14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sortState ref="A2:D57">
    <sortCondition descending="1" ref="C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02E68-9DC9-45E9-9FEF-9EABF95233FC}">
  <dimension ref="A1:N57"/>
  <sheetViews>
    <sheetView topLeftCell="A37" workbookViewId="0">
      <selection activeCell="D29" sqref="D29"/>
    </sheetView>
  </sheetViews>
  <sheetFormatPr defaultRowHeight="15" x14ac:dyDescent="0.25"/>
  <cols>
    <col min="1" max="1" width="44" customWidth="1"/>
    <col min="2" max="2" width="33.28515625" bestFit="1" customWidth="1"/>
    <col min="3" max="3" width="21.140625" bestFit="1" customWidth="1"/>
    <col min="4" max="4" width="23.7109375" bestFit="1" customWidth="1"/>
    <col min="5" max="5" width="33.85546875" bestFit="1" customWidth="1"/>
    <col min="6" max="6" width="19.5703125" bestFit="1" customWidth="1"/>
    <col min="7" max="7" width="22.140625" bestFit="1" customWidth="1"/>
    <col min="8" max="8" width="32.28515625" bestFit="1" customWidth="1"/>
  </cols>
  <sheetData>
    <row r="1" spans="1:4" s="1" customFormat="1" x14ac:dyDescent="0.25">
      <c r="B1" s="2" t="s">
        <v>96</v>
      </c>
      <c r="C1" s="2" t="s">
        <v>94</v>
      </c>
      <c r="D1" s="2" t="s">
        <v>95</v>
      </c>
    </row>
    <row r="2" spans="1:4" x14ac:dyDescent="0.25">
      <c r="A2" s="1" t="s">
        <v>25</v>
      </c>
      <c r="B2" s="1" t="str">
        <f>VLOOKUP(A2,ShownNames!$A$1:$B$53,2,FALSE)</f>
        <v>DataGeneralizedOverlapCoefficient</v>
      </c>
      <c r="C2" s="9">
        <v>19.432682151977431</v>
      </c>
      <c r="D2" s="9">
        <v>19.449149901882013</v>
      </c>
    </row>
    <row r="3" spans="1:4" x14ac:dyDescent="0.25">
      <c r="A3" s="1" t="s">
        <v>27</v>
      </c>
      <c r="B3" s="1" t="str">
        <f>VLOOKUP(A3,ShownNames!$A$1:$B$53,2,FALSE)</f>
        <v>DataOverlapCoefficient</v>
      </c>
      <c r="C3" s="9">
        <v>19.432648187211662</v>
      </c>
      <c r="D3" s="9">
        <v>19.449120657578689</v>
      </c>
    </row>
    <row r="4" spans="1:4" x14ac:dyDescent="0.25">
      <c r="A4" s="1" t="s">
        <v>36</v>
      </c>
      <c r="B4" s="1" t="str">
        <f>VLOOKUP(A4,ShownNames!$A$1:$B$53,2,FALSE)</f>
        <v>DataStateOverlapCoefficient</v>
      </c>
      <c r="C4" s="9">
        <v>18.858924933382131</v>
      </c>
      <c r="D4" s="9">
        <v>18.831025588168398</v>
      </c>
    </row>
    <row r="5" spans="1:4" x14ac:dyDescent="0.25">
      <c r="A5" s="1" t="s">
        <v>23</v>
      </c>
      <c r="B5" s="1" t="str">
        <f>VLOOKUP(A5,ShownNames!$A$1:$B$53,2,FALSE)</f>
        <v>DataEuclideanDistance</v>
      </c>
      <c r="C5" s="9">
        <v>18.788192011688196</v>
      </c>
      <c r="D5" s="9">
        <v>18.815614400462312</v>
      </c>
    </row>
    <row r="6" spans="1:4" x14ac:dyDescent="0.25">
      <c r="A6" s="1" t="s">
        <v>50</v>
      </c>
      <c r="B6" s="1" t="str">
        <f>VLOOKUP(A6,ShownNames!$A$1:$B$53,2,FALSE)</f>
        <v>DataBlockDistance</v>
      </c>
      <c r="C6" s="9">
        <v>18.787511204423218</v>
      </c>
      <c r="D6" s="9">
        <v>18.815023985253962</v>
      </c>
    </row>
    <row r="7" spans="1:4" x14ac:dyDescent="0.25">
      <c r="A7" s="1" t="s">
        <v>22</v>
      </c>
      <c r="B7" s="1" t="str">
        <f>VLOOKUP(A7,ShownNames!$A$1:$B$53,2,FALSE)</f>
        <v>DataDice</v>
      </c>
      <c r="C7" s="9">
        <v>18.787503307236161</v>
      </c>
      <c r="D7" s="9">
        <v>18.815014106481495</v>
      </c>
    </row>
    <row r="8" spans="1:4" x14ac:dyDescent="0.25">
      <c r="A8" s="1" t="s">
        <v>28</v>
      </c>
      <c r="B8" s="1" t="str">
        <f>VLOOKUP(A8,ShownNames!$A$1:$B$53,2,FALSE)</f>
        <v>DataSimonWhite</v>
      </c>
      <c r="C8" s="9">
        <v>18.787468483129928</v>
      </c>
      <c r="D8" s="9">
        <v>18.814976405425643</v>
      </c>
    </row>
    <row r="9" spans="1:4" x14ac:dyDescent="0.25">
      <c r="A9" s="1" t="s">
        <v>26</v>
      </c>
      <c r="B9" s="1" t="str">
        <f>VLOOKUP(A9,ShownNames!$A$1:$B$53,2,FALSE)</f>
        <v>DataJaccard</v>
      </c>
      <c r="C9" s="9">
        <v>18.787403979059253</v>
      </c>
      <c r="D9" s="9">
        <v>18.815095224422656</v>
      </c>
    </row>
    <row r="10" spans="1:4" x14ac:dyDescent="0.25">
      <c r="A10" s="1" t="s">
        <v>24</v>
      </c>
      <c r="B10" s="1" t="str">
        <f>VLOOKUP(A10,ShownNames!$A$1:$B$53,2,FALSE)</f>
        <v>DataGeneralizedJaccard</v>
      </c>
      <c r="C10" s="9">
        <v>18.787395332908027</v>
      </c>
      <c r="D10" s="9">
        <v>18.815086409097486</v>
      </c>
    </row>
    <row r="11" spans="1:4" x14ac:dyDescent="0.25">
      <c r="A11" s="1" t="s">
        <v>39</v>
      </c>
      <c r="B11" s="1" t="str">
        <f>VLOOKUP(A11,ShownNames!$A$1:$B$53,2,FALSE)</f>
        <v>DataTanimotoCoefficient</v>
      </c>
      <c r="C11" s="9">
        <v>18.783216926057793</v>
      </c>
      <c r="D11" s="9">
        <v>18.809780444081955</v>
      </c>
    </row>
    <row r="12" spans="1:4" x14ac:dyDescent="0.25">
      <c r="A12" s="1" t="s">
        <v>21</v>
      </c>
      <c r="B12" s="1" t="str">
        <f>VLOOKUP(A12,ShownNames!$A$1:$B$53,2,FALSE)</f>
        <v>DataCosineSimilarity</v>
      </c>
      <c r="C12" s="9">
        <v>18.783204042840886</v>
      </c>
      <c r="D12" s="9">
        <v>18.809767089643035</v>
      </c>
    </row>
    <row r="13" spans="1:4" x14ac:dyDescent="0.25">
      <c r="A13" s="1" t="s">
        <v>2</v>
      </c>
      <c r="B13" s="1" t="str">
        <f>VLOOKUP(A13,ShownNames!$A$1:$B$53,2,FALSE)</f>
        <v>DataStateCustomOverlap</v>
      </c>
      <c r="C13" s="9">
        <v>18.672522201744382</v>
      </c>
      <c r="D13" s="9">
        <v>18.639156621143282</v>
      </c>
    </row>
    <row r="14" spans="1:4" x14ac:dyDescent="0.25">
      <c r="A14" s="1" t="s">
        <v>32</v>
      </c>
      <c r="B14" s="1" t="str">
        <f>VLOOKUP(A14,ShownNames!$A$1:$B$53,2,FALSE)</f>
        <v>DataStateEuclideanDistance</v>
      </c>
      <c r="C14" s="9">
        <v>18.671180258493688</v>
      </c>
      <c r="D14" s="9">
        <v>18.637820713146564</v>
      </c>
    </row>
    <row r="15" spans="1:4" x14ac:dyDescent="0.25">
      <c r="A15" s="1" t="s">
        <v>38</v>
      </c>
      <c r="B15" s="1" t="str">
        <f>VLOOKUP(A15,ShownNames!$A$1:$B$53,2,FALSE)</f>
        <v>DataStateTanimotoCoefficient</v>
      </c>
      <c r="C15" s="9">
        <v>18.670685903073057</v>
      </c>
      <c r="D15" s="9">
        <v>18.637472544401611</v>
      </c>
    </row>
    <row r="16" spans="1:4" x14ac:dyDescent="0.25">
      <c r="A16" s="1" t="s">
        <v>29</v>
      </c>
      <c r="B16" s="1" t="str">
        <f>VLOOKUP(A16,ShownNames!$A$1:$B$53,2,FALSE)</f>
        <v>DataStateBlockDistance</v>
      </c>
      <c r="C16" s="9">
        <v>18.670571397928757</v>
      </c>
      <c r="D16" s="9">
        <v>18.637368490098975</v>
      </c>
    </row>
    <row r="17" spans="1:4" x14ac:dyDescent="0.25">
      <c r="A17" s="1" t="s">
        <v>31</v>
      </c>
      <c r="B17" s="1" t="str">
        <f>VLOOKUP(A17,ShownNames!$A$1:$B$53,2,FALSE)</f>
        <v>DataStateDice</v>
      </c>
      <c r="C17" s="9">
        <v>18.670552179845306</v>
      </c>
      <c r="D17" s="9">
        <v>18.637346530683942</v>
      </c>
    </row>
    <row r="18" spans="1:4" x14ac:dyDescent="0.25">
      <c r="A18" s="1" t="s">
        <v>35</v>
      </c>
      <c r="B18" s="1" t="str">
        <f>VLOOKUP(A18,ShownNames!$A$1:$B$53,2,FALSE)</f>
        <v>DataStateJaccard</v>
      </c>
      <c r="C18" s="9">
        <v>18.670367798923468</v>
      </c>
      <c r="D18" s="9">
        <v>18.637480522520228</v>
      </c>
    </row>
    <row r="19" spans="1:4" x14ac:dyDescent="0.25">
      <c r="A19" s="1" t="s">
        <v>19</v>
      </c>
      <c r="B19" s="1" t="str">
        <f>VLOOKUP(A19,ShownNames!$A$1:$B$53,2,FALSE)</f>
        <v>IntraTraceFrequencyNotNull</v>
      </c>
      <c r="C19" s="9">
        <v>8.3422828573242782</v>
      </c>
      <c r="D19" s="9">
        <v>8.0635142674251075</v>
      </c>
    </row>
    <row r="20" spans="1:4" x14ac:dyDescent="0.25">
      <c r="A20" s="1" t="s">
        <v>6</v>
      </c>
      <c r="B20" s="1" t="str">
        <f>VLOOKUP(A20,ShownNames!$A$1:$B$53,2,FALSE)</f>
        <v>ActivityInTraceFrequency</v>
      </c>
      <c r="C20" s="9">
        <v>2.9348680552182902</v>
      </c>
      <c r="D20" s="9">
        <v>2.941220660878304</v>
      </c>
    </row>
    <row r="21" spans="1:4" x14ac:dyDescent="0.25">
      <c r="A21" s="1" t="s">
        <v>5</v>
      </c>
      <c r="B21" s="1" t="str">
        <f>VLOOKUP(A21,ShownNames!$A$1:$B$53,2,FALSE)</f>
        <v>AbsoluteFrequency</v>
      </c>
      <c r="C21" s="9">
        <v>2.6978819138196051</v>
      </c>
      <c r="D21" s="9">
        <v>2.6964550639093341</v>
      </c>
    </row>
    <row r="22" spans="1:4" x14ac:dyDescent="0.25">
      <c r="A22" s="1" t="s">
        <v>46</v>
      </c>
      <c r="B22" s="1" t="str">
        <f>VLOOKUP(A22,ShownNames!$A$1:$B$53,2,FALSE)</f>
        <v>ActivityOverlapCoefficient</v>
      </c>
      <c r="C22" s="9">
        <v>2.3815268149584932</v>
      </c>
      <c r="D22" s="9">
        <v>2.780556848630821</v>
      </c>
    </row>
    <row r="23" spans="1:4" x14ac:dyDescent="0.25">
      <c r="A23" s="1" t="s">
        <v>48</v>
      </c>
      <c r="B23" s="1" t="str">
        <f>VLOOKUP(A23,ShownNames!$A$1:$B$53,2,FALSE)</f>
        <v>ActivityTanimotoCoefficient</v>
      </c>
      <c r="C23" s="9">
        <v>2.3319097788374328</v>
      </c>
      <c r="D23" s="9">
        <v>2.7211374789020968</v>
      </c>
    </row>
    <row r="24" spans="1:4" x14ac:dyDescent="0.25">
      <c r="A24" s="1" t="s">
        <v>91</v>
      </c>
      <c r="B24" s="1" t="str">
        <f>VLOOKUP(A24,ShownNames!$A$1:$B$53,2,FALSE)</f>
        <v>ActivityDice</v>
      </c>
      <c r="C24" s="9">
        <v>2.3318848899396061</v>
      </c>
      <c r="D24" s="9">
        <v>2.721116710252748</v>
      </c>
    </row>
    <row r="25" spans="1:4" x14ac:dyDescent="0.25">
      <c r="A25" s="1" t="s">
        <v>12</v>
      </c>
      <c r="B25" s="1" t="str">
        <f>VLOOKUP(A25,ShownNames!$A$1:$B$53,2,FALSE)</f>
        <v>UniqueActivity</v>
      </c>
      <c r="C25" s="9">
        <v>2.3317417760643755</v>
      </c>
      <c r="D25" s="9">
        <v>2.7209743268014104</v>
      </c>
    </row>
    <row r="26" spans="1:4" x14ac:dyDescent="0.25">
      <c r="A26" s="1" t="s">
        <v>45</v>
      </c>
      <c r="B26" s="1" t="str">
        <f>VLOOKUP(A26,ShownNames!$A$1:$B$53,2,FALSE)</f>
        <v>ActivityJaccard</v>
      </c>
      <c r="C26" s="9">
        <v>2.3315733658382034</v>
      </c>
      <c r="D26" s="9">
        <v>2.7208381647800741</v>
      </c>
    </row>
    <row r="27" spans="1:4" x14ac:dyDescent="0.25">
      <c r="A27" s="1" t="s">
        <v>20</v>
      </c>
      <c r="B27" s="1" t="str">
        <f>VLOOKUP(A27,ShownNames!$A$1:$B$53,2,FALSE)</f>
        <v>IntraTraceFrequency</v>
      </c>
      <c r="C27" s="9">
        <v>2.2733025714411039</v>
      </c>
      <c r="D27" s="9">
        <v>2.268554595602621</v>
      </c>
    </row>
    <row r="28" spans="1:4" x14ac:dyDescent="0.25">
      <c r="A28" s="1" t="s">
        <v>11</v>
      </c>
      <c r="B28" s="1" t="str">
        <f>VLOOKUP(A28,ShownNames!$A$1:$B$53,2,FALSE)</f>
        <v>StepFrequency</v>
      </c>
      <c r="C28" s="9">
        <v>1.0039422174400376</v>
      </c>
      <c r="D28" s="9">
        <v>1.0110820902986144</v>
      </c>
    </row>
    <row r="29" spans="1:4" x14ac:dyDescent="0.25">
      <c r="A29" s="1" t="s">
        <v>14</v>
      </c>
      <c r="B29" s="1" t="str">
        <f>VLOOKUP(A29,ShownNames!$A$1:$B$53,2,FALSE)</f>
        <v>ActivityUniqueTransition</v>
      </c>
      <c r="C29" s="9">
        <v>0.85127530491819359</v>
      </c>
      <c r="D29" s="9">
        <v>1.0693667679218539</v>
      </c>
    </row>
    <row r="30" spans="1:4" x14ac:dyDescent="0.25">
      <c r="A30" s="1" t="s">
        <v>10</v>
      </c>
      <c r="B30" s="1" t="str">
        <f>VLOOKUP(A30,ShownNames!$A$1:$B$53,2,FALSE)</f>
        <v>RespondedFrequency</v>
      </c>
      <c r="C30" s="9">
        <v>0.7497219354749004</v>
      </c>
      <c r="D30" s="9">
        <v>0.75670689205958708</v>
      </c>
    </row>
    <row r="31" spans="1:4" x14ac:dyDescent="0.25">
      <c r="A31" s="1" t="s">
        <v>44</v>
      </c>
      <c r="B31" s="1" t="str">
        <f>VLOOKUP(A31,ShownNames!$A$1:$B$53,2,FALSE)</f>
        <v>ActivityGeneralizedOverlapCoefficient</v>
      </c>
      <c r="C31" s="9">
        <v>0.57654067381888974</v>
      </c>
      <c r="D31" s="9">
        <v>0.57035436648055005</v>
      </c>
    </row>
    <row r="32" spans="1:4" x14ac:dyDescent="0.25">
      <c r="A32" s="1" t="s">
        <v>40</v>
      </c>
      <c r="B32" s="1" t="str">
        <f>VLOOKUP(A32,ShownNames!$A$1:$B$53,2,FALSE)</f>
        <v>ActivityBlockDistance</v>
      </c>
      <c r="C32" s="9">
        <v>0.46142052789996418</v>
      </c>
      <c r="D32" s="9">
        <v>0.43801485243458899</v>
      </c>
    </row>
    <row r="33" spans="1:4" x14ac:dyDescent="0.25">
      <c r="A33" s="1" t="s">
        <v>47</v>
      </c>
      <c r="B33" s="1" t="str">
        <f>VLOOKUP(A33,ShownNames!$A$1:$B$53,2,FALSE)</f>
        <v>ActivitySimonWhite</v>
      </c>
      <c r="C33" s="9">
        <v>0.46141800961411078</v>
      </c>
      <c r="D33" s="9">
        <v>0.4380121261039755</v>
      </c>
    </row>
    <row r="34" spans="1:4" x14ac:dyDescent="0.25">
      <c r="A34" s="1" t="s">
        <v>41</v>
      </c>
      <c r="B34" s="1" t="str">
        <f>VLOOKUP(A34,ShownNames!$A$1:$B$53,2,FALSE)</f>
        <v>ActivityCosine</v>
      </c>
      <c r="C34" s="9">
        <v>0.46071465897983038</v>
      </c>
      <c r="D34" s="9">
        <v>0.43804374652097272</v>
      </c>
    </row>
    <row r="35" spans="1:4" x14ac:dyDescent="0.25">
      <c r="A35" s="1" t="s">
        <v>43</v>
      </c>
      <c r="B35" s="1" t="str">
        <f>VLOOKUP(A35,ShownNames!$A$1:$B$53,2,FALSE)</f>
        <v>ActivityGeneralizedJaccard</v>
      </c>
      <c r="C35" s="9">
        <v>0.46062551700246029</v>
      </c>
      <c r="D35" s="9">
        <v>0.43739063443454251</v>
      </c>
    </row>
    <row r="36" spans="1:4" x14ac:dyDescent="0.25">
      <c r="A36" s="1" t="s">
        <v>42</v>
      </c>
      <c r="B36" s="1" t="str">
        <f>VLOOKUP(A36,ShownNames!$A$1:$B$53,2,FALSE)</f>
        <v>ActivityEuclideanDistance</v>
      </c>
      <c r="C36" s="9">
        <v>0.45888708137638262</v>
      </c>
      <c r="D36" s="9">
        <v>0.43650421037279197</v>
      </c>
    </row>
    <row r="37" spans="1:4" x14ac:dyDescent="0.25">
      <c r="A37" s="1" t="s">
        <v>13</v>
      </c>
      <c r="B37" s="1" t="str">
        <f>VLOOKUP(A37,ShownNames!$A$1:$B$53,2,FALSE)</f>
        <v>Activity</v>
      </c>
      <c r="C37" s="9">
        <v>0.4588347203696565</v>
      </c>
      <c r="D37" s="9">
        <v>0.43653553153312447</v>
      </c>
    </row>
    <row r="38" spans="1:4" x14ac:dyDescent="0.25">
      <c r="A38" s="1" t="s">
        <v>15</v>
      </c>
      <c r="B38" s="1" t="str">
        <f>VLOOKUP(A38,ShownNames!$A$1:$B$53,2,FALSE)</f>
        <v>ActivityTransition</v>
      </c>
      <c r="C38" s="9">
        <v>0.44589641682419739</v>
      </c>
      <c r="D38" s="9">
        <v>0.41795395959568932</v>
      </c>
    </row>
    <row r="39" spans="1:4" x14ac:dyDescent="0.25">
      <c r="A39" s="1" t="s">
        <v>17</v>
      </c>
      <c r="B39" s="1" t="str">
        <f>VLOOKUP(A39,ShownNames!$A$1:$B$53,2,FALSE)</f>
        <v>ActivityWithBefores</v>
      </c>
      <c r="C39" s="9">
        <v>0.44382124966449626</v>
      </c>
      <c r="D39" s="9">
        <v>0.4166534066275065</v>
      </c>
    </row>
    <row r="40" spans="1:4" x14ac:dyDescent="0.25">
      <c r="A40" s="1" t="s">
        <v>104</v>
      </c>
      <c r="B40" s="1" t="str">
        <f>VLOOKUP(A40,ShownNames!$A$1:$B$53,2,FALSE)</f>
        <v>ActivityWithBeforesAndDataAndKBsV1</v>
      </c>
      <c r="C40" s="9">
        <v>0.42022278240844779</v>
      </c>
      <c r="D40" s="9">
        <v>0.41478805577030881</v>
      </c>
    </row>
    <row r="41" spans="1:4" x14ac:dyDescent="0.25">
      <c r="A41" s="1" t="s">
        <v>49</v>
      </c>
      <c r="B41" s="1" t="str">
        <f>VLOOKUP(A41,ShownNames!$A$1:$B$53,2,FALSE)</f>
        <v>ActivityWithBeforesAndData</v>
      </c>
      <c r="C41" s="9">
        <v>0.31183400106814813</v>
      </c>
      <c r="D41" s="9">
        <v>0.29940209040949822</v>
      </c>
    </row>
    <row r="57" spans="3:14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sortState ref="A2:D57">
    <sortCondition descending="1" ref="C1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EEF99-FF33-4243-8D14-311A008454B6}">
  <dimension ref="A1:D41"/>
  <sheetViews>
    <sheetView topLeftCell="A38" workbookViewId="0">
      <selection activeCell="D23" sqref="D23"/>
    </sheetView>
  </sheetViews>
  <sheetFormatPr defaultRowHeight="15" x14ac:dyDescent="0.25"/>
  <cols>
    <col min="1" max="1" width="44" customWidth="1"/>
    <col min="2" max="2" width="33.28515625" bestFit="1" customWidth="1"/>
    <col min="3" max="3" width="21.140625" bestFit="1" customWidth="1"/>
    <col min="4" max="4" width="23.7109375" bestFit="1" customWidth="1"/>
    <col min="5" max="5" width="33.85546875" bestFit="1" customWidth="1"/>
    <col min="6" max="6" width="19.5703125" bestFit="1" customWidth="1"/>
    <col min="7" max="7" width="22.140625" bestFit="1" customWidth="1"/>
    <col min="8" max="8" width="32.28515625" bestFit="1" customWidth="1"/>
  </cols>
  <sheetData>
    <row r="1" spans="1:4" s="1" customFormat="1" x14ac:dyDescent="0.25">
      <c r="B1" s="2" t="s">
        <v>96</v>
      </c>
      <c r="C1" s="2" t="s">
        <v>94</v>
      </c>
      <c r="D1" s="2" t="s">
        <v>95</v>
      </c>
    </row>
    <row r="2" spans="1:4" x14ac:dyDescent="0.25">
      <c r="A2" s="1" t="s">
        <v>6</v>
      </c>
      <c r="B2" s="1" t="str">
        <f>VLOOKUP(A2,ShownNames!$A$1:$B$53,2,FALSE)</f>
        <v>ActivityInTraceFrequency</v>
      </c>
      <c r="C2" s="6">
        <v>3.8215727777777944</v>
      </c>
      <c r="D2" s="6">
        <v>3.8823147647376959</v>
      </c>
    </row>
    <row r="3" spans="1:4" x14ac:dyDescent="0.25">
      <c r="A3" s="1" t="s">
        <v>5</v>
      </c>
      <c r="B3" s="1" t="str">
        <f>VLOOKUP(A3,ShownNames!$A$1:$B$53,2,FALSE)</f>
        <v>AbsoluteFrequency</v>
      </c>
      <c r="C3" s="6">
        <v>3.6397354761904688</v>
      </c>
      <c r="D3" s="6">
        <v>3.6804759329367225</v>
      </c>
    </row>
    <row r="4" spans="1:4" x14ac:dyDescent="0.25">
      <c r="A4" s="1" t="s">
        <v>36</v>
      </c>
      <c r="B4" s="1" t="str">
        <f>VLOOKUP(A4,ShownNames!$A$1:$B$53,2,FALSE)</f>
        <v>DataStateOverlapCoefficient</v>
      </c>
      <c r="C4" s="6">
        <v>3.5159022222221932</v>
      </c>
      <c r="D4" s="6">
        <v>3.530962682531098</v>
      </c>
    </row>
    <row r="5" spans="1:4" x14ac:dyDescent="0.25">
      <c r="A5" s="1" t="s">
        <v>32</v>
      </c>
      <c r="B5" s="1" t="str">
        <f>VLOOKUP(A5,ShownNames!$A$1:$B$53,2,FALSE)</f>
        <v>DataStateEuclideanDistance</v>
      </c>
      <c r="C5" s="6">
        <v>3.4988452380952024</v>
      </c>
      <c r="D5" s="6">
        <v>3.5133856138453217</v>
      </c>
    </row>
    <row r="6" spans="1:4" x14ac:dyDescent="0.25">
      <c r="A6" s="1" t="s">
        <v>2</v>
      </c>
      <c r="B6" s="1" t="str">
        <f>VLOOKUP(A6,ShownNames!$A$1:$B$53,2,FALSE)</f>
        <v>DataStateCustomOverlap</v>
      </c>
      <c r="C6" s="6">
        <v>3.4984380952380589</v>
      </c>
      <c r="D6" s="6">
        <v>3.5133315305570578</v>
      </c>
    </row>
    <row r="7" spans="1:4" x14ac:dyDescent="0.25">
      <c r="A7" s="1" t="s">
        <v>35</v>
      </c>
      <c r="B7" s="1" t="str">
        <f>VLOOKUP(A7,ShownNames!$A$1:$B$53,2,FALSE)</f>
        <v>DataStateJaccard</v>
      </c>
      <c r="C7" s="6">
        <v>3.4984176190475855</v>
      </c>
      <c r="D7" s="6">
        <v>3.5139805300162248</v>
      </c>
    </row>
    <row r="8" spans="1:4" x14ac:dyDescent="0.25">
      <c r="A8" s="1" t="s">
        <v>38</v>
      </c>
      <c r="B8" s="1" t="str">
        <f>VLOOKUP(A8,ShownNames!$A$1:$B$53,2,FALSE)</f>
        <v>DataStateTanimotoCoefficient</v>
      </c>
      <c r="C8" s="6">
        <v>3.4983296825396457</v>
      </c>
      <c r="D8" s="6">
        <v>3.5133585722011897</v>
      </c>
    </row>
    <row r="9" spans="1:4" x14ac:dyDescent="0.25">
      <c r="A9" s="1" t="s">
        <v>31</v>
      </c>
      <c r="B9" s="1" t="str">
        <f>VLOOKUP(A9,ShownNames!$A$1:$B$53,2,FALSE)</f>
        <v>DataStateDice</v>
      </c>
      <c r="C9" s="6">
        <v>3.4982046825396456</v>
      </c>
      <c r="D9" s="6">
        <v>3.5132233639805301</v>
      </c>
    </row>
    <row r="10" spans="1:4" x14ac:dyDescent="0.25">
      <c r="A10" s="1" t="s">
        <v>29</v>
      </c>
      <c r="B10" s="1" t="str">
        <f>VLOOKUP(A10,ShownNames!$A$1:$B$53,2,FALSE)</f>
        <v>DataStateBlockDistance</v>
      </c>
      <c r="C10" s="6">
        <v>3.4982046825396456</v>
      </c>
      <c r="D10" s="6">
        <v>3.5132233639805301</v>
      </c>
    </row>
    <row r="11" spans="1:4" x14ac:dyDescent="0.25">
      <c r="A11" s="1" t="s">
        <v>25</v>
      </c>
      <c r="B11" s="1" t="str">
        <f>VLOOKUP(A11,ShownNames!$A$1:$B$53,2,FALSE)</f>
        <v>DataGeneralizedOverlapCoefficient</v>
      </c>
      <c r="C11" s="6">
        <v>3.4869388888888682</v>
      </c>
      <c r="D11" s="6">
        <v>3.5083288263926447</v>
      </c>
    </row>
    <row r="12" spans="1:4" x14ac:dyDescent="0.25">
      <c r="A12" s="1" t="s">
        <v>27</v>
      </c>
      <c r="B12" s="1" t="str">
        <f>VLOOKUP(A12,ShownNames!$A$1:$B$53,2,FALSE)</f>
        <v>DataOverlapCoefficient</v>
      </c>
      <c r="C12" s="6">
        <v>3.4868988888888679</v>
      </c>
      <c r="D12" s="6">
        <v>3.5083017847485127</v>
      </c>
    </row>
    <row r="13" spans="1:4" x14ac:dyDescent="0.25">
      <c r="A13" s="1" t="s">
        <v>23</v>
      </c>
      <c r="B13" s="1" t="str">
        <f>VLOOKUP(A13,ShownNames!$A$1:$B$53,2,FALSE)</f>
        <v>DataEuclideanDistance</v>
      </c>
      <c r="C13" s="6">
        <v>3.4675240476190092</v>
      </c>
      <c r="D13" s="6">
        <v>3.4851811790156844</v>
      </c>
    </row>
    <row r="14" spans="1:4" x14ac:dyDescent="0.25">
      <c r="A14" s="1" t="s">
        <v>50</v>
      </c>
      <c r="B14" s="1" t="str">
        <f>VLOOKUP(A14,ShownNames!$A$1:$B$53,2,FALSE)</f>
        <v>DataBlockDistance</v>
      </c>
      <c r="C14" s="6">
        <v>3.4673549999999631</v>
      </c>
      <c r="D14" s="6">
        <v>3.4853704705246078</v>
      </c>
    </row>
    <row r="15" spans="1:4" x14ac:dyDescent="0.25">
      <c r="A15" s="1" t="s">
        <v>22</v>
      </c>
      <c r="B15" s="1" t="str">
        <f>VLOOKUP(A15,ShownNames!$A$1:$B$53,2,FALSE)</f>
        <v>DataDice</v>
      </c>
      <c r="C15" s="6">
        <v>3.4673549999999631</v>
      </c>
      <c r="D15" s="6">
        <v>3.4853704705246078</v>
      </c>
    </row>
    <row r="16" spans="1:4" x14ac:dyDescent="0.25">
      <c r="A16" s="1" t="s">
        <v>28</v>
      </c>
      <c r="B16" s="1" t="str">
        <f>VLOOKUP(A16,ShownNames!$A$1:$B$53,2,FALSE)</f>
        <v>DataSimonWhite</v>
      </c>
      <c r="C16" s="6">
        <v>3.4673299999999632</v>
      </c>
      <c r="D16" s="6">
        <v>3.4853434288804759</v>
      </c>
    </row>
    <row r="17" spans="1:4" x14ac:dyDescent="0.25">
      <c r="A17" s="1" t="s">
        <v>26</v>
      </c>
      <c r="B17" s="1" t="str">
        <f>VLOOKUP(A17,ShownNames!$A$1:$B$53,2,FALSE)</f>
        <v>DataJaccard</v>
      </c>
      <c r="C17" s="6">
        <v>3.4671864285713907</v>
      </c>
      <c r="D17" s="6">
        <v>3.4858031368307194</v>
      </c>
    </row>
    <row r="18" spans="1:4" x14ac:dyDescent="0.25">
      <c r="A18" s="1" t="s">
        <v>39</v>
      </c>
      <c r="B18" s="1" t="str">
        <f>VLOOKUP(A18,ShownNames!$A$1:$B$53,2,FALSE)</f>
        <v>DataTanimotoCoefficient</v>
      </c>
      <c r="C18" s="6">
        <v>3.4671799999999631</v>
      </c>
      <c r="D18" s="6">
        <v>3.485154137371552</v>
      </c>
    </row>
    <row r="19" spans="1:4" x14ac:dyDescent="0.25">
      <c r="A19" s="1" t="s">
        <v>24</v>
      </c>
      <c r="B19" s="1" t="str">
        <f>VLOOKUP(A19,ShownNames!$A$1:$B$53,2,FALSE)</f>
        <v>DataGeneralizedJaccard</v>
      </c>
      <c r="C19" s="6">
        <v>3.4671197619047236</v>
      </c>
      <c r="D19" s="6">
        <v>3.4857220118983232</v>
      </c>
    </row>
    <row r="20" spans="1:4" x14ac:dyDescent="0.25">
      <c r="A20" s="1" t="s">
        <v>21</v>
      </c>
      <c r="B20" s="1" t="str">
        <f>VLOOKUP(A20,ShownNames!$A$1:$B$53,2,FALSE)</f>
        <v>DataCosineSimilarity</v>
      </c>
      <c r="C20" s="6">
        <v>3.4671133333332969</v>
      </c>
      <c r="D20" s="6">
        <v>3.4851000540832882</v>
      </c>
    </row>
    <row r="21" spans="1:4" x14ac:dyDescent="0.25">
      <c r="A21" s="1" t="s">
        <v>19</v>
      </c>
      <c r="B21" s="1" t="str">
        <f>VLOOKUP(A21,ShownNames!$A$1:$B$53,2,FALSE)</f>
        <v>IntraTraceFrequencyNotNull</v>
      </c>
      <c r="C21" s="6">
        <v>2.4544709523809973</v>
      </c>
      <c r="D21" s="6">
        <v>2.4290697674418604</v>
      </c>
    </row>
    <row r="22" spans="1:4" x14ac:dyDescent="0.25">
      <c r="A22" s="1" t="s">
        <v>20</v>
      </c>
      <c r="B22" s="1" t="str">
        <f>VLOOKUP(A22,ShownNames!$A$1:$B$53,2,FALSE)</f>
        <v>IntraTraceFrequency</v>
      </c>
      <c r="C22" s="6">
        <v>2.3257915873015778</v>
      </c>
      <c r="D22" s="6">
        <v>2.3547593293672255</v>
      </c>
    </row>
    <row r="23" spans="1:4" x14ac:dyDescent="0.25">
      <c r="A23" s="1" t="s">
        <v>11</v>
      </c>
      <c r="B23" s="1" t="str">
        <f>VLOOKUP(A23,ShownNames!$A$1:$B$53,2,FALSE)</f>
        <v>StepFrequency</v>
      </c>
      <c r="C23" s="6">
        <v>1.4767791269841375</v>
      </c>
      <c r="D23" s="6">
        <v>1.4738777717685236</v>
      </c>
    </row>
    <row r="24" spans="1:4" x14ac:dyDescent="0.25">
      <c r="A24" s="1" t="s">
        <v>46</v>
      </c>
      <c r="B24" s="1" t="str">
        <f>VLOOKUP(A24,ShownNames!$A$1:$B$53,2,FALSE)</f>
        <v>ActivityOverlapCoefficient</v>
      </c>
      <c r="C24" s="6">
        <v>1.4536003968254114</v>
      </c>
      <c r="D24" s="6">
        <v>1.4955381287182261</v>
      </c>
    </row>
    <row r="25" spans="1:4" x14ac:dyDescent="0.25">
      <c r="A25" s="1" t="s">
        <v>48</v>
      </c>
      <c r="B25" s="1" t="str">
        <f>VLOOKUP(A25,ShownNames!$A$1:$B$53,2,FALSE)</f>
        <v>ActivityTanimotoCoefficient</v>
      </c>
      <c r="C25" s="6">
        <v>1.414673015873025</v>
      </c>
      <c r="D25" s="6">
        <v>1.4536776636019471</v>
      </c>
    </row>
    <row r="26" spans="1:4" x14ac:dyDescent="0.25">
      <c r="A26" s="1" t="s">
        <v>91</v>
      </c>
      <c r="B26" s="1" t="str">
        <f>VLOOKUP(A26,ShownNames!$A$1:$B$53,2,FALSE)</f>
        <v>ActivityDice</v>
      </c>
      <c r="C26" s="6">
        <v>1.414673015873025</v>
      </c>
      <c r="D26" s="6">
        <v>1.4536776636019471</v>
      </c>
    </row>
    <row r="27" spans="1:4" x14ac:dyDescent="0.25">
      <c r="A27" s="1" t="s">
        <v>45</v>
      </c>
      <c r="B27" s="1" t="str">
        <f>VLOOKUP(A27,ShownNames!$A$1:$B$53,2,FALSE)</f>
        <v>ActivityJaccard</v>
      </c>
      <c r="C27" s="6">
        <v>1.414673015873025</v>
      </c>
      <c r="D27" s="6">
        <v>1.4536776636019471</v>
      </c>
    </row>
    <row r="28" spans="1:4" x14ac:dyDescent="0.25">
      <c r="A28" s="1" t="s">
        <v>12</v>
      </c>
      <c r="B28" s="1" t="str">
        <f>VLOOKUP(A28,ShownNames!$A$1:$B$53,2,FALSE)</f>
        <v>UniqueActivity</v>
      </c>
      <c r="C28" s="6">
        <v>1.4141428571428665</v>
      </c>
      <c r="D28" s="6">
        <v>1.4531097890751759</v>
      </c>
    </row>
    <row r="29" spans="1:4" x14ac:dyDescent="0.25">
      <c r="A29" s="1" t="s">
        <v>10</v>
      </c>
      <c r="B29" s="1" t="str">
        <f>VLOOKUP(A29,ShownNames!$A$1:$B$53,2,FALSE)</f>
        <v>RespondedFrequency</v>
      </c>
      <c r="C29" s="6">
        <v>1.3403896031746088</v>
      </c>
      <c r="D29" s="6">
        <v>1.3445375878853434</v>
      </c>
    </row>
    <row r="30" spans="1:4" x14ac:dyDescent="0.25">
      <c r="A30" s="1" t="s">
        <v>44</v>
      </c>
      <c r="B30" s="1" t="str">
        <f>VLOOKUP(A30,ShownNames!$A$1:$B$53,2,FALSE)</f>
        <v>ActivityGeneralizedOverlapCoefficient</v>
      </c>
      <c r="C30" s="6">
        <v>1.2523531746031944</v>
      </c>
      <c r="D30" s="6">
        <v>1.2481882098431585</v>
      </c>
    </row>
    <row r="31" spans="1:4" x14ac:dyDescent="0.25">
      <c r="A31" s="1" t="s">
        <v>14</v>
      </c>
      <c r="B31" s="1" t="str">
        <f>VLOOKUP(A31,ShownNames!$A$1:$B$53,2,FALSE)</f>
        <v>ActivityUniqueTransition</v>
      </c>
      <c r="C31" s="6">
        <v>1.2240896825397001</v>
      </c>
      <c r="D31" s="6">
        <v>1.2380746349378042</v>
      </c>
    </row>
    <row r="32" spans="1:4" x14ac:dyDescent="0.25">
      <c r="A32" s="1" t="s">
        <v>40</v>
      </c>
      <c r="B32" s="1" t="str">
        <f>VLOOKUP(A32,ShownNames!$A$1:$B$53,2,FALSE)</f>
        <v>ActivityBlockDistance</v>
      </c>
      <c r="C32" s="6">
        <v>1.1883059523809549</v>
      </c>
      <c r="D32" s="6">
        <v>1.1760951865873446</v>
      </c>
    </row>
    <row r="33" spans="1:4" x14ac:dyDescent="0.25">
      <c r="A33" s="1" t="s">
        <v>47</v>
      </c>
      <c r="B33" s="1" t="str">
        <f>VLOOKUP(A33,ShownNames!$A$1:$B$53,2,FALSE)</f>
        <v>ActivitySimonWhite</v>
      </c>
      <c r="C33" s="6">
        <v>1.1883059523809549</v>
      </c>
      <c r="D33" s="6">
        <v>1.1760951865873446</v>
      </c>
    </row>
    <row r="34" spans="1:4" x14ac:dyDescent="0.25">
      <c r="A34" s="1" t="s">
        <v>43</v>
      </c>
      <c r="B34" s="1" t="str">
        <f>VLOOKUP(A34,ShownNames!$A$1:$B$53,2,FALSE)</f>
        <v>ActivityGeneralizedJaccard</v>
      </c>
      <c r="C34" s="6">
        <v>1.1880559523809548</v>
      </c>
      <c r="D34" s="6">
        <v>1.1759599783666848</v>
      </c>
    </row>
    <row r="35" spans="1:4" x14ac:dyDescent="0.25">
      <c r="A35" s="1" t="s">
        <v>41</v>
      </c>
      <c r="B35" s="1" t="str">
        <f>VLOOKUP(A35,ShownNames!$A$1:$B$53,2,FALSE)</f>
        <v>ActivityCosine</v>
      </c>
      <c r="C35" s="6">
        <v>1.1869369047619069</v>
      </c>
      <c r="D35" s="6">
        <v>1.1754461871281774</v>
      </c>
    </row>
    <row r="36" spans="1:4" x14ac:dyDescent="0.25">
      <c r="A36" s="1" t="s">
        <v>42</v>
      </c>
      <c r="B36" s="1" t="str">
        <f>VLOOKUP(A36,ShownNames!$A$1:$B$53,2,FALSE)</f>
        <v>ActivityEuclideanDistance</v>
      </c>
      <c r="C36" s="6">
        <v>1.1864559523809548</v>
      </c>
      <c r="D36" s="6">
        <v>1.1750946457544618</v>
      </c>
    </row>
    <row r="37" spans="1:4" x14ac:dyDescent="0.25">
      <c r="A37" s="1" t="s">
        <v>13</v>
      </c>
      <c r="B37" s="1" t="str">
        <f>VLOOKUP(A37,ShownNames!$A$1:$B$53,2,FALSE)</f>
        <v>Activity</v>
      </c>
      <c r="C37" s="6">
        <v>1.1861702380952404</v>
      </c>
      <c r="D37" s="6">
        <v>1.1748242293131423</v>
      </c>
    </row>
    <row r="38" spans="1:4" x14ac:dyDescent="0.25">
      <c r="A38" s="1" t="s">
        <v>15</v>
      </c>
      <c r="B38" s="1" t="str">
        <f>VLOOKUP(A38,ShownNames!$A$1:$B$53,2,FALSE)</f>
        <v>ActivityTransition</v>
      </c>
      <c r="C38" s="6">
        <v>1.1784174603174709</v>
      </c>
      <c r="D38" s="6">
        <v>1.1657652785289345</v>
      </c>
    </row>
    <row r="39" spans="1:4" x14ac:dyDescent="0.25">
      <c r="A39" s="1" t="s">
        <v>17</v>
      </c>
      <c r="B39" s="1" t="str">
        <f>VLOOKUP(A39,ShownNames!$A$1:$B$53,2,FALSE)</f>
        <v>ActivityWithBefores</v>
      </c>
      <c r="C39" s="6">
        <v>1.17596507936509</v>
      </c>
      <c r="D39" s="6">
        <v>1.1637371552190374</v>
      </c>
    </row>
    <row r="40" spans="1:4" x14ac:dyDescent="0.25">
      <c r="A40" s="1" t="s">
        <v>104</v>
      </c>
      <c r="B40" s="1" t="str">
        <f>VLOOKUP(A40,ShownNames!$A$1:$B$53,2,FALSE)</f>
        <v>ActivityWithBeforesAndDataAndKBsV1</v>
      </c>
      <c r="C40" s="6">
        <v>1.1255818253968257</v>
      </c>
      <c r="D40" s="6">
        <v>1.1236614386154677</v>
      </c>
    </row>
    <row r="41" spans="1:4" x14ac:dyDescent="0.25">
      <c r="A41" s="1" t="s">
        <v>49</v>
      </c>
      <c r="B41" s="1" t="str">
        <f>VLOOKUP(A41,ShownNames!$A$1:$B$53,2,FALSE)</f>
        <v>ActivityWithBeforesAndData</v>
      </c>
      <c r="C41" s="6">
        <v>1.1168553968254002</v>
      </c>
      <c r="D41" s="6">
        <v>1.1113304488912925</v>
      </c>
    </row>
  </sheetData>
  <sortState ref="A2:D41">
    <sortCondition descending="1" ref="C1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1BF0-AD7E-41F6-ABD9-97EE1FD0C8B5}">
  <dimension ref="A1:DN177"/>
  <sheetViews>
    <sheetView topLeftCell="A43" workbookViewId="0">
      <selection activeCell="F20" sqref="F20"/>
    </sheetView>
  </sheetViews>
  <sheetFormatPr defaultRowHeight="15" x14ac:dyDescent="0.25"/>
  <cols>
    <col min="1" max="1" width="44" customWidth="1"/>
    <col min="2" max="2" width="33.28515625" bestFit="1" customWidth="1"/>
  </cols>
  <sheetData>
    <row r="1" spans="1:118" s="2" customFormat="1" x14ac:dyDescent="0.25">
      <c r="A1" s="1"/>
      <c r="B1" s="2" t="s">
        <v>96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 t="s">
        <v>90</v>
      </c>
    </row>
    <row r="2" spans="1:118" x14ac:dyDescent="0.25">
      <c r="A2" s="1" t="s">
        <v>6</v>
      </c>
      <c r="B2" s="1" t="str">
        <f>VLOOKUP(A2,ShownNames!$A$1:$B$53,2,FALSE)</f>
        <v>ActivityInTraceFrequency</v>
      </c>
      <c r="C2" s="5">
        <v>0.13520822065981611</v>
      </c>
      <c r="D2" s="5">
        <v>0.13520822065981611</v>
      </c>
      <c r="E2" s="5">
        <v>0.23612763656030286</v>
      </c>
      <c r="F2" s="5">
        <v>0.1219848566792861</v>
      </c>
      <c r="G2" s="5">
        <v>0.1219848566792861</v>
      </c>
      <c r="H2" s="5">
        <v>0.11690102758247702</v>
      </c>
      <c r="I2" s="5">
        <v>0.10091941590048675</v>
      </c>
      <c r="J2" s="5">
        <v>2.4607896160086535E-2</v>
      </c>
      <c r="K2" s="5">
        <v>4.8404542996214172E-3</v>
      </c>
      <c r="L2" s="5">
        <v>2.2174148188209841E-3</v>
      </c>
      <c r="M2" s="5">
        <f t="shared" ref="M2:M41" si="0">SUM(C2:L2)</f>
        <v>0.99999999999999989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</row>
    <row r="3" spans="1:118" x14ac:dyDescent="0.25">
      <c r="A3" s="1" t="s">
        <v>20</v>
      </c>
      <c r="B3" s="1" t="str">
        <f>VLOOKUP(A3,ShownNames!$A$1:$B$53,2,FALSE)</f>
        <v>IntraTraceFrequency</v>
      </c>
      <c r="C3" s="5">
        <v>0.13520822065981611</v>
      </c>
      <c r="D3" s="5">
        <v>0.56389940508382908</v>
      </c>
      <c r="E3" s="5">
        <v>0.22295835586803678</v>
      </c>
      <c r="F3" s="5">
        <v>8.3017847485127097E-3</v>
      </c>
      <c r="G3" s="5">
        <v>5.3515413737155217E-2</v>
      </c>
      <c r="H3" s="5">
        <v>0</v>
      </c>
      <c r="I3" s="5">
        <v>9.0589507842076793E-3</v>
      </c>
      <c r="J3" s="5">
        <v>4.8404542996214172E-3</v>
      </c>
      <c r="K3" s="5">
        <v>2.2174148188209841E-3</v>
      </c>
      <c r="L3" s="5">
        <v>0</v>
      </c>
      <c r="M3" s="5">
        <f t="shared" si="0"/>
        <v>1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</row>
    <row r="4" spans="1:118" x14ac:dyDescent="0.25">
      <c r="A4" s="1" t="s">
        <v>5</v>
      </c>
      <c r="B4" s="1" t="str">
        <f>VLOOKUP(A4,ShownNames!$A$1:$B$53,2,FALSE)</f>
        <v>AbsoluteFrequency</v>
      </c>
      <c r="C4" s="5">
        <v>0.23612763656030286</v>
      </c>
      <c r="D4" s="5">
        <v>0.13520822065981611</v>
      </c>
      <c r="E4" s="5">
        <v>0.13520822065981611</v>
      </c>
      <c r="F4" s="5">
        <v>0.1219848566792861</v>
      </c>
      <c r="G4" s="5">
        <v>0.1219848566792861</v>
      </c>
      <c r="H4" s="5">
        <v>0.11690102758247702</v>
      </c>
      <c r="I4" s="5">
        <v>0.10091941590048675</v>
      </c>
      <c r="J4" s="5">
        <v>2.4607896160086535E-2</v>
      </c>
      <c r="K4" s="5">
        <v>4.8404542996214172E-3</v>
      </c>
      <c r="L4" s="5">
        <v>2.2174148188209841E-3</v>
      </c>
      <c r="M4" s="5">
        <f t="shared" si="0"/>
        <v>0.99999999999999989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</row>
    <row r="5" spans="1:118" x14ac:dyDescent="0.25">
      <c r="A5" s="1" t="s">
        <v>23</v>
      </c>
      <c r="B5" s="1" t="str">
        <f>VLOOKUP(A5,ShownNames!$A$1:$B$53,2,FALSE)</f>
        <v>DataEuclideanDistance</v>
      </c>
      <c r="C5" s="5">
        <v>0.43904813412655491</v>
      </c>
      <c r="D5" s="5">
        <v>9.5916711736073551E-2</v>
      </c>
      <c r="E5" s="5">
        <v>4.0102758247701459E-2</v>
      </c>
      <c r="F5" s="5">
        <v>1.9010275824770145E-2</v>
      </c>
      <c r="G5" s="5">
        <v>9.1671173607355324E-3</v>
      </c>
      <c r="H5" s="5">
        <v>0.19580854515954571</v>
      </c>
      <c r="I5" s="5">
        <v>0.17030827474310439</v>
      </c>
      <c r="J5" s="5">
        <v>3.0638182801514331E-2</v>
      </c>
      <c r="K5" s="5">
        <v>0</v>
      </c>
      <c r="L5" s="5">
        <v>0</v>
      </c>
      <c r="M5" s="5">
        <f t="shared" si="0"/>
        <v>1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</row>
    <row r="6" spans="1:118" x14ac:dyDescent="0.25">
      <c r="A6" s="1" t="s">
        <v>27</v>
      </c>
      <c r="B6" s="1" t="str">
        <f>VLOOKUP(A6,ShownNames!$A$1:$B$53,2,FALSE)</f>
        <v>DataOverlapCoefficient</v>
      </c>
      <c r="C6" s="5">
        <v>0.43142239048134129</v>
      </c>
      <c r="D6" s="5">
        <v>9.7133585722011903E-2</v>
      </c>
      <c r="E6" s="5">
        <v>3.6479177934018385E-2</v>
      </c>
      <c r="F6" s="5">
        <v>1.5657111952406707E-2</v>
      </c>
      <c r="G6" s="5">
        <v>7.733910221741482E-3</v>
      </c>
      <c r="H6" s="5">
        <v>0.24075175770686857</v>
      </c>
      <c r="I6" s="5">
        <v>0.13921038399134666</v>
      </c>
      <c r="J6" s="5">
        <v>3.1611681990265011E-2</v>
      </c>
      <c r="K6" s="5">
        <v>0</v>
      </c>
      <c r="L6" s="5">
        <v>0</v>
      </c>
      <c r="M6" s="5">
        <f t="shared" si="0"/>
        <v>0.99999999999999989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</row>
    <row r="7" spans="1:118" x14ac:dyDescent="0.25">
      <c r="A7" s="1" t="s">
        <v>25</v>
      </c>
      <c r="B7" s="1" t="str">
        <f>VLOOKUP(A7,ShownNames!$A$1:$B$53,2,FALSE)</f>
        <v>DataGeneralizedOverlapCoefficient</v>
      </c>
      <c r="C7" s="5">
        <v>0.43144943212547321</v>
      </c>
      <c r="D7" s="5">
        <v>9.7079502433747966E-2</v>
      </c>
      <c r="E7" s="5">
        <v>3.6506219578150353E-2</v>
      </c>
      <c r="F7" s="5">
        <v>1.5630070308274742E-2</v>
      </c>
      <c r="G7" s="5">
        <v>7.7609518658734453E-3</v>
      </c>
      <c r="H7" s="5">
        <v>0.24075175770686857</v>
      </c>
      <c r="I7" s="5">
        <v>0.13921038399134666</v>
      </c>
      <c r="J7" s="5">
        <v>3.1611681990265011E-2</v>
      </c>
      <c r="K7" s="5">
        <v>0</v>
      </c>
      <c r="L7" s="5">
        <v>0</v>
      </c>
      <c r="M7" s="5">
        <f t="shared" si="0"/>
        <v>1.0000000000000002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</row>
    <row r="8" spans="1:118" x14ac:dyDescent="0.25">
      <c r="A8" s="1" t="s">
        <v>39</v>
      </c>
      <c r="B8" s="1" t="str">
        <f>VLOOKUP(A8,ShownNames!$A$1:$B$53,2,FALSE)</f>
        <v>DataTanimotoCoefficient</v>
      </c>
      <c r="C8" s="5">
        <v>0.43915630070308276</v>
      </c>
      <c r="D8" s="5">
        <v>9.5484045429962139E-2</v>
      </c>
      <c r="E8" s="5">
        <v>4.1644131963223363E-2</v>
      </c>
      <c r="F8" s="5">
        <v>1.6549486208761493E-2</v>
      </c>
      <c r="G8" s="5">
        <v>1.057328285559762E-2</v>
      </c>
      <c r="H8" s="5">
        <v>0.19575446187128179</v>
      </c>
      <c r="I8" s="5">
        <v>0.17020010816657652</v>
      </c>
      <c r="J8" s="5">
        <v>3.0638182801514331E-2</v>
      </c>
      <c r="K8" s="5">
        <v>0</v>
      </c>
      <c r="L8" s="5">
        <v>0</v>
      </c>
      <c r="M8" s="5">
        <f t="shared" si="0"/>
        <v>1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</row>
    <row r="9" spans="1:118" x14ac:dyDescent="0.25">
      <c r="A9" s="1" t="s">
        <v>21</v>
      </c>
      <c r="B9" s="1" t="str">
        <f>VLOOKUP(A9,ShownNames!$A$1:$B$53,2,FALSE)</f>
        <v>DataCosineSimilarity</v>
      </c>
      <c r="C9" s="5">
        <v>0.43915630070308276</v>
      </c>
      <c r="D9" s="5">
        <v>9.5484045429962139E-2</v>
      </c>
      <c r="E9" s="5">
        <v>4.1644131963223363E-2</v>
      </c>
      <c r="F9" s="5">
        <v>1.6549486208761493E-2</v>
      </c>
      <c r="G9" s="5">
        <v>1.057328285559762E-2</v>
      </c>
      <c r="H9" s="5">
        <v>0.19580854515954571</v>
      </c>
      <c r="I9" s="5">
        <v>0.1701460248783126</v>
      </c>
      <c r="J9" s="5">
        <v>3.0638182801514331E-2</v>
      </c>
      <c r="K9" s="5">
        <v>0</v>
      </c>
      <c r="L9" s="5">
        <v>0</v>
      </c>
      <c r="M9" s="5">
        <f t="shared" si="0"/>
        <v>1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</row>
    <row r="10" spans="1:118" x14ac:dyDescent="0.25">
      <c r="A10" s="1" t="s">
        <v>22</v>
      </c>
      <c r="B10" s="1" t="str">
        <f>VLOOKUP(A10,ShownNames!$A$1:$B$53,2,FALSE)</f>
        <v>DataDice</v>
      </c>
      <c r="C10" s="5">
        <v>0.43923742563547863</v>
      </c>
      <c r="D10" s="5">
        <v>9.5402920497566254E-2</v>
      </c>
      <c r="E10" s="5">
        <v>4.1644131963223363E-2</v>
      </c>
      <c r="F10" s="5">
        <v>1.6549486208761493E-2</v>
      </c>
      <c r="G10" s="5">
        <v>1.0411032990805841E-2</v>
      </c>
      <c r="H10" s="5">
        <v>0.19578150351541374</v>
      </c>
      <c r="I10" s="5">
        <v>0.17033531638723634</v>
      </c>
      <c r="J10" s="5">
        <v>3.0638182801514331E-2</v>
      </c>
      <c r="K10" s="5">
        <v>0</v>
      </c>
      <c r="L10" s="5">
        <v>0</v>
      </c>
      <c r="M10" s="5">
        <f t="shared" si="0"/>
        <v>1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</row>
    <row r="11" spans="1:118" x14ac:dyDescent="0.25">
      <c r="A11" s="1" t="s">
        <v>28</v>
      </c>
      <c r="B11" s="1" t="str">
        <f>VLOOKUP(A11,ShownNames!$A$1:$B$53,2,FALSE)</f>
        <v>DataSimonWhite</v>
      </c>
      <c r="C11" s="5">
        <v>0.43923742563547863</v>
      </c>
      <c r="D11" s="5">
        <v>9.5402920497566254E-2</v>
      </c>
      <c r="E11" s="5">
        <v>4.1644131963223363E-2</v>
      </c>
      <c r="F11" s="5">
        <v>1.6549486208761493E-2</v>
      </c>
      <c r="G11" s="5">
        <v>1.0411032990805841E-2</v>
      </c>
      <c r="H11" s="5">
        <v>0.19580854515954571</v>
      </c>
      <c r="I11" s="5">
        <v>0.17030827474310439</v>
      </c>
      <c r="J11" s="5">
        <v>3.0638182801514331E-2</v>
      </c>
      <c r="K11" s="5">
        <v>0</v>
      </c>
      <c r="L11" s="5">
        <v>0</v>
      </c>
      <c r="M11" s="5">
        <f t="shared" si="0"/>
        <v>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</row>
    <row r="12" spans="1:118" x14ac:dyDescent="0.25">
      <c r="A12" s="1" t="s">
        <v>26</v>
      </c>
      <c r="B12" s="1" t="str">
        <f>VLOOKUP(A12,ShownNames!$A$1:$B$53,2,FALSE)</f>
        <v>DataJaccard</v>
      </c>
      <c r="C12" s="5">
        <v>0.43864250946457545</v>
      </c>
      <c r="D12" s="5">
        <v>9.5916711736073551E-2</v>
      </c>
      <c r="E12" s="5">
        <v>4.2157923201730667E-2</v>
      </c>
      <c r="F12" s="5">
        <v>1.6008653326122228E-2</v>
      </c>
      <c r="G12" s="5">
        <v>1.0519199567333694E-2</v>
      </c>
      <c r="H12" s="5">
        <v>0.19570037858301784</v>
      </c>
      <c r="I12" s="5">
        <v>0.17041644131963224</v>
      </c>
      <c r="J12" s="5">
        <v>3.0638182801514331E-2</v>
      </c>
      <c r="K12" s="5">
        <v>0</v>
      </c>
      <c r="L12" s="5">
        <v>0</v>
      </c>
      <c r="M12" s="5">
        <f t="shared" si="0"/>
        <v>1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</row>
    <row r="13" spans="1:118" x14ac:dyDescent="0.25">
      <c r="A13" s="1" t="s">
        <v>50</v>
      </c>
      <c r="B13" s="1" t="str">
        <f>VLOOKUP(A13,ShownNames!$A$1:$B$53,2,FALSE)</f>
        <v>DataBlockDistance</v>
      </c>
      <c r="C13" s="5">
        <v>0.43923742563547863</v>
      </c>
      <c r="D13" s="5">
        <v>9.5402920497566254E-2</v>
      </c>
      <c r="E13" s="5">
        <v>4.1644131963223363E-2</v>
      </c>
      <c r="F13" s="5">
        <v>1.6549486208761493E-2</v>
      </c>
      <c r="G13" s="5">
        <v>1.0411032990805841E-2</v>
      </c>
      <c r="H13" s="5">
        <v>0.19578150351541374</v>
      </c>
      <c r="I13" s="5">
        <v>0.17033531638723634</v>
      </c>
      <c r="J13" s="5">
        <v>3.0638182801514331E-2</v>
      </c>
      <c r="K13" s="5">
        <v>0</v>
      </c>
      <c r="L13" s="5">
        <v>0</v>
      </c>
      <c r="M13" s="5">
        <f t="shared" si="0"/>
        <v>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</row>
    <row r="14" spans="1:118" x14ac:dyDescent="0.25">
      <c r="A14" s="1" t="s">
        <v>24</v>
      </c>
      <c r="B14" s="1" t="str">
        <f>VLOOKUP(A14,ShownNames!$A$1:$B$53,2,FALSE)</f>
        <v>DataGeneralizedJaccard</v>
      </c>
      <c r="C14" s="5">
        <v>0.43864250946457545</v>
      </c>
      <c r="D14" s="5">
        <v>9.5916711736073551E-2</v>
      </c>
      <c r="E14" s="5">
        <v>4.2157923201730667E-2</v>
      </c>
      <c r="F14" s="5">
        <v>1.6008653326122228E-2</v>
      </c>
      <c r="G14" s="5">
        <v>1.0519199567333694E-2</v>
      </c>
      <c r="H14" s="5">
        <v>0.19578150351541374</v>
      </c>
      <c r="I14" s="5">
        <v>0.17033531638723634</v>
      </c>
      <c r="J14" s="5">
        <v>3.0638182801514331E-2</v>
      </c>
      <c r="K14" s="5">
        <v>0</v>
      </c>
      <c r="L14" s="5">
        <v>0</v>
      </c>
      <c r="M14" s="5">
        <f t="shared" si="0"/>
        <v>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</row>
    <row r="15" spans="1:118" x14ac:dyDescent="0.25">
      <c r="A15" s="1" t="s">
        <v>32</v>
      </c>
      <c r="B15" s="1" t="str">
        <f>VLOOKUP(A15,ShownNames!$A$1:$B$53,2,FALSE)</f>
        <v>DataStateEuclideanDistance</v>
      </c>
      <c r="C15" s="5">
        <v>0.43656030286641428</v>
      </c>
      <c r="D15" s="5">
        <v>9.2374256354786369E-2</v>
      </c>
      <c r="E15" s="5">
        <v>4.6998377501352079E-2</v>
      </c>
      <c r="F15" s="5">
        <v>2.09572742022715E-2</v>
      </c>
      <c r="G15" s="5">
        <v>7.1119524067063278E-3</v>
      </c>
      <c r="H15" s="5">
        <v>0.18980530016224986</v>
      </c>
      <c r="I15" s="5">
        <v>0.16360194699837749</v>
      </c>
      <c r="J15" s="5">
        <v>3.5667928610059491E-2</v>
      </c>
      <c r="K15" s="5">
        <v>6.922660897782585E-3</v>
      </c>
      <c r="L15" s="5">
        <v>0</v>
      </c>
      <c r="M15" s="5">
        <f t="shared" si="0"/>
        <v>1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</row>
    <row r="16" spans="1:118" x14ac:dyDescent="0.25">
      <c r="A16" s="1" t="s">
        <v>36</v>
      </c>
      <c r="B16" s="1" t="str">
        <f>VLOOKUP(A16,ShownNames!$A$1:$B$53,2,FALSE)</f>
        <v>DataStateOverlapCoefficient</v>
      </c>
      <c r="C16" s="5">
        <v>0.42744726879394268</v>
      </c>
      <c r="D16" s="5">
        <v>9.6619794483504592E-2</v>
      </c>
      <c r="E16" s="5">
        <v>4.7971876690102756E-2</v>
      </c>
      <c r="F16" s="5">
        <v>1.9632233639805301E-2</v>
      </c>
      <c r="G16" s="5">
        <v>7.6798269334775555E-3</v>
      </c>
      <c r="H16" s="5">
        <v>0.21078961600865331</v>
      </c>
      <c r="I16" s="5">
        <v>0.14102217414818821</v>
      </c>
      <c r="J16" s="5">
        <v>4.1995673336938884E-2</v>
      </c>
      <c r="K16" s="5">
        <v>6.8415359653866952E-3</v>
      </c>
      <c r="L16" s="5">
        <v>0</v>
      </c>
      <c r="M16" s="5">
        <f t="shared" si="0"/>
        <v>0.99999999999999989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</row>
    <row r="17" spans="1:118" x14ac:dyDescent="0.25">
      <c r="A17" s="1" t="s">
        <v>38</v>
      </c>
      <c r="B17" s="1" t="str">
        <f>VLOOKUP(A17,ShownNames!$A$1:$B$53,2,FALSE)</f>
        <v>DataStateTanimotoCoefficient</v>
      </c>
      <c r="C17" s="5">
        <v>0.43664142779881016</v>
      </c>
      <c r="D17" s="5">
        <v>9.2374256354786369E-2</v>
      </c>
      <c r="E17" s="5">
        <v>4.7431043807463491E-2</v>
      </c>
      <c r="F17" s="5">
        <v>1.9848566792861008E-2</v>
      </c>
      <c r="G17" s="5">
        <v>7.7068685776095188E-3</v>
      </c>
      <c r="H17" s="5">
        <v>0.18975121687398594</v>
      </c>
      <c r="I17" s="5">
        <v>0.16360194699837749</v>
      </c>
      <c r="J17" s="5">
        <v>3.5776095186587344E-2</v>
      </c>
      <c r="K17" s="5">
        <v>6.8685776095186585E-3</v>
      </c>
      <c r="L17" s="5">
        <v>0</v>
      </c>
      <c r="M17" s="5">
        <f t="shared" si="0"/>
        <v>1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</row>
    <row r="18" spans="1:118" x14ac:dyDescent="0.25">
      <c r="A18" s="1" t="s">
        <v>2</v>
      </c>
      <c r="B18" s="1" t="str">
        <f>VLOOKUP(A18,ShownNames!$A$1:$B$53,2,FALSE)</f>
        <v>DataStateCustomOverlap</v>
      </c>
      <c r="C18" s="5">
        <v>0.43647917793401841</v>
      </c>
      <c r="D18" s="5">
        <v>9.2752839372633858E-2</v>
      </c>
      <c r="E18" s="5">
        <v>4.71335857220119E-2</v>
      </c>
      <c r="F18" s="5">
        <v>1.9983775013520822E-2</v>
      </c>
      <c r="G18" s="5">
        <v>7.5987020010816657E-3</v>
      </c>
      <c r="H18" s="5">
        <v>0.18985938345051379</v>
      </c>
      <c r="I18" s="5">
        <v>0.16360194699837749</v>
      </c>
      <c r="J18" s="5">
        <v>3.5667928610059491E-2</v>
      </c>
      <c r="K18" s="5">
        <v>6.922660897782585E-3</v>
      </c>
      <c r="L18" s="5">
        <v>0</v>
      </c>
      <c r="M18" s="5">
        <f t="shared" si="0"/>
        <v>1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</row>
    <row r="19" spans="1:118" x14ac:dyDescent="0.25">
      <c r="A19" s="1" t="s">
        <v>29</v>
      </c>
      <c r="B19" s="1" t="str">
        <f>VLOOKUP(A19,ShownNames!$A$1:$B$53,2,FALSE)</f>
        <v>DataStateBlockDistance</v>
      </c>
      <c r="C19" s="5">
        <v>0.43669551108707411</v>
      </c>
      <c r="D19" s="5">
        <v>9.2320173066522446E-2</v>
      </c>
      <c r="E19" s="5">
        <v>4.7431043807463491E-2</v>
      </c>
      <c r="F19" s="5">
        <v>1.9848566792861008E-2</v>
      </c>
      <c r="G19" s="5">
        <v>7.7068685776095188E-3</v>
      </c>
      <c r="H19" s="5">
        <v>0.18983234180638184</v>
      </c>
      <c r="I19" s="5">
        <v>0.16357490535424554</v>
      </c>
      <c r="J19" s="5">
        <v>3.5667928610059491E-2</v>
      </c>
      <c r="K19" s="5">
        <v>6.922660897782585E-3</v>
      </c>
      <c r="L19" s="5">
        <v>0</v>
      </c>
      <c r="M19" s="5">
        <f t="shared" si="0"/>
        <v>1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</row>
    <row r="20" spans="1:118" x14ac:dyDescent="0.25">
      <c r="A20" s="1" t="s">
        <v>31</v>
      </c>
      <c r="B20" s="1" t="str">
        <f>VLOOKUP(A20,ShownNames!$A$1:$B$53,2,FALSE)</f>
        <v>DataStateDice</v>
      </c>
      <c r="C20" s="5">
        <v>0.43669551108707411</v>
      </c>
      <c r="D20" s="5">
        <v>9.2320173066522446E-2</v>
      </c>
      <c r="E20" s="5">
        <v>4.7431043807463491E-2</v>
      </c>
      <c r="F20" s="5">
        <v>1.9848566792861008E-2</v>
      </c>
      <c r="G20" s="5">
        <v>7.7068685776095188E-3</v>
      </c>
      <c r="H20" s="5">
        <v>0.18983234180638184</v>
      </c>
      <c r="I20" s="5">
        <v>0.16357490535424554</v>
      </c>
      <c r="J20" s="5">
        <v>3.5667928610059491E-2</v>
      </c>
      <c r="K20" s="5">
        <v>6.922660897782585E-3</v>
      </c>
      <c r="L20" s="5">
        <v>0</v>
      </c>
      <c r="M20" s="5">
        <f t="shared" si="0"/>
        <v>1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</row>
    <row r="21" spans="1:118" x14ac:dyDescent="0.25">
      <c r="A21" s="1" t="s">
        <v>35</v>
      </c>
      <c r="B21" s="1" t="str">
        <f>VLOOKUP(A21,ShownNames!$A$1:$B$53,2,FALSE)</f>
        <v>DataStateJaccard</v>
      </c>
      <c r="C21" s="5">
        <v>0.43623580313683075</v>
      </c>
      <c r="D21" s="5">
        <v>9.1968631692806918E-2</v>
      </c>
      <c r="E21" s="5">
        <v>4.9242833964305031E-2</v>
      </c>
      <c r="F21" s="5">
        <v>1.8388318009734991E-2</v>
      </c>
      <c r="G21" s="5">
        <v>8.1665765278528934E-3</v>
      </c>
      <c r="H21" s="5">
        <v>0.18980530016224986</v>
      </c>
      <c r="I21" s="5">
        <v>0.16360194699837749</v>
      </c>
      <c r="J21" s="5">
        <v>3.5667928610059491E-2</v>
      </c>
      <c r="K21" s="5">
        <v>6.922660897782585E-3</v>
      </c>
      <c r="L21" s="5">
        <v>0</v>
      </c>
      <c r="M21" s="5">
        <f t="shared" si="0"/>
        <v>1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</row>
    <row r="22" spans="1:118" x14ac:dyDescent="0.25">
      <c r="A22" s="1" t="s">
        <v>19</v>
      </c>
      <c r="B22" s="1" t="str">
        <f>VLOOKUP(A22,ShownNames!$A$1:$B$53,2,FALSE)</f>
        <v>IntraTraceFrequencyNotNull</v>
      </c>
      <c r="C22" s="5">
        <v>0.56389940508382908</v>
      </c>
      <c r="D22" s="5">
        <v>0.22295835586803678</v>
      </c>
      <c r="E22" s="5">
        <v>8.3017847485127097E-3</v>
      </c>
      <c r="F22" s="5">
        <v>5.3515413737155217E-2</v>
      </c>
      <c r="G22" s="5">
        <v>0</v>
      </c>
      <c r="H22" s="5">
        <v>1.5819361817198486E-2</v>
      </c>
      <c r="I22" s="5">
        <v>4.8404542996214172E-3</v>
      </c>
      <c r="J22" s="5">
        <v>0.12449972958355868</v>
      </c>
      <c r="K22" s="5">
        <v>6.1654948620876145E-3</v>
      </c>
      <c r="L22" s="5">
        <v>0</v>
      </c>
      <c r="M22" s="5">
        <f t="shared" si="0"/>
        <v>1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</row>
    <row r="23" spans="1:118" x14ac:dyDescent="0.25">
      <c r="A23" s="1" t="s">
        <v>11</v>
      </c>
      <c r="B23" s="1" t="str">
        <f>VLOOKUP(A23,ShownNames!$A$1:$B$53,2,FALSE)</f>
        <v>StepFrequency</v>
      </c>
      <c r="C23" s="5">
        <v>0.73388318009734987</v>
      </c>
      <c r="D23" s="5">
        <v>0.13958896700919415</v>
      </c>
      <c r="E23" s="5">
        <v>7.7879935100054087E-2</v>
      </c>
      <c r="F23" s="5">
        <v>2.7609518658734452E-2</v>
      </c>
      <c r="G23" s="5">
        <v>1.3493780421849649E-2</v>
      </c>
      <c r="H23" s="5">
        <v>4.7593293672255274E-3</v>
      </c>
      <c r="I23" s="5">
        <v>1.5684153596538669E-3</v>
      </c>
      <c r="J23" s="5">
        <v>1.2168739859383451E-3</v>
      </c>
      <c r="K23" s="5">
        <v>0</v>
      </c>
      <c r="L23" s="5">
        <v>0</v>
      </c>
      <c r="M23" s="5">
        <f t="shared" si="0"/>
        <v>1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</row>
    <row r="24" spans="1:118" x14ac:dyDescent="0.25">
      <c r="A24" s="1" t="s">
        <v>46</v>
      </c>
      <c r="B24" s="1" t="str">
        <f>VLOOKUP(A24,ShownNames!$A$1:$B$53,2,FALSE)</f>
        <v>ActivityOverlapCoefficient</v>
      </c>
      <c r="C24" s="5">
        <v>0.76460248783126017</v>
      </c>
      <c r="D24" s="5">
        <v>0.13280151433207138</v>
      </c>
      <c r="E24" s="5">
        <v>4.6890210924824233E-2</v>
      </c>
      <c r="F24" s="5">
        <v>8.3829096809085995E-3</v>
      </c>
      <c r="G24" s="5">
        <v>1.1357490535424553E-3</v>
      </c>
      <c r="H24" s="5">
        <v>3.7858301784748513E-2</v>
      </c>
      <c r="I24" s="5">
        <v>8.328826392644673E-3</v>
      </c>
      <c r="J24" s="5">
        <v>0</v>
      </c>
      <c r="K24" s="5">
        <v>0</v>
      </c>
      <c r="L24" s="5">
        <v>0</v>
      </c>
      <c r="M24" s="5">
        <f t="shared" si="0"/>
        <v>1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</row>
    <row r="25" spans="1:118" x14ac:dyDescent="0.25">
      <c r="A25" s="1" t="s">
        <v>14</v>
      </c>
      <c r="B25" s="1" t="str">
        <f>VLOOKUP(A25,ShownNames!$A$1:$B$53,2,FALSE)</f>
        <v>ActivityUniqueTransition</v>
      </c>
      <c r="C25" s="5">
        <v>0.86368307193077343</v>
      </c>
      <c r="D25" s="5">
        <v>9.2212006489994586E-2</v>
      </c>
      <c r="E25" s="5">
        <v>1.8036776636019471E-2</v>
      </c>
      <c r="F25" s="5">
        <v>9.5997836668469446E-3</v>
      </c>
      <c r="G25" s="5">
        <v>1.6495402920497567E-3</v>
      </c>
      <c r="H25" s="5">
        <v>1.4521362898864252E-2</v>
      </c>
      <c r="I25" s="5">
        <v>2.9745808545159546E-4</v>
      </c>
      <c r="J25" s="5">
        <v>0</v>
      </c>
      <c r="K25" s="5">
        <v>0</v>
      </c>
      <c r="L25" s="5">
        <v>0</v>
      </c>
      <c r="M25" s="5">
        <f t="shared" si="0"/>
        <v>1.0000000000000002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</row>
    <row r="26" spans="1:118" x14ac:dyDescent="0.25">
      <c r="A26" s="1" t="s">
        <v>48</v>
      </c>
      <c r="B26" s="1" t="str">
        <f>VLOOKUP(A26,ShownNames!$A$1:$B$53,2,FALSE)</f>
        <v>ActivityTanimotoCoefficient</v>
      </c>
      <c r="C26" s="5">
        <v>0.76995673336938886</v>
      </c>
      <c r="D26" s="5">
        <v>0.15754461871281775</v>
      </c>
      <c r="E26" s="5">
        <v>1.6792861005949161E-2</v>
      </c>
      <c r="F26" s="5">
        <v>8.3829096809085995E-3</v>
      </c>
      <c r="G26" s="5">
        <v>1.1357490535424553E-3</v>
      </c>
      <c r="H26" s="5">
        <v>4.4267171444023798E-2</v>
      </c>
      <c r="I26" s="5">
        <v>1.9199567333693889E-3</v>
      </c>
      <c r="J26" s="5">
        <v>0</v>
      </c>
      <c r="K26" s="5">
        <v>0</v>
      </c>
      <c r="L26" s="5">
        <v>0</v>
      </c>
      <c r="M26" s="5">
        <f t="shared" si="0"/>
        <v>1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</row>
    <row r="27" spans="1:118" x14ac:dyDescent="0.25">
      <c r="A27" s="1" t="s">
        <v>45</v>
      </c>
      <c r="B27" s="1" t="str">
        <f>VLOOKUP(A27,ShownNames!$A$1:$B$53,2,FALSE)</f>
        <v>ActivityJaccard</v>
      </c>
      <c r="C27" s="5">
        <v>0.76995673336938886</v>
      </c>
      <c r="D27" s="5">
        <v>0.15754461871281775</v>
      </c>
      <c r="E27" s="5">
        <v>1.6792861005949161E-2</v>
      </c>
      <c r="F27" s="5">
        <v>8.3829096809085995E-3</v>
      </c>
      <c r="G27" s="5">
        <v>1.1357490535424553E-3</v>
      </c>
      <c r="H27" s="5">
        <v>4.4267171444023798E-2</v>
      </c>
      <c r="I27" s="5">
        <v>1.9199567333693889E-3</v>
      </c>
      <c r="J27" s="5">
        <v>0</v>
      </c>
      <c r="K27" s="5">
        <v>0</v>
      </c>
      <c r="L27" s="5">
        <v>0</v>
      </c>
      <c r="M27" s="5">
        <f t="shared" si="0"/>
        <v>1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</row>
    <row r="28" spans="1:118" x14ac:dyDescent="0.25">
      <c r="A28" s="1" t="s">
        <v>91</v>
      </c>
      <c r="B28" s="1" t="str">
        <f>VLOOKUP(A28,ShownNames!$A$1:$B$53,2,FALSE)</f>
        <v>ActivityDice</v>
      </c>
      <c r="C28" s="5">
        <v>0.76995673336938886</v>
      </c>
      <c r="D28" s="5">
        <v>0.15754461871281775</v>
      </c>
      <c r="E28" s="5">
        <v>1.6792861005949161E-2</v>
      </c>
      <c r="F28" s="5">
        <v>8.3829096809085995E-3</v>
      </c>
      <c r="G28" s="5">
        <v>1.1357490535424553E-3</v>
      </c>
      <c r="H28" s="5">
        <v>4.4267171444023798E-2</v>
      </c>
      <c r="I28" s="5">
        <v>1.9199567333693889E-3</v>
      </c>
      <c r="J28" s="5">
        <v>0</v>
      </c>
      <c r="K28" s="5">
        <v>0</v>
      </c>
      <c r="L28" s="5">
        <v>0</v>
      </c>
      <c r="M28" s="5">
        <f t="shared" si="0"/>
        <v>1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</row>
    <row r="29" spans="1:118" x14ac:dyDescent="0.25">
      <c r="A29" s="1" t="s">
        <v>12</v>
      </c>
      <c r="B29" s="1" t="str">
        <f>VLOOKUP(A29,ShownNames!$A$1:$B$53,2,FALSE)</f>
        <v>UniqueActivity</v>
      </c>
      <c r="C29" s="5">
        <v>0.77052460789616006</v>
      </c>
      <c r="D29" s="5">
        <v>0.15697674418604651</v>
      </c>
      <c r="E29" s="5">
        <v>1.6792861005949161E-2</v>
      </c>
      <c r="F29" s="5">
        <v>8.3829096809085995E-3</v>
      </c>
      <c r="G29" s="5">
        <v>1.1357490535424553E-3</v>
      </c>
      <c r="H29" s="5">
        <v>4.4267171444023798E-2</v>
      </c>
      <c r="I29" s="5">
        <v>1.9199567333693889E-3</v>
      </c>
      <c r="J29" s="5">
        <v>0</v>
      </c>
      <c r="K29" s="5">
        <v>0</v>
      </c>
      <c r="L29" s="5">
        <v>0</v>
      </c>
      <c r="M29" s="5">
        <f t="shared" si="0"/>
        <v>1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</row>
    <row r="30" spans="1:118" x14ac:dyDescent="0.25">
      <c r="A30" s="1" t="s">
        <v>15</v>
      </c>
      <c r="B30" s="1" t="str">
        <f>VLOOKUP(A30,ShownNames!$A$1:$B$53,2,FALSE)</f>
        <v>ActivityTransition</v>
      </c>
      <c r="C30" s="5">
        <v>0.87942130881557601</v>
      </c>
      <c r="D30" s="5">
        <v>9.1292590589507838E-2</v>
      </c>
      <c r="E30" s="5">
        <v>1.7036235803136832E-2</v>
      </c>
      <c r="F30" s="5">
        <v>9.5997836668469446E-3</v>
      </c>
      <c r="G30" s="5">
        <v>1.6495402920497567E-3</v>
      </c>
      <c r="H30" s="5">
        <v>1.0005408328826392E-3</v>
      </c>
      <c r="I30" s="5">
        <v>0</v>
      </c>
      <c r="J30" s="5">
        <v>0</v>
      </c>
      <c r="K30" s="5">
        <v>0</v>
      </c>
      <c r="L30" s="5">
        <v>0</v>
      </c>
      <c r="M30" s="5">
        <f t="shared" si="0"/>
        <v>1.0000000000000002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</row>
    <row r="31" spans="1:118" x14ac:dyDescent="0.25">
      <c r="A31" s="1" t="s">
        <v>44</v>
      </c>
      <c r="B31" s="1" t="str">
        <f>VLOOKUP(A31,ShownNames!$A$1:$B$53,2,FALSE)</f>
        <v>ActivityGeneralizedOverlapCoefficient</v>
      </c>
      <c r="C31" s="5">
        <v>0.81776636019469984</v>
      </c>
      <c r="D31" s="5">
        <v>0.14442942130881559</v>
      </c>
      <c r="E31" s="5">
        <v>1.9632233639805301E-2</v>
      </c>
      <c r="F31" s="5">
        <v>1.0411032990805841E-2</v>
      </c>
      <c r="G31" s="5">
        <v>5.5435370470524612E-3</v>
      </c>
      <c r="H31" s="5">
        <v>2.2174148188209841E-3</v>
      </c>
      <c r="I31" s="5">
        <v>0</v>
      </c>
      <c r="J31" s="5">
        <v>0</v>
      </c>
      <c r="K31" s="5">
        <v>0</v>
      </c>
      <c r="L31" s="5">
        <v>0</v>
      </c>
      <c r="M31" s="5">
        <f t="shared" si="0"/>
        <v>0.99999999999999989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</row>
    <row r="32" spans="1:118" x14ac:dyDescent="0.25">
      <c r="A32" s="1" t="s">
        <v>49</v>
      </c>
      <c r="B32" s="1" t="str">
        <f>VLOOKUP(A32,ShownNames!$A$1:$B$53,2,FALSE)</f>
        <v>ActivityWithBeforesAndData</v>
      </c>
      <c r="C32" s="5">
        <v>0.89997295835586799</v>
      </c>
      <c r="D32" s="5">
        <v>8.8939967550027046E-2</v>
      </c>
      <c r="E32" s="5">
        <v>1.0870740941049216E-2</v>
      </c>
      <c r="F32" s="5">
        <v>2.1633315305570578E-4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f t="shared" si="0"/>
        <v>1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</row>
    <row r="33" spans="1:118" x14ac:dyDescent="0.25">
      <c r="A33" s="1" t="s">
        <v>10</v>
      </c>
      <c r="B33" s="1" t="str">
        <f>VLOOKUP(A33,ShownNames!$A$1:$B$53,2,FALSE)</f>
        <v>RespondedFrequency</v>
      </c>
      <c r="C33" s="5">
        <v>0.79818820984315841</v>
      </c>
      <c r="D33" s="5">
        <v>0.11489994591671174</v>
      </c>
      <c r="E33" s="5">
        <v>5.5137912385073012E-2</v>
      </c>
      <c r="F33" s="5">
        <v>1.7009194159004867E-2</v>
      </c>
      <c r="G33" s="5">
        <v>7.7068685776095188E-3</v>
      </c>
      <c r="H33" s="5">
        <v>4.8404542996214172E-3</v>
      </c>
      <c r="I33" s="5">
        <v>2.2174148188209841E-3</v>
      </c>
      <c r="J33" s="5">
        <v>0</v>
      </c>
      <c r="K33" s="5">
        <v>0</v>
      </c>
      <c r="L33" s="5">
        <v>0</v>
      </c>
      <c r="M33" s="5">
        <f t="shared" si="0"/>
        <v>0.99999999999999989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</row>
    <row r="34" spans="1:118" x14ac:dyDescent="0.25">
      <c r="A34" s="1" t="s">
        <v>42</v>
      </c>
      <c r="B34" s="1" t="str">
        <f>VLOOKUP(A34,ShownNames!$A$1:$B$53,2,FALSE)</f>
        <v>ActivityEuclideanDistance</v>
      </c>
      <c r="C34" s="5">
        <v>0.87176852352623035</v>
      </c>
      <c r="D34" s="5">
        <v>9.753921038399134E-2</v>
      </c>
      <c r="E34" s="5">
        <v>1.8171984856679285E-2</v>
      </c>
      <c r="F34" s="5">
        <v>9.8702001081665772E-3</v>
      </c>
      <c r="G34" s="5">
        <v>1.6495402920497567E-3</v>
      </c>
      <c r="H34" s="5">
        <v>1.0005408328826392E-3</v>
      </c>
      <c r="I34" s="5">
        <v>0</v>
      </c>
      <c r="J34" s="5">
        <v>0</v>
      </c>
      <c r="K34" s="5">
        <v>0</v>
      </c>
      <c r="L34" s="5">
        <v>0</v>
      </c>
      <c r="M34" s="5">
        <f t="shared" si="0"/>
        <v>0.99999999999999989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</row>
    <row r="35" spans="1:118" x14ac:dyDescent="0.25">
      <c r="A35" s="1" t="s">
        <v>17</v>
      </c>
      <c r="B35" s="1" t="str">
        <f>VLOOKUP(A35,ShownNames!$A$1:$B$53,2,FALSE)</f>
        <v>ActivityWithBefores</v>
      </c>
      <c r="C35" s="5">
        <v>0.88082747431043806</v>
      </c>
      <c r="D35" s="5">
        <v>9.0508382909680912E-2</v>
      </c>
      <c r="E35" s="5">
        <v>1.6414277988101678E-2</v>
      </c>
      <c r="F35" s="5">
        <v>9.5997836668469446E-3</v>
      </c>
      <c r="G35" s="5">
        <v>1.6495402920497567E-3</v>
      </c>
      <c r="H35" s="5">
        <v>1.0005408328826392E-3</v>
      </c>
      <c r="I35" s="5">
        <v>0</v>
      </c>
      <c r="J35" s="5">
        <v>0</v>
      </c>
      <c r="K35" s="5">
        <v>0</v>
      </c>
      <c r="L35" s="5">
        <v>0</v>
      </c>
      <c r="M35" s="5">
        <f t="shared" si="0"/>
        <v>1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</row>
    <row r="36" spans="1:118" x14ac:dyDescent="0.25">
      <c r="A36" s="1" t="s">
        <v>13</v>
      </c>
      <c r="B36" s="1" t="str">
        <f>VLOOKUP(A36,ShownNames!$A$1:$B$53,2,FALSE)</f>
        <v>Activity</v>
      </c>
      <c r="C36" s="5">
        <v>0.87203893996755</v>
      </c>
      <c r="D36" s="5">
        <v>9.7268793942671711E-2</v>
      </c>
      <c r="E36" s="5">
        <v>1.8171984856679285E-2</v>
      </c>
      <c r="F36" s="5">
        <v>9.8702001081665772E-3</v>
      </c>
      <c r="G36" s="5">
        <v>1.6495402920497567E-3</v>
      </c>
      <c r="H36" s="5">
        <v>1.0005408328826392E-3</v>
      </c>
      <c r="I36" s="5">
        <v>0</v>
      </c>
      <c r="J36" s="5">
        <v>0</v>
      </c>
      <c r="K36" s="5">
        <v>0</v>
      </c>
      <c r="L36" s="5">
        <v>0</v>
      </c>
      <c r="M36" s="5">
        <f t="shared" si="0"/>
        <v>0.99999999999999989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</row>
    <row r="37" spans="1:118" x14ac:dyDescent="0.25">
      <c r="A37" s="1" t="s">
        <v>40</v>
      </c>
      <c r="B37" s="1" t="str">
        <f>VLOOKUP(A37,ShownNames!$A$1:$B$53,2,FALSE)</f>
        <v>ActivityBlockDistance</v>
      </c>
      <c r="C37" s="5">
        <v>0.87076798269334776</v>
      </c>
      <c r="D37" s="5">
        <v>9.8539751216873986E-2</v>
      </c>
      <c r="E37" s="5">
        <v>1.8171984856679285E-2</v>
      </c>
      <c r="F37" s="5">
        <v>9.8702001081665772E-3</v>
      </c>
      <c r="G37" s="5">
        <v>1.6495402920497567E-3</v>
      </c>
      <c r="H37" s="5">
        <v>1.0005408328826392E-3</v>
      </c>
      <c r="I37" s="5">
        <v>0</v>
      </c>
      <c r="J37" s="5">
        <v>0</v>
      </c>
      <c r="K37" s="5">
        <v>0</v>
      </c>
      <c r="L37" s="5">
        <v>0</v>
      </c>
      <c r="M37" s="5">
        <f t="shared" si="0"/>
        <v>0.99999999999999989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</row>
    <row r="38" spans="1:118" x14ac:dyDescent="0.25">
      <c r="A38" s="1" t="s">
        <v>47</v>
      </c>
      <c r="B38" s="1" t="str">
        <f>VLOOKUP(A38,ShownNames!$A$1:$B$53,2,FALSE)</f>
        <v>ActivitySimonWhite</v>
      </c>
      <c r="C38" s="5">
        <v>0.87076798269334776</v>
      </c>
      <c r="D38" s="5">
        <v>9.8539751216873986E-2</v>
      </c>
      <c r="E38" s="5">
        <v>1.8171984856679285E-2</v>
      </c>
      <c r="F38" s="5">
        <v>9.8702001081665772E-3</v>
      </c>
      <c r="G38" s="5">
        <v>1.6495402920497567E-3</v>
      </c>
      <c r="H38" s="5">
        <v>1.0005408328826392E-3</v>
      </c>
      <c r="I38" s="5">
        <v>0</v>
      </c>
      <c r="J38" s="5">
        <v>0</v>
      </c>
      <c r="K38" s="5">
        <v>0</v>
      </c>
      <c r="L38" s="5">
        <v>0</v>
      </c>
      <c r="M38" s="5">
        <f t="shared" si="0"/>
        <v>0.99999999999999989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</row>
    <row r="39" spans="1:118" x14ac:dyDescent="0.25">
      <c r="A39" s="1" t="s">
        <v>43</v>
      </c>
      <c r="B39" s="1" t="str">
        <f>VLOOKUP(A39,ShownNames!$A$1:$B$53,2,FALSE)</f>
        <v>ActivityGeneralizedJaccard</v>
      </c>
      <c r="C39" s="5">
        <v>0.87090319091400759</v>
      </c>
      <c r="D39" s="5">
        <v>9.8404542996214164E-2</v>
      </c>
      <c r="E39" s="5">
        <v>1.8171984856679285E-2</v>
      </c>
      <c r="F39" s="5">
        <v>9.8702001081665772E-3</v>
      </c>
      <c r="G39" s="5">
        <v>1.6495402920497567E-3</v>
      </c>
      <c r="H39" s="5">
        <v>1.0005408328826392E-3</v>
      </c>
      <c r="I39" s="5">
        <v>0</v>
      </c>
      <c r="J39" s="5">
        <v>0</v>
      </c>
      <c r="K39" s="5">
        <v>0</v>
      </c>
      <c r="L39" s="5">
        <v>0</v>
      </c>
      <c r="M39" s="5">
        <f t="shared" si="0"/>
        <v>0.99999999999999989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</row>
    <row r="40" spans="1:118" x14ac:dyDescent="0.25">
      <c r="A40" s="1" t="s">
        <v>41</v>
      </c>
      <c r="B40" s="1" t="str">
        <f>VLOOKUP(A40,ShownNames!$A$1:$B$53,2,FALSE)</f>
        <v>ActivityCosine</v>
      </c>
      <c r="C40" s="5">
        <v>0.87141698215251484</v>
      </c>
      <c r="D40" s="5">
        <v>9.7890751757706868E-2</v>
      </c>
      <c r="E40" s="5">
        <v>1.8171984856679285E-2</v>
      </c>
      <c r="F40" s="5">
        <v>9.8702001081665772E-3</v>
      </c>
      <c r="G40" s="5">
        <v>1.6495402920497567E-3</v>
      </c>
      <c r="H40" s="5">
        <v>1.0005408328826392E-3</v>
      </c>
      <c r="I40" s="5">
        <v>0</v>
      </c>
      <c r="J40" s="5">
        <v>0</v>
      </c>
      <c r="K40" s="5">
        <v>0</v>
      </c>
      <c r="L40" s="5">
        <v>0</v>
      </c>
      <c r="M40" s="5">
        <f t="shared" si="0"/>
        <v>0.99999999999999989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</row>
    <row r="41" spans="1:118" x14ac:dyDescent="0.25">
      <c r="A41" s="1" t="s">
        <v>104</v>
      </c>
      <c r="B41" s="1" t="str">
        <f>VLOOKUP(A41,ShownNames!$A$1:$B$53,2,FALSE)</f>
        <v>ActivityWithBeforesAndDataAndKBsV1</v>
      </c>
      <c r="C41" s="5">
        <v>0.89459167117360738</v>
      </c>
      <c r="D41" s="5">
        <v>8.8290968090859928E-2</v>
      </c>
      <c r="E41" s="5">
        <v>1.6008653326122228E-2</v>
      </c>
      <c r="F41" s="5">
        <v>1.081665765278529E-3</v>
      </c>
      <c r="G41" s="5">
        <v>2.7041644131963223E-5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f t="shared" si="0"/>
        <v>1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</row>
    <row r="42" spans="1:118" x14ac:dyDescent="0.25">
      <c r="S42" s="5"/>
      <c r="T42" s="5"/>
      <c r="U42" s="5"/>
      <c r="V42" s="5"/>
      <c r="W42" s="5"/>
      <c r="X42" s="5"/>
    </row>
    <row r="43" spans="1:118" x14ac:dyDescent="0.25">
      <c r="C43" s="5"/>
      <c r="S43" s="5"/>
      <c r="T43" s="5"/>
      <c r="U43" s="5"/>
      <c r="V43" s="5"/>
      <c r="W43" s="5"/>
      <c r="X43" s="5"/>
    </row>
    <row r="44" spans="1:118" x14ac:dyDescent="0.25">
      <c r="C44" s="5"/>
      <c r="S44" s="5"/>
      <c r="T44" s="5"/>
      <c r="U44" s="5"/>
      <c r="V44" s="5"/>
      <c r="W44" s="5"/>
      <c r="X44" s="5"/>
    </row>
    <row r="45" spans="1:118" x14ac:dyDescent="0.25">
      <c r="C45" s="5"/>
      <c r="S45" s="5"/>
      <c r="T45" s="5"/>
    </row>
    <row r="46" spans="1:118" x14ac:dyDescent="0.25">
      <c r="C46" s="5"/>
      <c r="S46" s="5"/>
      <c r="T46" s="5"/>
    </row>
    <row r="47" spans="1:118" x14ac:dyDescent="0.25">
      <c r="C47" s="5"/>
      <c r="S47" s="5"/>
      <c r="T47" s="5"/>
    </row>
    <row r="48" spans="1:118" x14ac:dyDescent="0.25">
      <c r="C48" s="5"/>
      <c r="S48" s="5"/>
      <c r="T48" s="5"/>
    </row>
    <row r="49" spans="3:20" x14ac:dyDescent="0.25">
      <c r="C49" s="5"/>
      <c r="S49" s="5"/>
      <c r="T49" s="5"/>
    </row>
    <row r="50" spans="3:20" x14ac:dyDescent="0.25">
      <c r="C50" s="5"/>
      <c r="S50" s="5"/>
      <c r="T50" s="5"/>
    </row>
    <row r="51" spans="3:20" x14ac:dyDescent="0.25">
      <c r="C51" s="5"/>
      <c r="S51" s="5"/>
      <c r="T51" s="5"/>
    </row>
    <row r="52" spans="3:20" x14ac:dyDescent="0.25">
      <c r="C52" s="5"/>
      <c r="S52" s="5"/>
      <c r="T52" s="5"/>
    </row>
    <row r="53" spans="3:20" x14ac:dyDescent="0.25">
      <c r="C53" s="5"/>
      <c r="S53" s="5"/>
      <c r="T53" s="5"/>
    </row>
    <row r="54" spans="3:20" x14ac:dyDescent="0.25">
      <c r="C54" s="5"/>
      <c r="S54" s="5"/>
      <c r="T54" s="5"/>
    </row>
    <row r="55" spans="3:20" x14ac:dyDescent="0.25">
      <c r="C55" s="5"/>
      <c r="T55" s="5"/>
    </row>
    <row r="56" spans="3:20" x14ac:dyDescent="0.25">
      <c r="C56" s="5"/>
      <c r="T56" s="5"/>
    </row>
    <row r="57" spans="3:20" x14ac:dyDescent="0.25">
      <c r="C57" s="5"/>
      <c r="T57" s="5"/>
    </row>
    <row r="58" spans="3:20" x14ac:dyDescent="0.25">
      <c r="C58" s="5"/>
    </row>
    <row r="59" spans="3:20" x14ac:dyDescent="0.25">
      <c r="C59" s="5"/>
    </row>
    <row r="60" spans="3:20" x14ac:dyDescent="0.25">
      <c r="C60" s="5"/>
    </row>
    <row r="61" spans="3:20" x14ac:dyDescent="0.25">
      <c r="C61" s="5"/>
    </row>
    <row r="62" spans="3:20" x14ac:dyDescent="0.25">
      <c r="C62" s="5"/>
    </row>
    <row r="63" spans="3:20" x14ac:dyDescent="0.25">
      <c r="C63" s="5"/>
    </row>
    <row r="64" spans="3:20" x14ac:dyDescent="0.25">
      <c r="C64" s="5"/>
    </row>
    <row r="65" spans="3:3" x14ac:dyDescent="0.25">
      <c r="C65" s="5"/>
    </row>
    <row r="66" spans="3:3" x14ac:dyDescent="0.25">
      <c r="C66" s="5"/>
    </row>
    <row r="67" spans="3:3" x14ac:dyDescent="0.25">
      <c r="C67" s="5"/>
    </row>
    <row r="68" spans="3:3" x14ac:dyDescent="0.25">
      <c r="C68" s="5"/>
    </row>
    <row r="69" spans="3:3" x14ac:dyDescent="0.25">
      <c r="C69" s="5"/>
    </row>
    <row r="70" spans="3:3" x14ac:dyDescent="0.25">
      <c r="C70" s="5"/>
    </row>
    <row r="71" spans="3:3" x14ac:dyDescent="0.25">
      <c r="C71" s="5"/>
    </row>
    <row r="72" spans="3:3" x14ac:dyDescent="0.25">
      <c r="C72" s="5"/>
    </row>
    <row r="73" spans="3:3" x14ac:dyDescent="0.25">
      <c r="C73" s="5"/>
    </row>
    <row r="74" spans="3:3" x14ac:dyDescent="0.25">
      <c r="C74" s="5"/>
    </row>
    <row r="75" spans="3:3" x14ac:dyDescent="0.25">
      <c r="C75" s="5"/>
    </row>
    <row r="76" spans="3:3" x14ac:dyDescent="0.25">
      <c r="C76" s="5"/>
    </row>
    <row r="77" spans="3:3" x14ac:dyDescent="0.25">
      <c r="C77" s="5"/>
    </row>
    <row r="78" spans="3:3" x14ac:dyDescent="0.25">
      <c r="C78" s="5"/>
    </row>
    <row r="79" spans="3:3" x14ac:dyDescent="0.25">
      <c r="C79" s="5"/>
    </row>
    <row r="80" spans="3:3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  <row r="155" spans="3:3" x14ac:dyDescent="0.25">
      <c r="C155" s="5"/>
    </row>
    <row r="156" spans="3:3" x14ac:dyDescent="0.25">
      <c r="C156" s="5"/>
    </row>
    <row r="157" spans="3:3" x14ac:dyDescent="0.25">
      <c r="C157" s="5"/>
    </row>
    <row r="158" spans="3:3" x14ac:dyDescent="0.25">
      <c r="C158" s="5"/>
    </row>
    <row r="159" spans="3:3" x14ac:dyDescent="0.25">
      <c r="C159" s="5"/>
    </row>
    <row r="160" spans="3:3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</sheetData>
  <sortState ref="A2:M179">
    <sortCondition ref="C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B66D0-8FF4-4357-BD22-D7CD8ED58490}">
  <dimension ref="A1:C41"/>
  <sheetViews>
    <sheetView topLeftCell="A40" workbookViewId="0">
      <selection activeCell="E28" sqref="E28"/>
    </sheetView>
  </sheetViews>
  <sheetFormatPr defaultRowHeight="15" x14ac:dyDescent="0.25"/>
  <cols>
    <col min="1" max="1" width="44" customWidth="1"/>
    <col min="2" max="2" width="33.28515625" bestFit="1" customWidth="1"/>
    <col min="3" max="3" width="21.140625" bestFit="1" customWidth="1"/>
    <col min="4" max="4" width="23.7109375" bestFit="1" customWidth="1"/>
    <col min="5" max="5" width="33.85546875" bestFit="1" customWidth="1"/>
    <col min="6" max="6" width="19.5703125" bestFit="1" customWidth="1"/>
    <col min="7" max="7" width="22.140625" bestFit="1" customWidth="1"/>
    <col min="8" max="8" width="32.28515625" bestFit="1" customWidth="1"/>
  </cols>
  <sheetData>
    <row r="1" spans="1:3" s="1" customFormat="1" x14ac:dyDescent="0.25">
      <c r="B1" s="2" t="s">
        <v>96</v>
      </c>
      <c r="C1" s="2" t="s">
        <v>94</v>
      </c>
    </row>
    <row r="2" spans="1:3" x14ac:dyDescent="0.25">
      <c r="A2" s="1" t="s">
        <v>36</v>
      </c>
      <c r="B2" s="1" t="str">
        <f>VLOOKUP(A2,ShownNames!$A$1:$B$53,2,FALSE)</f>
        <v>DataStateOverlapCoefficient</v>
      </c>
      <c r="C2" s="6">
        <f>[1]gemid!$J19</f>
        <v>19.495672063492094</v>
      </c>
    </row>
    <row r="3" spans="1:3" x14ac:dyDescent="0.25">
      <c r="A3" s="1" t="s">
        <v>35</v>
      </c>
      <c r="B3" s="1" t="str">
        <f>VLOOKUP(A3,ShownNames!$A$1:$B$53,2,FALSE)</f>
        <v>DataStateJaccard</v>
      </c>
      <c r="C3" s="6">
        <f>[2]gemid!$J19</f>
        <v>19.446995714285791</v>
      </c>
    </row>
    <row r="4" spans="1:3" x14ac:dyDescent="0.25">
      <c r="A4" s="1" t="s">
        <v>38</v>
      </c>
      <c r="B4" s="1" t="str">
        <f>VLOOKUP(A4,ShownNames!$A$1:$B$53,2,FALSE)</f>
        <v>DataStateTanimotoCoefficient</v>
      </c>
      <c r="C4" s="6">
        <f>[3]gemid!$J19</f>
        <v>19.448017619047686</v>
      </c>
    </row>
    <row r="5" spans="1:3" x14ac:dyDescent="0.25">
      <c r="A5" s="1" t="s">
        <v>2</v>
      </c>
      <c r="B5" s="1" t="str">
        <f>VLOOKUP(A5,ShownNames!$A$1:$B$53,2,FALSE)</f>
        <v>DataStateCustomOverlap</v>
      </c>
      <c r="C5" s="6">
        <f>[4]gemid!$J19</f>
        <v>19.447715873015945</v>
      </c>
    </row>
    <row r="6" spans="1:3" x14ac:dyDescent="0.25">
      <c r="A6" s="1" t="s">
        <v>29</v>
      </c>
      <c r="B6" s="1" t="str">
        <f>VLOOKUP(A6,ShownNames!$A$1:$B$53,2,FALSE)</f>
        <v>DataStateBlockDistance</v>
      </c>
      <c r="C6" s="6">
        <f>[5]gemid!$J19</f>
        <v>19.447225952381022</v>
      </c>
    </row>
    <row r="7" spans="1:3" x14ac:dyDescent="0.25">
      <c r="A7" s="1" t="s">
        <v>31</v>
      </c>
      <c r="B7" s="1" t="str">
        <f>VLOOKUP(A7,ShownNames!$A$1:$B$53,2,FALSE)</f>
        <v>DataStateDice</v>
      </c>
      <c r="C7" s="6">
        <f>[6]gemid!$J19</f>
        <v>19.447225952381022</v>
      </c>
    </row>
    <row r="8" spans="1:3" x14ac:dyDescent="0.25">
      <c r="A8" s="1" t="s">
        <v>32</v>
      </c>
      <c r="B8" s="1" t="str">
        <f>VLOOKUP(A8,ShownNames!$A$1:$B$53,2,FALSE)</f>
        <v>DataStateEuclideanDistance</v>
      </c>
      <c r="C8" s="6">
        <f>[7]gemid!$J19</f>
        <v>19.449819841269907</v>
      </c>
    </row>
    <row r="9" spans="1:3" x14ac:dyDescent="0.25">
      <c r="A9" s="1" t="s">
        <v>6</v>
      </c>
      <c r="B9" s="1" t="str">
        <f>VLOOKUP(A9,ShownNames!$A$1:$B$53,2,FALSE)</f>
        <v>ActivityInTraceFrequency</v>
      </c>
      <c r="C9" s="6">
        <f>[8]gemid!$J19</f>
        <v>18.626848174603364</v>
      </c>
    </row>
    <row r="10" spans="1:3" x14ac:dyDescent="0.25">
      <c r="A10" s="1" t="s">
        <v>25</v>
      </c>
      <c r="B10" s="1" t="str">
        <f>VLOOKUP(A10,ShownNames!$A$1:$B$53,2,FALSE)</f>
        <v>DataGeneralizedOverlapCoefficient</v>
      </c>
      <c r="C10" s="6">
        <f>[9]gemid!$J19</f>
        <v>18.989410476190645</v>
      </c>
    </row>
    <row r="11" spans="1:3" x14ac:dyDescent="0.25">
      <c r="A11" s="1" t="s">
        <v>27</v>
      </c>
      <c r="B11" s="1" t="str">
        <f>VLOOKUP(A11,ShownNames!$A$1:$B$53,2,FALSE)</f>
        <v>DataOverlapCoefficient</v>
      </c>
      <c r="C11" s="6">
        <f>[10]gemid!$J19</f>
        <v>18.989000476190647</v>
      </c>
    </row>
    <row r="12" spans="1:3" x14ac:dyDescent="0.25">
      <c r="A12" s="1" t="s">
        <v>26</v>
      </c>
      <c r="B12" s="1" t="str">
        <f>VLOOKUP(A12,ShownNames!$A$1:$B$53,2,FALSE)</f>
        <v>DataJaccard</v>
      </c>
      <c r="C12" s="6">
        <f>[11]gemid!$J19</f>
        <v>19.000983095238148</v>
      </c>
    </row>
    <row r="13" spans="1:3" x14ac:dyDescent="0.25">
      <c r="A13" s="1" t="s">
        <v>24</v>
      </c>
      <c r="B13" s="1" t="str">
        <f>VLOOKUP(A13,ShownNames!$A$1:$B$53,2,FALSE)</f>
        <v>DataGeneralizedJaccard</v>
      </c>
      <c r="C13" s="6">
        <f>[12]gemid!$J19</f>
        <v>19.000116428571484</v>
      </c>
    </row>
    <row r="14" spans="1:3" x14ac:dyDescent="0.25">
      <c r="A14" s="1" t="s">
        <v>50</v>
      </c>
      <c r="B14" s="1" t="str">
        <f>VLOOKUP(A14,ShownNames!$A$1:$B$53,2,FALSE)</f>
        <v>DataBlockDistance</v>
      </c>
      <c r="C14" s="6">
        <f>[13]gemid!$J19</f>
        <v>19.003160079365134</v>
      </c>
    </row>
    <row r="15" spans="1:3" x14ac:dyDescent="0.25">
      <c r="A15" s="1" t="s">
        <v>22</v>
      </c>
      <c r="B15" s="1" t="str">
        <f>VLOOKUP(A15,ShownNames!$A$1:$B$53,2,FALSE)</f>
        <v>DataDice</v>
      </c>
      <c r="C15" s="6">
        <f>[14]gemid!$J19</f>
        <v>19.003160079365134</v>
      </c>
    </row>
    <row r="16" spans="1:3" x14ac:dyDescent="0.25">
      <c r="A16" s="1" t="s">
        <v>28</v>
      </c>
      <c r="B16" s="1" t="str">
        <f>VLOOKUP(A16,ShownNames!$A$1:$B$53,2,FALSE)</f>
        <v>DataSimonWhite</v>
      </c>
      <c r="C16" s="6">
        <f>[15]gemid!$J19</f>
        <v>19.002835079365131</v>
      </c>
    </row>
    <row r="17" spans="1:3" x14ac:dyDescent="0.25">
      <c r="A17" s="1" t="s">
        <v>39</v>
      </c>
      <c r="B17" s="1" t="str">
        <f>VLOOKUP(A17,ShownNames!$A$1:$B$53,2,FALSE)</f>
        <v>DataTanimotoCoefficient</v>
      </c>
      <c r="C17" s="6">
        <f>[16]gemid!$J19</f>
        <v>19.000568412698463</v>
      </c>
    </row>
    <row r="18" spans="1:3" x14ac:dyDescent="0.25">
      <c r="A18" s="1" t="s">
        <v>21</v>
      </c>
      <c r="B18" s="1" t="str">
        <f>VLOOKUP(A18,ShownNames!$A$1:$B$53,2,FALSE)</f>
        <v>DataCosineSimilarity</v>
      </c>
      <c r="C18" s="6">
        <f>[17]gemid!$J19</f>
        <v>18.999701746031796</v>
      </c>
    </row>
    <row r="19" spans="1:3" x14ac:dyDescent="0.25">
      <c r="A19" s="1" t="s">
        <v>23</v>
      </c>
      <c r="B19" s="1" t="str">
        <f>VLOOKUP(A19,ShownNames!$A$1:$B$53,2,FALSE)</f>
        <v>DataEuclideanDistance</v>
      </c>
      <c r="C19" s="6">
        <f>[18]gemid!$J19</f>
        <v>19.002278333333386</v>
      </c>
    </row>
    <row r="20" spans="1:3" x14ac:dyDescent="0.25">
      <c r="A20" s="1" t="s">
        <v>5</v>
      </c>
      <c r="B20" s="1" t="str">
        <f>VLOOKUP(A20,ShownNames!$A$1:$B$53,2,FALSE)</f>
        <v>AbsoluteFrequency</v>
      </c>
      <c r="C20" s="6">
        <f>[19]gemid!$J19</f>
        <v>17.899498968254154</v>
      </c>
    </row>
    <row r="21" spans="1:3" x14ac:dyDescent="0.25">
      <c r="A21" s="1" t="s">
        <v>19</v>
      </c>
      <c r="B21" s="1" t="str">
        <f>VLOOKUP(A21,ShownNames!$A$1:$B$53,2,FALSE)</f>
        <v>IntraTraceFrequencyNotNull</v>
      </c>
      <c r="C21" s="6">
        <f>[20]gemid!$J19</f>
        <v>12.07556793650798</v>
      </c>
    </row>
    <row r="22" spans="1:3" x14ac:dyDescent="0.25">
      <c r="A22" s="1" t="s">
        <v>20</v>
      </c>
      <c r="B22" s="1" t="str">
        <f>VLOOKUP(A22,ShownNames!$A$1:$B$53,2,FALSE)</f>
        <v>IntraTraceFrequency</v>
      </c>
      <c r="C22" s="6">
        <f>[21]gemid!$J19</f>
        <v>6.6713447619046944</v>
      </c>
    </row>
    <row r="23" spans="1:3" x14ac:dyDescent="0.25">
      <c r="A23" s="1" t="s">
        <v>46</v>
      </c>
      <c r="B23" s="1" t="str">
        <f>VLOOKUP(A23,ShownNames!$A$1:$B$53,2,FALSE)</f>
        <v>ActivityOverlapCoefficient</v>
      </c>
      <c r="C23" s="6">
        <f>[22]gemid!$J19</f>
        <v>3.4081226190476279</v>
      </c>
    </row>
    <row r="24" spans="1:3" x14ac:dyDescent="0.25">
      <c r="A24" s="1" t="s">
        <v>48</v>
      </c>
      <c r="B24" s="1" t="str">
        <f>VLOOKUP(A24,ShownNames!$A$1:$B$53,2,FALSE)</f>
        <v>ActivityTanimotoCoefficient</v>
      </c>
      <c r="C24" s="6">
        <f>[23]gemid!$J19</f>
        <v>3.1679150793650712</v>
      </c>
    </row>
    <row r="25" spans="1:3" x14ac:dyDescent="0.25">
      <c r="A25" s="1" t="s">
        <v>91</v>
      </c>
      <c r="B25" s="1" t="str">
        <f>VLOOKUP(A25,ShownNames!$A$1:$B$53,2,FALSE)</f>
        <v>ActivityDice</v>
      </c>
      <c r="C25" s="6">
        <f>[24]gemid!$J19</f>
        <v>3.1679150793650712</v>
      </c>
    </row>
    <row r="26" spans="1:3" x14ac:dyDescent="0.25">
      <c r="A26" s="1" t="s">
        <v>45</v>
      </c>
      <c r="B26" s="1" t="str">
        <f>VLOOKUP(A26,ShownNames!$A$1:$B$53,2,FALSE)</f>
        <v>ActivityJaccard</v>
      </c>
      <c r="C26" s="6">
        <f>[25]gemid!$J19</f>
        <v>3.1679150793650712</v>
      </c>
    </row>
    <row r="27" spans="1:3" x14ac:dyDescent="0.25">
      <c r="A27" s="1" t="s">
        <v>12</v>
      </c>
      <c r="B27" s="1" t="str">
        <f>VLOOKUP(A27,ShownNames!$A$1:$B$53,2,FALSE)</f>
        <v>UniqueActivity</v>
      </c>
      <c r="C27" s="6">
        <f>[26]gemid!$J19</f>
        <v>3.1663246031745924</v>
      </c>
    </row>
    <row r="28" spans="1:3" x14ac:dyDescent="0.25">
      <c r="A28" s="1" t="s">
        <v>11</v>
      </c>
      <c r="B28" s="1" t="str">
        <f>VLOOKUP(A28,ShownNames!$A$1:$B$53,2,FALSE)</f>
        <v>StepFrequency</v>
      </c>
      <c r="C28" s="6">
        <f>[27]gemid!$J19</f>
        <v>3.1694551587301665</v>
      </c>
    </row>
    <row r="29" spans="1:3" x14ac:dyDescent="0.25">
      <c r="A29" s="1" t="s">
        <v>10</v>
      </c>
      <c r="B29" s="1" t="str">
        <f>VLOOKUP(A29,ShownNames!$A$1:$B$53,2,FALSE)</f>
        <v>RespondedFrequency</v>
      </c>
      <c r="C29" s="6">
        <f>[28]gemid!$J19</f>
        <v>2.5458297619047769</v>
      </c>
    </row>
    <row r="30" spans="1:3" x14ac:dyDescent="0.25">
      <c r="A30" s="1" t="s">
        <v>14</v>
      </c>
      <c r="B30" s="1" t="str">
        <f>VLOOKUP(A30,ShownNames!$A$1:$B$53,2,FALSE)</f>
        <v>ActivityUniqueTransition</v>
      </c>
      <c r="C30" s="6">
        <f>[29]gemid!$J19</f>
        <v>2.028524603174604</v>
      </c>
    </row>
    <row r="31" spans="1:3" x14ac:dyDescent="0.25">
      <c r="A31" s="1" t="s">
        <v>44</v>
      </c>
      <c r="B31" s="1" t="str">
        <f>VLOOKUP(A31,ShownNames!$A$1:$B$53,2,FALSE)</f>
        <v>ActivityGeneralizedOverlapCoefficient</v>
      </c>
      <c r="C31" s="6">
        <f>[30]gemid!$J19</f>
        <v>2.0225373015873007</v>
      </c>
    </row>
    <row r="32" spans="1:3" x14ac:dyDescent="0.25">
      <c r="A32" s="1" t="s">
        <v>47</v>
      </c>
      <c r="B32" s="1" t="str">
        <f>VLOOKUP(A32,ShownNames!$A$1:$B$53,2,FALSE)</f>
        <v>ActivitySimonWhite</v>
      </c>
      <c r="C32" s="6">
        <f>[31]gemid!$J19</f>
        <v>1.75025515873017</v>
      </c>
    </row>
    <row r="33" spans="1:3" x14ac:dyDescent="0.25">
      <c r="A33" s="1" t="s">
        <v>40</v>
      </c>
      <c r="B33" s="1" t="str">
        <f>VLOOKUP(A33,ShownNames!$A$1:$B$53,2,FALSE)</f>
        <v>ActivityBlockDistance</v>
      </c>
      <c r="C33" s="6">
        <f>[32]gemid!$J19</f>
        <v>1.75025515873017</v>
      </c>
    </row>
    <row r="34" spans="1:3" x14ac:dyDescent="0.25">
      <c r="A34" s="1" t="s">
        <v>43</v>
      </c>
      <c r="B34" s="1" t="str">
        <f>VLOOKUP(A34,ShownNames!$A$1:$B$53,2,FALSE)</f>
        <v>ActivityGeneralizedJaccard</v>
      </c>
      <c r="C34" s="6">
        <f>[33]gemid!$J19</f>
        <v>1.74950515873017</v>
      </c>
    </row>
    <row r="35" spans="1:3" x14ac:dyDescent="0.25">
      <c r="A35" s="1" t="s">
        <v>41</v>
      </c>
      <c r="B35" s="1" t="str">
        <f>VLOOKUP(A35,ShownNames!$A$1:$B$53,2,FALSE)</f>
        <v>ActivityCosine</v>
      </c>
      <c r="C35" s="6">
        <f>[34]gemid!$J19</f>
        <v>1.7461480158730269</v>
      </c>
    </row>
    <row r="36" spans="1:3" x14ac:dyDescent="0.25">
      <c r="A36" s="1" t="s">
        <v>42</v>
      </c>
      <c r="B36" s="1" t="str">
        <f>VLOOKUP(A36,ShownNames!$A$1:$B$53,2,FALSE)</f>
        <v>ActivityEuclideanDistance</v>
      </c>
      <c r="C36" s="6">
        <f>[35]gemid!$J19</f>
        <v>1.7447051587301698</v>
      </c>
    </row>
    <row r="37" spans="1:3" x14ac:dyDescent="0.25">
      <c r="A37" s="1" t="s">
        <v>13</v>
      </c>
      <c r="B37" s="1" t="str">
        <f>VLOOKUP(A37,ShownNames!$A$1:$B$53,2,FALSE)</f>
        <v>Activity</v>
      </c>
      <c r="C37" s="6">
        <f>[36]gemid!$J19</f>
        <v>1.7438480158730267</v>
      </c>
    </row>
    <row r="38" spans="1:3" x14ac:dyDescent="0.25">
      <c r="A38" s="1" t="s">
        <v>15</v>
      </c>
      <c r="B38" s="1" t="str">
        <f>VLOOKUP(A38,ShownNames!$A$1:$B$53,2,FALSE)</f>
        <v>ActivityTransition</v>
      </c>
      <c r="C38" s="6">
        <f>[37]gemid!$J19</f>
        <v>1.7159801587301546</v>
      </c>
    </row>
    <row r="39" spans="1:3" x14ac:dyDescent="0.25">
      <c r="A39" s="1" t="s">
        <v>17</v>
      </c>
      <c r="B39" s="1" t="str">
        <f>VLOOKUP(A39,ShownNames!$A$1:$B$53,2,FALSE)</f>
        <v>ActivityWithBefores</v>
      </c>
      <c r="C39" s="6">
        <f>[38]gemid!$J19</f>
        <v>1.7070896825396786</v>
      </c>
    </row>
    <row r="40" spans="1:3" x14ac:dyDescent="0.25">
      <c r="A40" s="1" t="s">
        <v>104</v>
      </c>
      <c r="B40" s="1" t="str">
        <f>VLOOKUP(A40,ShownNames!$A$1:$B$53,2,FALSE)</f>
        <v>ActivityWithBeforesAndDataAndKBsV1</v>
      </c>
      <c r="C40" s="6">
        <f>[39]gemid!$J19</f>
        <v>1.4237513492063518</v>
      </c>
    </row>
    <row r="41" spans="1:3" x14ac:dyDescent="0.25">
      <c r="A41" s="1" t="s">
        <v>49</v>
      </c>
      <c r="B41" s="1" t="str">
        <f>VLOOKUP(A41,ShownNames!$A$1:$B$53,2,FALSE)</f>
        <v>ActivityWithBeforesAndData</v>
      </c>
      <c r="C41" s="6">
        <f>[40]gemid!$J19</f>
        <v>1.3789753968254002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ShownNames</vt:lpstr>
      <vt:lpstr>calc</vt:lpstr>
      <vt:lpstr>%</vt:lpstr>
      <vt:lpstr>accuracy</vt:lpstr>
      <vt:lpstr>brier</vt:lpstr>
      <vt:lpstr>logloss</vt:lpstr>
      <vt:lpstr>rank</vt:lpstr>
      <vt:lpstr>rank2</vt:lpstr>
      <vt:lpstr>rankScore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2019-01-02T17:23:18Z</dcterms:created>
  <dcterms:modified xsi:type="dcterms:W3CDTF">2019-02-21T15:57:26Z</dcterms:modified>
</cp:coreProperties>
</file>