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OUTSOURCE\qldt\SOURCE\duan2019\config\temp\"/>
    </mc:Choice>
  </mc:AlternateContent>
  <bookViews>
    <workbookView xWindow="0" yWindow="0" windowWidth="28800" windowHeight="10236" tabRatio="891"/>
  </bookViews>
  <sheets>
    <sheet name="CC18" sheetId="9" r:id="rId1"/>
    <sheet name="VC18" sheetId="4" r:id="rId2"/>
    <sheet name="NN18" sheetId="6" r:id="rId3"/>
  </sheets>
  <calcPr calcId="162913"/>
</workbook>
</file>

<file path=xl/calcChain.xml><?xml version="1.0" encoding="utf-8"?>
<calcChain xmlns="http://schemas.openxmlformats.org/spreadsheetml/2006/main">
  <c r="A11" i="9" l="1"/>
  <c r="AE25" i="4"/>
  <c r="AE24" i="4"/>
  <c r="AC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D32" i="4" s="1"/>
  <c r="M20" i="4"/>
  <c r="L20" i="4"/>
  <c r="K20" i="4"/>
  <c r="J20" i="4"/>
  <c r="I20" i="4"/>
  <c r="H20" i="4"/>
  <c r="D31" i="4"/>
  <c r="G20" i="4"/>
  <c r="F20" i="4"/>
  <c r="E20" i="4"/>
  <c r="D20" i="4"/>
  <c r="D30" i="4" s="1"/>
  <c r="AB19" i="4"/>
  <c r="AD19" i="4"/>
  <c r="AB18" i="4"/>
  <c r="AD18" i="4" s="1"/>
  <c r="AB17" i="4"/>
  <c r="AD17" i="4"/>
  <c r="AB16" i="4"/>
  <c r="AD16" i="4" s="1"/>
  <c r="AB15" i="4"/>
  <c r="AD15" i="4"/>
  <c r="AB14" i="4"/>
  <c r="AD14" i="4" s="1"/>
  <c r="AB13" i="4"/>
  <c r="AD13" i="4"/>
  <c r="AB12" i="4"/>
  <c r="AB20" i="4" s="1"/>
  <c r="AB11" i="4"/>
  <c r="AD11" i="4" s="1"/>
  <c r="AB10" i="4"/>
  <c r="AD10" i="4" s="1"/>
  <c r="R17" i="6"/>
  <c r="Q17" i="6"/>
  <c r="N17" i="6"/>
  <c r="L17" i="6"/>
  <c r="K17" i="6"/>
  <c r="J17" i="6"/>
  <c r="I17" i="6"/>
  <c r="H17" i="6"/>
  <c r="G17" i="6"/>
  <c r="F17" i="6"/>
  <c r="E17" i="6"/>
  <c r="D17" i="6"/>
  <c r="P16" i="6"/>
  <c r="P15" i="6"/>
  <c r="O15" i="6" s="1"/>
  <c r="M15" i="6"/>
  <c r="M17" i="6"/>
  <c r="P14" i="6"/>
  <c r="O14" i="6" s="1"/>
  <c r="P13" i="6"/>
  <c r="O13" i="6"/>
  <c r="P12" i="6"/>
  <c r="O12" i="6" s="1"/>
  <c r="P11" i="6"/>
  <c r="O11" i="6"/>
  <c r="O17" i="6" s="1"/>
  <c r="P10" i="6"/>
  <c r="P17" i="6" s="1"/>
  <c r="J20" i="6"/>
  <c r="N12" i="9"/>
  <c r="AB12" i="9"/>
  <c r="Q12" i="9"/>
  <c r="Y12" i="9"/>
  <c r="F12" i="9"/>
  <c r="T12" i="9"/>
  <c r="I12" i="9"/>
  <c r="V12" i="9"/>
  <c r="J12" i="9"/>
  <c r="L12" i="9"/>
  <c r="X12" i="9"/>
  <c r="K12" i="9"/>
  <c r="W12" i="9"/>
  <c r="U12" i="9"/>
  <c r="D12" i="9"/>
  <c r="P12" i="9"/>
  <c r="R12" i="9"/>
  <c r="O12" i="9"/>
  <c r="M12" i="9"/>
  <c r="Z12" i="9"/>
  <c r="H12" i="9"/>
  <c r="G12" i="9"/>
  <c r="E12" i="9"/>
  <c r="AA12" i="9"/>
  <c r="S12" i="9"/>
  <c r="AD12" i="4" l="1"/>
  <c r="AD20" i="4" s="1"/>
</calcChain>
</file>

<file path=xl/sharedStrings.xml><?xml version="1.0" encoding="utf-8"?>
<sst xmlns="http://schemas.openxmlformats.org/spreadsheetml/2006/main" count="158" uniqueCount="109">
  <si>
    <t>TT</t>
  </si>
  <si>
    <t>Đối tượng</t>
  </si>
  <si>
    <t>Lý luận chính trị</t>
  </si>
  <si>
    <t>Cao cấp</t>
  </si>
  <si>
    <t>Trung cấp</t>
  </si>
  <si>
    <t>Quản lý Nhà nước</t>
  </si>
  <si>
    <t>Chuyên viên cao cấp</t>
  </si>
  <si>
    <t>Chuyên viên chính</t>
  </si>
  <si>
    <t>Chuyên viên</t>
  </si>
  <si>
    <t>Cán sự</t>
  </si>
  <si>
    <t>Chuyên môn</t>
  </si>
  <si>
    <t>Ngoại ngữ</t>
  </si>
  <si>
    <t>Tin học</t>
  </si>
  <si>
    <t>Tổng số</t>
  </si>
  <si>
    <t>Cấp vụ và tương đương</t>
  </si>
  <si>
    <t>Cấp phòng và tương đương</t>
  </si>
  <si>
    <t>Đơn vị tính: Lượt người</t>
  </si>
  <si>
    <t>Công chức hành chính</t>
  </si>
  <si>
    <t>Nội dung đào tạo, bồi dưỡng</t>
  </si>
  <si>
    <t>Thời gian</t>
  </si>
  <si>
    <t>Phương pháp giảng dạy</t>
  </si>
  <si>
    <t>Trên 1 năm</t>
  </si>
  <si>
    <t>Lãnh đạo cấp Bộ, ngành TW và lãnh đạo cấp tỉnh</t>
  </si>
  <si>
    <t>Giảng viên các cơ sở đào tạo, bồi dưỡng</t>
  </si>
  <si>
    <t>Sơ cấp</t>
  </si>
  <si>
    <t>Tiến sĩ</t>
  </si>
  <si>
    <t>Thạc sĩ</t>
  </si>
  <si>
    <t>Đại học</t>
  </si>
  <si>
    <t>Cao đẳng</t>
  </si>
  <si>
    <t>Kiến thức, Kỹ năng chuyên ngành</t>
  </si>
  <si>
    <t>Chuyên ngành</t>
  </si>
  <si>
    <t>Vị trí việc làm</t>
  </si>
  <si>
    <t>Cấp phòng</t>
  </si>
  <si>
    <t>Cấp vụ</t>
  </si>
  <si>
    <t>Thứ trưởng</t>
  </si>
  <si>
    <t>Quốc phòng - An ninh</t>
  </si>
  <si>
    <t>Trong đó</t>
  </si>
  <si>
    <t>Người dân tộc thiểu số</t>
  </si>
  <si>
    <t>Nữ</t>
  </si>
  <si>
    <t>Chức danh nghề nghiệp</t>
  </si>
  <si>
    <t>Hạng I</t>
  </si>
  <si>
    <t>Hạng II</t>
  </si>
  <si>
    <t>Hạng III</t>
  </si>
  <si>
    <t>Hạng IV</t>
  </si>
  <si>
    <t>Chức vụ quản lý</t>
  </si>
  <si>
    <t>Bồi dưỡng bắt buộc cập nhật KT</t>
  </si>
  <si>
    <t>Viên chức lãnh đạo quản lý</t>
  </si>
  <si>
    <t>Viên chức hành chính</t>
  </si>
  <si>
    <t>Viên chức chuyên môn</t>
  </si>
  <si>
    <t>Cán bộ, CC lãnh đạo, quản lý</t>
  </si>
  <si>
    <t>Cấp Vụ, Sở và tương đương</t>
  </si>
  <si>
    <t>Công chức tham mưu, hoạch định chính sách</t>
  </si>
  <si>
    <t>Công chức quy hoạch nguồn</t>
  </si>
  <si>
    <t>Đối tượng khác (ghi cụ thể)</t>
  </si>
  <si>
    <t>Quản lý điều hành chương trình KT-XH</t>
  </si>
  <si>
    <t>Quản lý hành chính công</t>
  </si>
  <si>
    <t>Quản lý nhà nước chuyên ngành, lĩnh vực</t>
  </si>
  <si>
    <t>Xây dựng và phát triển nguồn nhân lực</t>
  </si>
  <si>
    <t>Chính sách công, dịch vụ công</t>
  </si>
  <si>
    <t>Kiến thức hội nhập quốc tế</t>
  </si>
  <si>
    <t>Dưới 2 tháng</t>
  </si>
  <si>
    <t>Từ         2 - 12 tháng</t>
  </si>
  <si>
    <t xml:space="preserve">                                  Nội dung                                                                                     Đối tượng</t>
  </si>
  <si>
    <t xml:space="preserve">                        Nội dung                                                                                     Đối tượng</t>
  </si>
  <si>
    <t xml:space="preserve">Trong đó: Ngân sách TW:  </t>
  </si>
  <si>
    <t xml:space="preserve">Trong đó: Ngân sách TW: </t>
  </si>
  <si>
    <t>Nguồn khác: (Triệu đồng)</t>
  </si>
  <si>
    <t xml:space="preserve">Nguồn khác: </t>
  </si>
  <si>
    <t>Nội dung khác (Đào tạo chuyên môn  trình độ TS, ThS, ĐH...)</t>
  </si>
  <si>
    <t xml:space="preserve">Kinh phí sử dụng cho công tác ĐT, BD viên chức trong nước năm 2018 (ĐVT: triệu đồng): </t>
  </si>
  <si>
    <t xml:space="preserve">Kinh phí sử dụng cho công tác ĐT, BD nước ngoài năm 2018 (ĐVT: triệu đồng): </t>
  </si>
  <si>
    <t>KẾT QUẢ ĐÀO TẠO, BỒI DƯỠNG VIÊN CHỨC TRONG NƯỚC NĂM 2018</t>
  </si>
  <si>
    <t>KẾT QUẢ ĐÀO TẠO, BỒI DƯỠNG CÁN BỘ, CÔNG CHỨC, VIÊN CHỨC Ở NƯỚC NGOÀI NĂM 2018</t>
  </si>
  <si>
    <t>Kỹ năng lãnh đạo 
quản lý</t>
  </si>
  <si>
    <t>Chính trị</t>
  </si>
  <si>
    <t>QLNN</t>
  </si>
  <si>
    <t>Khác</t>
  </si>
  <si>
    <t>(Kèm theo Công văn số: 777/BGTVT-TCCB ngày 25/01/2019 của Bộ GTVT)</t>
  </si>
  <si>
    <t>(Kèm theo Công văn số: 777/BGTVT-TCCB ngày  25/01/2018 của Bộ GTVT)</t>
  </si>
  <si>
    <t>Đảng viên mới</t>
  </si>
  <si>
    <t>Đối tượng
KNĐ</t>
  </si>
  <si>
    <t>${data.llctCaoCap}</t>
  </si>
  <si>
    <t>${data.llctTrungCap}</t>
  </si>
  <si>
    <t>${data.llctDangVienMoi}</t>
  </si>
  <si>
    <t>${data.llctKetNap}</t>
  </si>
  <si>
    <t>${data.qlnnChuyenVienCaoCap}</t>
  </si>
  <si>
    <t>${data.qlnnChuyenVienChinh}</t>
  </si>
  <si>
    <t>${data.qlnnChuyenVien}</t>
  </si>
  <si>
    <t>${data.qlnnCanSu}</t>
  </si>
  <si>
    <t>${data.cmTienSi}</t>
  </si>
  <si>
    <t>${data.cmThacSi}</t>
  </si>
  <si>
    <t>${data.cmDaiHoc}</t>
  </si>
  <si>
    <t>${data.cmCaoDang}</t>
  </si>
  <si>
    <t>${data.cmTrungCap}</t>
  </si>
  <si>
    <t>${data.cmSoCap}</t>
  </si>
  <si>
    <t>${data.ktknChuyenNganh}</t>
  </si>
  <si>
    <t>${data.ktknLamViec}</t>
  </si>
  <si>
    <t>${data.knldCapPhong}</t>
  </si>
  <si>
    <t>${data.knldCapVu}</t>
  </si>
  <si>
    <t>${data.knldThuTruong}</t>
  </si>
  <si>
    <t>${data.qpan}</t>
  </si>
  <si>
    <t>${data.ngoaiNgu}</t>
  </si>
  <si>
    <t>${data.tinHoc}</t>
  </si>
  <si>
    <t>${data.tong}</t>
  </si>
  <si>
    <t>${data.danToc}</t>
  </si>
  <si>
    <t>${data.nu}</t>
  </si>
  <si>
    <t>${data.positionName}</t>
  </si>
  <si>
    <t>${data.positionType}</t>
  </si>
  <si>
    <t>KẾT QUẢ ĐÀO TẠO, BỒI DƯỠNG CÔNG CHỨC Ở TRONG NƯỚC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</si>
</sst>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;\-0;;@"/>
    <numFmt numFmtId="165" formatCode="_(* #,##0_);_(* \(#,##0\);_(* &quot;-&quot;??_);_(@_)"/>
  </numFmts>
  <fonts count="29">
    <font>
      <sz val="10"/>
      <name val="Arial"/>
    </font>
    <font>
      <b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sz val="12"/>
      <name val=".VnTime"/>
      <family val="2"/>
    </font>
    <font>
      <sz val="9"/>
      <name val=".VnTime"/>
      <family val="2"/>
    </font>
    <font>
      <sz val="9"/>
      <name val="Times New Roman"/>
      <family val="1"/>
    </font>
    <font>
      <b/>
      <i/>
      <sz val="9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sz val="11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2"/>
      <name val="Arial"/>
      <family val="2"/>
      <charset val="163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u/>
      <sz val="13"/>
      <color theme="10"/>
      <name val="Times New Roman"/>
      <family val="1"/>
    </font>
    <font>
      <i/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/>
    <xf numFmtId="0" fontId="7" fillId="0" borderId="0"/>
    <xf numFmtId="0" fontId="20" fillId="0" borderId="0"/>
    <xf numFmtId="0" fontId="24" fillId="0" borderId="0"/>
    <xf numFmtId="0" fontId="23" fillId="0" borderId="0"/>
  </cellStyleXfs>
  <cellXfs count="123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5" fillId="0" borderId="0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5" fillId="0" borderId="0" xfId="0" applyFont="1"/>
    <xf numFmtId="0" fontId="1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9" fillId="0" borderId="0" xfId="0" applyFont="1" applyAlignment="1"/>
    <xf numFmtId="0" fontId="19" fillId="0" borderId="0" xfId="0" applyFont="1"/>
    <xf numFmtId="0" fontId="20" fillId="0" borderId="0" xfId="0" applyFont="1"/>
    <xf numFmtId="0" fontId="9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/>
    <xf numFmtId="164" fontId="8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10" fillId="0" borderId="4" xfId="0" applyFont="1" applyFill="1" applyBorder="1" applyAlignment="1">
      <alignment horizontal="center" vertical="center" wrapText="1"/>
    </xf>
    <xf numFmtId="164" fontId="21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/>
    <xf numFmtId="0" fontId="27" fillId="0" borderId="0" xfId="3" applyFont="1" applyAlignment="1">
      <alignment horizontal="left" vertical="center"/>
    </xf>
    <xf numFmtId="0" fontId="28" fillId="0" borderId="0" xfId="3" applyFont="1" applyAlignment="1">
      <alignment horizontal="left" vertical="center"/>
    </xf>
    <xf numFmtId="0" fontId="28" fillId="0" borderId="0" xfId="3" applyFont="1" applyAlignment="1">
      <alignment vertical="center"/>
    </xf>
    <xf numFmtId="164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165" fontId="4" fillId="0" borderId="0" xfId="0" applyNumberFormat="1" applyFont="1"/>
    <xf numFmtId="0" fontId="17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5" fontId="5" fillId="0" borderId="0" xfId="1" applyNumberFormat="1" applyFont="1" applyAlignment="1">
      <alignment horizontal="left"/>
    </xf>
    <xf numFmtId="0" fontId="12" fillId="0" borderId="1" xfId="0" applyFont="1" applyFill="1" applyBorder="1" applyAlignment="1">
      <alignment horizontal="left" vertical="top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165" fontId="5" fillId="0" borderId="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</cellXfs>
  <cellStyles count="9">
    <cellStyle name="Comma" xfId="1" builtinId="3"/>
    <cellStyle name="Comma 2" xfId="2"/>
    <cellStyle name="Hyperlink" xfId="3" builtinId="8"/>
    <cellStyle name="Normal" xfId="0" builtinId="0"/>
    <cellStyle name="Normal 2" xfId="4"/>
    <cellStyle name="Normal 2 2" xfId="5"/>
    <cellStyle name="Normal 3" xfId="6"/>
    <cellStyle name="Normal 4" xfId="7"/>
    <cellStyle name="Normal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7</xdr:col>
      <xdr:colOff>222953</xdr:colOff>
      <xdr:row>3</xdr:row>
      <xdr:rowOff>171450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281940"/>
          <a:ext cx="2981393" cy="48387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1200" b="0">
              <a:effectLst/>
              <a:latin typeface="Times New Roman" pitchFamily="18" charset="0"/>
              <a:ea typeface="+mn-ea"/>
              <a:cs typeface="Times New Roman" pitchFamily="18" charset="0"/>
            </a:rPr>
            <a:t>BỘ</a:t>
          </a:r>
          <a:r>
            <a:rPr lang="en-US" sz="1200" b="0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GIAO THÔNG VẬN TẢI</a:t>
          </a:r>
          <a:endParaRPr lang="en-US" sz="1200" b="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0</xdr:colOff>
      <xdr:row>1</xdr:row>
      <xdr:rowOff>76366</xdr:rowOff>
    </xdr:from>
    <xdr:to>
      <xdr:col>24</xdr:col>
      <xdr:colOff>173282</xdr:colOff>
      <xdr:row>3</xdr:row>
      <xdr:rowOff>143041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061460" y="244006"/>
          <a:ext cx="4211882" cy="49339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</xdr:txBody>
    </xdr:sp>
    <xdr:clientData/>
  </xdr:twoCellAnchor>
  <xdr:twoCellAnchor>
    <xdr:from>
      <xdr:col>2</xdr:col>
      <xdr:colOff>352425</xdr:colOff>
      <xdr:row>2</xdr:row>
      <xdr:rowOff>161925</xdr:rowOff>
    </xdr:from>
    <xdr:to>
      <xdr:col>4</xdr:col>
      <xdr:colOff>152400</xdr:colOff>
      <xdr:row>2</xdr:row>
      <xdr:rowOff>161925</xdr:rowOff>
    </xdr:to>
    <xdr:sp macro="" textlink="">
      <xdr:nvSpPr>
        <xdr:cNvPr id="1812" name="Line 3"/>
        <xdr:cNvSpPr>
          <a:spLocks noChangeShapeType="1"/>
        </xdr:cNvSpPr>
      </xdr:nvSpPr>
      <xdr:spPr bwMode="auto">
        <a:xfrm>
          <a:off x="1038225" y="533400"/>
          <a:ext cx="9715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200025</xdr:colOff>
      <xdr:row>3</xdr:row>
      <xdr:rowOff>76200</xdr:rowOff>
    </xdr:from>
    <xdr:to>
      <xdr:col>20</xdr:col>
      <xdr:colOff>266700</xdr:colOff>
      <xdr:row>3</xdr:row>
      <xdr:rowOff>76200</xdr:rowOff>
    </xdr:to>
    <xdr:sp macro="" textlink="">
      <xdr:nvSpPr>
        <xdr:cNvPr id="1813" name="Line 4"/>
        <xdr:cNvSpPr>
          <a:spLocks noChangeShapeType="1"/>
        </xdr:cNvSpPr>
      </xdr:nvSpPr>
      <xdr:spPr bwMode="auto">
        <a:xfrm>
          <a:off x="5524500" y="657225"/>
          <a:ext cx="17335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150412</xdr:colOff>
      <xdr:row>0</xdr:row>
      <xdr:rowOff>7620</xdr:rowOff>
    </xdr:from>
    <xdr:to>
      <xdr:col>27</xdr:col>
      <xdr:colOff>21866</xdr:colOff>
      <xdr:row>1</xdr:row>
      <xdr:rowOff>66261</xdr:rowOff>
    </xdr:to>
    <xdr:sp macro="" textlink="">
      <xdr:nvSpPr>
        <xdr:cNvPr id="6" name="TextBox 5"/>
        <xdr:cNvSpPr txBox="1"/>
      </xdr:nvSpPr>
      <xdr:spPr>
        <a:xfrm>
          <a:off x="6581692" y="7620"/>
          <a:ext cx="2500354" cy="226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BM-01/ĐT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26505</xdr:colOff>
      <xdr:row>1</xdr:row>
      <xdr:rowOff>125895</xdr:rowOff>
    </xdr:from>
    <xdr:to>
      <xdr:col>9</xdr:col>
      <xdr:colOff>67918</xdr:colOff>
      <xdr:row>3</xdr:row>
      <xdr:rowOff>190717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6505" y="291547"/>
          <a:ext cx="3102665" cy="4756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1100" b="0">
              <a:effectLst/>
              <a:latin typeface="Times New Roman" pitchFamily="18" charset="0"/>
              <a:ea typeface="+mn-ea"/>
              <a:cs typeface="Times New Roman" pitchFamily="18" charset="0"/>
            </a:rPr>
            <a:t>BỘ</a:t>
          </a:r>
          <a:r>
            <a:rPr lang="en-US" sz="1100" b="0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GIAO THỘNG VẬN TẢI</a:t>
          </a:r>
          <a:endParaRPr lang="en-US" sz="1100" b="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0</xdr:colOff>
      <xdr:row>1</xdr:row>
      <xdr:rowOff>76366</xdr:rowOff>
    </xdr:from>
    <xdr:to>
      <xdr:col>26</xdr:col>
      <xdr:colOff>173286</xdr:colOff>
      <xdr:row>3</xdr:row>
      <xdr:rowOff>135462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346838" y="68746"/>
          <a:ext cx="3258792" cy="48080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</xdr:txBody>
    </xdr:sp>
    <xdr:clientData/>
  </xdr:twoCellAnchor>
  <xdr:twoCellAnchor>
    <xdr:from>
      <xdr:col>2</xdr:col>
      <xdr:colOff>361950</xdr:colOff>
      <xdr:row>2</xdr:row>
      <xdr:rowOff>200025</xdr:rowOff>
    </xdr:from>
    <xdr:to>
      <xdr:col>6</xdr:col>
      <xdr:colOff>28575</xdr:colOff>
      <xdr:row>2</xdr:row>
      <xdr:rowOff>200025</xdr:rowOff>
    </xdr:to>
    <xdr:sp macro="" textlink="">
      <xdr:nvSpPr>
        <xdr:cNvPr id="2836" name="Line 3"/>
        <xdr:cNvSpPr>
          <a:spLocks noChangeShapeType="1"/>
        </xdr:cNvSpPr>
      </xdr:nvSpPr>
      <xdr:spPr bwMode="auto">
        <a:xfrm>
          <a:off x="914400" y="5715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47625</xdr:colOff>
      <xdr:row>3</xdr:row>
      <xdr:rowOff>66675</xdr:rowOff>
    </xdr:from>
    <xdr:to>
      <xdr:col>22</xdr:col>
      <xdr:colOff>47625</xdr:colOff>
      <xdr:row>3</xdr:row>
      <xdr:rowOff>66675</xdr:rowOff>
    </xdr:to>
    <xdr:sp macro="" textlink="">
      <xdr:nvSpPr>
        <xdr:cNvPr id="2837" name="Line 4"/>
        <xdr:cNvSpPr>
          <a:spLocks noChangeShapeType="1"/>
        </xdr:cNvSpPr>
      </xdr:nvSpPr>
      <xdr:spPr bwMode="auto">
        <a:xfrm flipV="1">
          <a:off x="5000625" y="647700"/>
          <a:ext cx="167640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173272</xdr:colOff>
      <xdr:row>0</xdr:row>
      <xdr:rowOff>49696</xdr:rowOff>
    </xdr:from>
    <xdr:to>
      <xdr:col>26</xdr:col>
      <xdr:colOff>280946</xdr:colOff>
      <xdr:row>1</xdr:row>
      <xdr:rowOff>73853</xdr:rowOff>
    </xdr:to>
    <xdr:sp macro="" textlink="">
      <xdr:nvSpPr>
        <xdr:cNvPr id="4" name="TextBox 3"/>
        <xdr:cNvSpPr txBox="1"/>
      </xdr:nvSpPr>
      <xdr:spPr>
        <a:xfrm>
          <a:off x="7338391" y="49696"/>
          <a:ext cx="1374913" cy="1822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BM-02/ĐT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508476</xdr:colOff>
      <xdr:row>1</xdr:row>
      <xdr:rowOff>68744</xdr:rowOff>
    </xdr:from>
    <xdr:to>
      <xdr:col>14</xdr:col>
      <xdr:colOff>198122</xdr:colOff>
      <xdr:row>3</xdr:row>
      <xdr:rowOff>127829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5081801" y="234396"/>
          <a:ext cx="3498988" cy="48080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</xdr:txBody>
    </xdr:sp>
    <xdr:clientData/>
  </xdr:twoCellAnchor>
  <xdr:twoCellAnchor>
    <xdr:from>
      <xdr:col>8</xdr:col>
      <xdr:colOff>466725</xdr:colOff>
      <xdr:row>3</xdr:row>
      <xdr:rowOff>66675</xdr:rowOff>
    </xdr:from>
    <xdr:to>
      <xdr:col>11</xdr:col>
      <xdr:colOff>619125</xdr:colOff>
      <xdr:row>3</xdr:row>
      <xdr:rowOff>66675</xdr:rowOff>
    </xdr:to>
    <xdr:sp macro="" textlink="">
      <xdr:nvSpPr>
        <xdr:cNvPr id="5907" name="Line 4"/>
        <xdr:cNvSpPr>
          <a:spLocks noChangeShapeType="1"/>
        </xdr:cNvSpPr>
      </xdr:nvSpPr>
      <xdr:spPr bwMode="auto">
        <a:xfrm flipV="1">
          <a:off x="5400675" y="657225"/>
          <a:ext cx="16287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28576</xdr:colOff>
      <xdr:row>0</xdr:row>
      <xdr:rowOff>11431</xdr:rowOff>
    </xdr:from>
    <xdr:to>
      <xdr:col>15</xdr:col>
      <xdr:colOff>291510</xdr:colOff>
      <xdr:row>1</xdr:row>
      <xdr:rowOff>76332</xdr:rowOff>
    </xdr:to>
    <xdr:sp macro="" textlink="">
      <xdr:nvSpPr>
        <xdr:cNvPr id="9" name="TextBox 8"/>
        <xdr:cNvSpPr txBox="1"/>
      </xdr:nvSpPr>
      <xdr:spPr>
        <a:xfrm>
          <a:off x="7467601" y="19051"/>
          <a:ext cx="12572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BM-09/ĐT</a:t>
          </a:r>
        </a:p>
      </xdr:txBody>
    </xdr:sp>
    <xdr:clientData/>
  </xdr:twoCellAnchor>
  <xdr:twoCellAnchor>
    <xdr:from>
      <xdr:col>0</xdr:col>
      <xdr:colOff>104775</xdr:colOff>
      <xdr:row>1</xdr:row>
      <xdr:rowOff>99060</xdr:rowOff>
    </xdr:from>
    <xdr:to>
      <xdr:col>5</xdr:col>
      <xdr:colOff>236224</xdr:colOff>
      <xdr:row>3</xdr:row>
      <xdr:rowOff>148651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04775" y="266700"/>
          <a:ext cx="3446149" cy="46107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1200" b="0">
              <a:effectLst/>
              <a:latin typeface="Times New Roman" pitchFamily="18" charset="0"/>
              <a:ea typeface="+mn-ea"/>
              <a:cs typeface="Times New Roman" pitchFamily="18" charset="0"/>
            </a:rPr>
            <a:t>BỘ</a:t>
          </a:r>
          <a:r>
            <a:rPr lang="en-US" sz="1200" b="0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GIAO THÔNG VẬN TẢI</a:t>
          </a:r>
          <a:endParaRPr lang="en-US" sz="1200" b="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414618</xdr:colOff>
      <xdr:row>2</xdr:row>
      <xdr:rowOff>156882</xdr:rowOff>
    </xdr:from>
    <xdr:to>
      <xdr:col>3</xdr:col>
      <xdr:colOff>0</xdr:colOff>
      <xdr:row>2</xdr:row>
      <xdr:rowOff>156882</xdr:rowOff>
    </xdr:to>
    <xdr:cxnSp macro="">
      <xdr:nvCxnSpPr>
        <xdr:cNvPr id="3" name="Straight Connector 2"/>
        <xdr:cNvCxnSpPr/>
      </xdr:nvCxnSpPr>
      <xdr:spPr>
        <a:xfrm>
          <a:off x="1378324" y="537882"/>
          <a:ext cx="84044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B21"/>
  <sheetViews>
    <sheetView tabSelected="1" zoomScaleNormal="100" workbookViewId="0">
      <selection activeCell="A6" sqref="A6:AB6"/>
    </sheetView>
  </sheetViews>
  <sheetFormatPr defaultRowHeight="13.2"/>
  <cols>
    <col min="1" max="1" width="3.6640625" style="17" customWidth="1"/>
    <col min="2" max="2" width="6.5546875" style="19" customWidth="1"/>
    <col min="3" max="3" width="12.88671875" style="5" customWidth="1"/>
    <col min="4" max="5" width="4.6640625" style="7" customWidth="1"/>
    <col min="6" max="6" width="4.6640625" style="5" customWidth="1"/>
    <col min="7" max="7" width="4.6640625" style="7" customWidth="1"/>
    <col min="8" max="8" width="6" style="5" customWidth="1"/>
    <col min="9" max="9" width="5.6640625" style="7" customWidth="1"/>
    <col min="10" max="10" width="5.88671875" style="7" customWidth="1"/>
    <col min="11" max="11" width="4" style="7" customWidth="1"/>
    <col min="12" max="12" width="4" style="5" customWidth="1"/>
    <col min="13" max="13" width="4.33203125" style="5" customWidth="1"/>
    <col min="14" max="15" width="4" style="5" customWidth="1"/>
    <col min="16" max="16" width="4.6640625" style="5" customWidth="1"/>
    <col min="17" max="17" width="4" style="5" customWidth="1"/>
    <col min="18" max="18" width="6.33203125" style="5" customWidth="1"/>
    <col min="19" max="21" width="5" style="5" customWidth="1"/>
    <col min="22" max="22" width="5.109375" style="5" customWidth="1"/>
    <col min="23" max="23" width="5.5546875" style="5" customWidth="1"/>
    <col min="24" max="24" width="5.109375" style="5" customWidth="1"/>
    <col min="25" max="25" width="4.6640625" style="5" customWidth="1"/>
    <col min="26" max="26" width="5" style="5" customWidth="1"/>
    <col min="27" max="27" width="4.6640625" style="5" customWidth="1"/>
    <col min="28" max="28" width="5" style="5" customWidth="1"/>
  </cols>
  <sheetData>
    <row r="2" spans="1:28" ht="16.8">
      <c r="A2" s="85"/>
      <c r="B2" s="85"/>
      <c r="C2" s="6"/>
      <c r="D2" s="2"/>
      <c r="E2" s="2"/>
      <c r="F2" s="1"/>
      <c r="G2" s="86"/>
      <c r="H2" s="86"/>
      <c r="I2" s="86"/>
      <c r="J2" s="86"/>
      <c r="K2" s="86"/>
      <c r="L2" s="2"/>
    </row>
    <row r="3" spans="1:28" ht="16.8">
      <c r="A3" s="86"/>
      <c r="B3" s="86"/>
      <c r="C3" s="2"/>
      <c r="D3" s="2"/>
      <c r="E3" s="2"/>
      <c r="F3" s="1"/>
      <c r="G3" s="86"/>
      <c r="H3" s="86"/>
      <c r="I3" s="86"/>
      <c r="J3" s="86"/>
      <c r="K3" s="86"/>
      <c r="L3" s="2"/>
    </row>
    <row r="4" spans="1:28" ht="16.8">
      <c r="A4" s="1"/>
      <c r="B4" s="18"/>
      <c r="C4" s="3"/>
    </row>
    <row r="5" spans="1:28" ht="17.399999999999999">
      <c r="A5" s="87" t="s">
        <v>108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6.2">
      <c r="A6" s="80" t="s">
        <v>77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spans="1:28" ht="6" customHeight="1">
      <c r="A7" s="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28" ht="15.6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Q8" s="21" t="s">
        <v>16</v>
      </c>
    </row>
    <row r="9" spans="1:28" ht="48.75" customHeight="1">
      <c r="A9" s="82" t="s">
        <v>0</v>
      </c>
      <c r="B9" s="92" t="s">
        <v>62</v>
      </c>
      <c r="C9" s="93"/>
      <c r="D9" s="82" t="s">
        <v>2</v>
      </c>
      <c r="E9" s="82"/>
      <c r="F9" s="82"/>
      <c r="G9" s="82"/>
      <c r="H9" s="82" t="s">
        <v>5</v>
      </c>
      <c r="I9" s="82"/>
      <c r="J9" s="82"/>
      <c r="K9" s="82"/>
      <c r="L9" s="82" t="s">
        <v>10</v>
      </c>
      <c r="M9" s="82"/>
      <c r="N9" s="82"/>
      <c r="O9" s="82"/>
      <c r="P9" s="82"/>
      <c r="Q9" s="82"/>
      <c r="R9" s="82" t="s">
        <v>29</v>
      </c>
      <c r="S9" s="82"/>
      <c r="T9" s="82" t="s">
        <v>73</v>
      </c>
      <c r="U9" s="82"/>
      <c r="V9" s="82"/>
      <c r="W9" s="83" t="s">
        <v>35</v>
      </c>
      <c r="X9" s="83" t="s">
        <v>11</v>
      </c>
      <c r="Y9" s="83" t="s">
        <v>12</v>
      </c>
      <c r="Z9" s="83" t="s">
        <v>13</v>
      </c>
      <c r="AA9" s="82" t="s">
        <v>36</v>
      </c>
      <c r="AB9" s="82"/>
    </row>
    <row r="10" spans="1:28" ht="51.75" customHeight="1">
      <c r="A10" s="82"/>
      <c r="B10" s="94"/>
      <c r="C10" s="95"/>
      <c r="D10" s="14" t="s">
        <v>3</v>
      </c>
      <c r="E10" s="14" t="s">
        <v>4</v>
      </c>
      <c r="F10" s="75" t="s">
        <v>79</v>
      </c>
      <c r="G10" s="75" t="s">
        <v>80</v>
      </c>
      <c r="H10" s="14" t="s">
        <v>6</v>
      </c>
      <c r="I10" s="14" t="s">
        <v>7</v>
      </c>
      <c r="J10" s="14" t="s">
        <v>8</v>
      </c>
      <c r="K10" s="14" t="s">
        <v>9</v>
      </c>
      <c r="L10" s="14" t="s">
        <v>25</v>
      </c>
      <c r="M10" s="14" t="s">
        <v>26</v>
      </c>
      <c r="N10" s="14" t="s">
        <v>27</v>
      </c>
      <c r="O10" s="14" t="s">
        <v>28</v>
      </c>
      <c r="P10" s="14" t="s">
        <v>4</v>
      </c>
      <c r="Q10" s="14" t="s">
        <v>24</v>
      </c>
      <c r="R10" s="14" t="s">
        <v>30</v>
      </c>
      <c r="S10" s="14" t="s">
        <v>31</v>
      </c>
      <c r="T10" s="14" t="s">
        <v>32</v>
      </c>
      <c r="U10" s="14" t="s">
        <v>33</v>
      </c>
      <c r="V10" s="14" t="s">
        <v>34</v>
      </c>
      <c r="W10" s="84"/>
      <c r="X10" s="84"/>
      <c r="Y10" s="84"/>
      <c r="Z10" s="84"/>
      <c r="AA10" s="14" t="s">
        <v>37</v>
      </c>
      <c r="AB10" s="14" t="s">
        <v>38</v>
      </c>
    </row>
    <row r="11" spans="1:28" s="47" customFormat="1" ht="23.25" customHeight="1">
      <c r="A11" s="77">
        <f>ROW()-ROW($A$10)</f>
        <v>1</v>
      </c>
      <c r="B11" s="72" t="s">
        <v>107</v>
      </c>
      <c r="C11" s="78" t="s">
        <v>106</v>
      </c>
      <c r="D11" s="77" t="s">
        <v>81</v>
      </c>
      <c r="E11" s="77" t="s">
        <v>82</v>
      </c>
      <c r="F11" s="77" t="s">
        <v>83</v>
      </c>
      <c r="G11" s="77" t="s">
        <v>84</v>
      </c>
      <c r="H11" s="77" t="s">
        <v>85</v>
      </c>
      <c r="I11" s="77" t="s">
        <v>86</v>
      </c>
      <c r="J11" s="77" t="s">
        <v>87</v>
      </c>
      <c r="K11" s="77" t="s">
        <v>88</v>
      </c>
      <c r="L11" s="77" t="s">
        <v>89</v>
      </c>
      <c r="M11" s="77" t="s">
        <v>90</v>
      </c>
      <c r="N11" s="77" t="s">
        <v>91</v>
      </c>
      <c r="O11" s="77" t="s">
        <v>92</v>
      </c>
      <c r="P11" s="77" t="s">
        <v>93</v>
      </c>
      <c r="Q11" s="77" t="s">
        <v>94</v>
      </c>
      <c r="R11" s="77" t="s">
        <v>95</v>
      </c>
      <c r="S11" s="77" t="s">
        <v>96</v>
      </c>
      <c r="T11" s="77" t="s">
        <v>97</v>
      </c>
      <c r="U11" s="77" t="s">
        <v>98</v>
      </c>
      <c r="V11" s="77" t="s">
        <v>99</v>
      </c>
      <c r="W11" s="77" t="s">
        <v>100</v>
      </c>
      <c r="X11" s="77" t="s">
        <v>101</v>
      </c>
      <c r="Y11" s="77" t="s">
        <v>102</v>
      </c>
      <c r="Z11" s="77" t="s">
        <v>103</v>
      </c>
      <c r="AA11" s="77" t="s">
        <v>104</v>
      </c>
      <c r="AB11" s="77" t="s">
        <v>105</v>
      </c>
    </row>
    <row r="12" spans="1:28" s="48" customFormat="1">
      <c r="A12" s="91" t="s">
        <v>13</v>
      </c>
      <c r="B12" s="91"/>
      <c r="C12" s="91"/>
      <c r="D12" s="79">
        <f ca="1">SUM(D11:INDIRECT("D"&amp;ROW()-1))</f>
        <v>0</v>
      </c>
      <c r="E12" s="79">
        <f ca="1">SUM(E11:INDIRECT("E"&amp;ROW()-1))</f>
        <v>0</v>
      </c>
      <c r="F12" s="79">
        <f ca="1">SUM(F11:INDIRECT("F"&amp;ROW()-1))</f>
        <v>0</v>
      </c>
      <c r="G12" s="79">
        <f ca="1">SUM(G11:INDIRECT("G"&amp;ROW()-1))</f>
        <v>0</v>
      </c>
      <c r="H12" s="79">
        <f ca="1">SUM(H11:INDIRECT("H"&amp;ROW()-1))</f>
        <v>0</v>
      </c>
      <c r="I12" s="79">
        <f ca="1">SUM(I11:INDIRECT("I"&amp;ROW()-1))</f>
        <v>0</v>
      </c>
      <c r="J12" s="79">
        <f ca="1">SUM(J11:INDIRECT("J"&amp;ROW()-1))</f>
        <v>0</v>
      </c>
      <c r="K12" s="79">
        <f ca="1">SUM(K11:INDIRECT("K"&amp;ROW()-1))</f>
        <v>0</v>
      </c>
      <c r="L12" s="79">
        <f ca="1">SUM(L11:INDIRECT("L"&amp;ROW()-1))</f>
        <v>0</v>
      </c>
      <c r="M12" s="79">
        <f ca="1">SUM(M11:INDIRECT("M"&amp;ROW()-1))</f>
        <v>0</v>
      </c>
      <c r="N12" s="79">
        <f ca="1">SUM(N11:INDIRECT("N"&amp;ROW()-1))</f>
        <v>0</v>
      </c>
      <c r="O12" s="79">
        <f ca="1">SUM(O11:INDIRECT("O"&amp;ROW()-1))</f>
        <v>0</v>
      </c>
      <c r="P12" s="79">
        <f ca="1">SUM(P11:INDIRECT("P"&amp;ROW()-1))</f>
        <v>0</v>
      </c>
      <c r="Q12" s="79">
        <f ca="1">SUM(Q11:INDIRECT("Q"&amp;ROW()-1))</f>
        <v>0</v>
      </c>
      <c r="R12" s="79">
        <f ca="1">SUM(R11:INDIRECT("R"&amp;ROW()-1))</f>
        <v>0</v>
      </c>
      <c r="S12" s="79">
        <f ca="1">SUM(S11:INDIRECT("S"&amp;ROW()-1))</f>
        <v>0</v>
      </c>
      <c r="T12" s="79">
        <f ca="1">SUM(T11:INDIRECT("T"&amp;ROW()-1))</f>
        <v>0</v>
      </c>
      <c r="U12" s="79">
        <f ca="1">SUM(U11:INDIRECT("U"&amp;ROW()-1))</f>
        <v>0</v>
      </c>
      <c r="V12" s="79">
        <f ca="1">SUM(V11:INDIRECT("V"&amp;ROW()-1))</f>
        <v>0</v>
      </c>
      <c r="W12" s="79">
        <f ca="1">SUM(W11:INDIRECT("W"&amp;ROW()-1))</f>
        <v>0</v>
      </c>
      <c r="X12" s="79">
        <f ca="1">SUM(X11:INDIRECT("X"&amp;ROW()-1))</f>
        <v>0</v>
      </c>
      <c r="Y12" s="79">
        <f ca="1">SUM(Y11:INDIRECT("Y"&amp;ROW()-1))</f>
        <v>0</v>
      </c>
      <c r="Z12" s="79">
        <f ca="1">SUM(Z11:INDIRECT("Z"&amp;ROW()-1))</f>
        <v>0</v>
      </c>
      <c r="AA12" s="79">
        <f ca="1">SUM(AA11:INDIRECT("AA"&amp;ROW()-1))</f>
        <v>0</v>
      </c>
      <c r="AB12" s="79">
        <f ca="1">SUM(AB11:INDIRECT("AB"&amp;ROW()-1))</f>
        <v>0</v>
      </c>
    </row>
    <row r="13" spans="1:28" s="48" customFormat="1" ht="13.8">
      <c r="A13" s="55"/>
      <c r="B13" s="55"/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spans="1:28" s="33" customFormat="1" ht="7.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s="47" customFormat="1" ht="15.6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88"/>
      <c r="S15" s="89"/>
      <c r="T15" s="89"/>
      <c r="U15" s="57"/>
      <c r="V15" s="57"/>
      <c r="W15" s="57"/>
      <c r="X15" s="57"/>
      <c r="Y15" s="57"/>
      <c r="Z15" s="57"/>
      <c r="AA15" s="57"/>
      <c r="AB15" s="57"/>
    </row>
    <row r="16" spans="1:28" s="8" customFormat="1" ht="17.25" customHeight="1">
      <c r="A16" s="54"/>
      <c r="B16" s="54"/>
      <c r="C16" s="54"/>
      <c r="D16" s="54"/>
      <c r="E16" s="54"/>
      <c r="F16" s="54"/>
      <c r="G16" s="90"/>
      <c r="H16" s="90"/>
      <c r="I16" s="90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s="10" customFormat="1" ht="18.75" customHeight="1">
      <c r="A17" s="16"/>
      <c r="B17" s="11"/>
      <c r="C17" s="25"/>
      <c r="D17" s="4"/>
      <c r="E17" s="4"/>
      <c r="G17" s="90"/>
      <c r="H17" s="90"/>
      <c r="I17" s="90"/>
      <c r="J17" s="50"/>
      <c r="K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 s="5" customFormat="1">
      <c r="A18" s="17"/>
      <c r="B18" s="19"/>
      <c r="D18" s="7"/>
      <c r="E18" s="7"/>
      <c r="G18" s="7"/>
      <c r="I18" s="7"/>
      <c r="J18" s="7"/>
      <c r="K18" s="7"/>
    </row>
    <row r="20" spans="1:28">
      <c r="D20" s="65"/>
      <c r="E20" s="66"/>
      <c r="F20" s="67"/>
    </row>
    <row r="21" spans="1:28">
      <c r="D21" s="65"/>
      <c r="E21" s="66"/>
      <c r="F21" s="67"/>
    </row>
  </sheetData>
  <mergeCells count="23">
    <mergeCell ref="R15:T15"/>
    <mergeCell ref="G16:I16"/>
    <mergeCell ref="A12:C12"/>
    <mergeCell ref="G17:I17"/>
    <mergeCell ref="A8:M8"/>
    <mergeCell ref="A9:A10"/>
    <mergeCell ref="B9:C10"/>
    <mergeCell ref="A2:B2"/>
    <mergeCell ref="G2:K2"/>
    <mergeCell ref="A3:B3"/>
    <mergeCell ref="G3:K3"/>
    <mergeCell ref="A5:AB5"/>
    <mergeCell ref="A6:AB6"/>
    <mergeCell ref="AA9:AB9"/>
    <mergeCell ref="D9:G9"/>
    <mergeCell ref="W9:W10"/>
    <mergeCell ref="X9:X10"/>
    <mergeCell ref="Z9:Z10"/>
    <mergeCell ref="H9:K9"/>
    <mergeCell ref="L9:Q9"/>
    <mergeCell ref="R9:S9"/>
    <mergeCell ref="T9:V9"/>
    <mergeCell ref="Y9:Y10"/>
  </mergeCells>
  <printOptions horizontalCentered="1"/>
  <pageMargins left="0.28740157500000002" right="0.143700787" top="0.393700787" bottom="0.39370078740157499" header="0.31496062992126" footer="0.31496062992126"/>
  <pageSetup paperSize="9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E32"/>
  <sheetViews>
    <sheetView topLeftCell="A7" zoomScale="175" zoomScaleNormal="175" workbookViewId="0">
      <selection activeCell="H9" sqref="H9"/>
    </sheetView>
  </sheetViews>
  <sheetFormatPr defaultColWidth="9.109375" defaultRowHeight="13.2"/>
  <cols>
    <col min="1" max="1" width="3.6640625" style="17" customWidth="1"/>
    <col min="2" max="2" width="4.5546875" style="19" customWidth="1"/>
    <col min="3" max="3" width="10.5546875" style="5" customWidth="1"/>
    <col min="4" max="4" width="4" style="7" customWidth="1"/>
    <col min="5" max="5" width="4.6640625" style="7" customWidth="1"/>
    <col min="6" max="6" width="4" style="5" customWidth="1"/>
    <col min="7" max="7" width="4.44140625" style="7" customWidth="1"/>
    <col min="8" max="8" width="5.33203125" style="5" customWidth="1"/>
    <col min="9" max="9" width="4" style="7" customWidth="1"/>
    <col min="10" max="10" width="5.5546875" style="7" customWidth="1"/>
    <col min="11" max="11" width="4" style="7" customWidth="1"/>
    <col min="12" max="14" width="4" style="5" customWidth="1"/>
    <col min="15" max="17" width="3.6640625" style="5" customWidth="1"/>
    <col min="18" max="19" width="3.88671875" style="5" customWidth="1"/>
    <col min="20" max="20" width="4.88671875" style="5" customWidth="1"/>
    <col min="21" max="21" width="3.88671875" style="5" customWidth="1"/>
    <col min="22" max="22" width="5" style="5" customWidth="1"/>
    <col min="23" max="23" width="4.109375" style="5" customWidth="1"/>
    <col min="24" max="24" width="5" style="5" customWidth="1"/>
    <col min="25" max="27" width="4.6640625" style="5" customWidth="1"/>
    <col min="28" max="28" width="5.44140625" style="5" customWidth="1"/>
    <col min="29" max="30" width="4.6640625" style="5" customWidth="1"/>
    <col min="31" max="16384" width="9.109375" style="5"/>
  </cols>
  <sheetData>
    <row r="2" spans="1:30" ht="16.5" customHeight="1">
      <c r="A2" s="85"/>
      <c r="B2" s="85"/>
      <c r="C2" s="6"/>
      <c r="D2" s="2"/>
      <c r="E2" s="2"/>
      <c r="F2" s="1"/>
      <c r="G2" s="86"/>
      <c r="H2" s="86"/>
      <c r="I2" s="86"/>
      <c r="J2" s="86"/>
      <c r="K2" s="86"/>
      <c r="L2" s="2"/>
    </row>
    <row r="3" spans="1:30" ht="16.5" customHeight="1">
      <c r="A3" s="86"/>
      <c r="B3" s="86"/>
      <c r="C3" s="2"/>
      <c r="D3" s="2"/>
      <c r="E3" s="2"/>
      <c r="F3" s="1"/>
      <c r="G3" s="86"/>
      <c r="H3" s="86"/>
      <c r="I3" s="86"/>
      <c r="J3" s="86"/>
      <c r="K3" s="86"/>
      <c r="L3" s="2"/>
    </row>
    <row r="4" spans="1:30" ht="15" customHeight="1">
      <c r="A4" s="1"/>
      <c r="B4" s="18"/>
      <c r="C4" s="3"/>
    </row>
    <row r="5" spans="1:30" ht="23.25" customHeight="1">
      <c r="A5" s="87" t="s">
        <v>71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</row>
    <row r="6" spans="1:30" customFormat="1" ht="16.2">
      <c r="A6" s="80" t="s">
        <v>77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spans="1:30" ht="15.6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Q7" s="21" t="s">
        <v>16</v>
      </c>
      <c r="R7" s="21"/>
    </row>
    <row r="8" spans="1:30" s="12" customFormat="1" ht="33" customHeight="1">
      <c r="A8" s="82" t="s">
        <v>0</v>
      </c>
      <c r="B8" s="92" t="s">
        <v>63</v>
      </c>
      <c r="C8" s="93"/>
      <c r="D8" s="82" t="s">
        <v>2</v>
      </c>
      <c r="E8" s="82"/>
      <c r="F8" s="82"/>
      <c r="G8" s="82"/>
      <c r="H8" s="82" t="s">
        <v>5</v>
      </c>
      <c r="I8" s="82"/>
      <c r="J8" s="82"/>
      <c r="K8" s="82"/>
      <c r="L8" s="82" t="s">
        <v>10</v>
      </c>
      <c r="M8" s="82"/>
      <c r="N8" s="82"/>
      <c r="O8" s="82"/>
      <c r="P8" s="82"/>
      <c r="Q8" s="82"/>
      <c r="R8" s="100" t="s">
        <v>39</v>
      </c>
      <c r="S8" s="101"/>
      <c r="T8" s="101"/>
      <c r="U8" s="102"/>
      <c r="V8" s="82" t="s">
        <v>44</v>
      </c>
      <c r="W8" s="82"/>
      <c r="X8" s="83" t="s">
        <v>45</v>
      </c>
      <c r="Y8" s="83" t="s">
        <v>35</v>
      </c>
      <c r="Z8" s="83" t="s">
        <v>11</v>
      </c>
      <c r="AA8" s="83" t="s">
        <v>12</v>
      </c>
      <c r="AB8" s="83" t="s">
        <v>13</v>
      </c>
      <c r="AC8" s="82" t="s">
        <v>36</v>
      </c>
      <c r="AD8" s="82"/>
    </row>
    <row r="9" spans="1:30" s="15" customFormat="1" ht="54.75" customHeight="1">
      <c r="A9" s="82"/>
      <c r="B9" s="94"/>
      <c r="C9" s="95"/>
      <c r="D9" s="14" t="s">
        <v>3</v>
      </c>
      <c r="E9" s="14" t="s">
        <v>4</v>
      </c>
      <c r="F9" s="76" t="s">
        <v>79</v>
      </c>
      <c r="G9" s="76" t="s">
        <v>80</v>
      </c>
      <c r="H9" s="14" t="s">
        <v>6</v>
      </c>
      <c r="I9" s="14" t="s">
        <v>7</v>
      </c>
      <c r="J9" s="14" t="s">
        <v>8</v>
      </c>
      <c r="K9" s="14" t="s">
        <v>9</v>
      </c>
      <c r="L9" s="14" t="s">
        <v>25</v>
      </c>
      <c r="M9" s="14" t="s">
        <v>26</v>
      </c>
      <c r="N9" s="14" t="s">
        <v>27</v>
      </c>
      <c r="O9" s="14" t="s">
        <v>28</v>
      </c>
      <c r="P9" s="14" t="s">
        <v>4</v>
      </c>
      <c r="Q9" s="14" t="s">
        <v>24</v>
      </c>
      <c r="R9" s="14" t="s">
        <v>40</v>
      </c>
      <c r="S9" s="14" t="s">
        <v>41</v>
      </c>
      <c r="T9" s="14" t="s">
        <v>42</v>
      </c>
      <c r="U9" s="14" t="s">
        <v>43</v>
      </c>
      <c r="V9" s="14" t="s">
        <v>32</v>
      </c>
      <c r="W9" s="14" t="s">
        <v>33</v>
      </c>
      <c r="X9" s="84"/>
      <c r="Y9" s="84"/>
      <c r="Z9" s="84"/>
      <c r="AA9" s="84"/>
      <c r="AB9" s="84"/>
      <c r="AC9" s="14" t="s">
        <v>37</v>
      </c>
      <c r="AD9" s="14" t="s">
        <v>38</v>
      </c>
    </row>
    <row r="10" spans="1:30" s="15" customFormat="1" ht="20.399999999999999">
      <c r="A10" s="99">
        <v>1</v>
      </c>
      <c r="B10" s="98" t="s">
        <v>46</v>
      </c>
      <c r="C10" s="13" t="s">
        <v>14</v>
      </c>
      <c r="D10" s="40">
        <v>28</v>
      </c>
      <c r="E10" s="41"/>
      <c r="F10" s="40"/>
      <c r="G10" s="40"/>
      <c r="H10" s="40"/>
      <c r="I10" s="40"/>
      <c r="J10" s="49"/>
      <c r="K10" s="49"/>
      <c r="L10" s="49">
        <v>3</v>
      </c>
      <c r="M10" s="49">
        <v>4</v>
      </c>
      <c r="N10" s="49"/>
      <c r="O10" s="49"/>
      <c r="P10" s="49"/>
      <c r="Q10" s="49"/>
      <c r="R10" s="49">
        <v>12</v>
      </c>
      <c r="S10" s="49"/>
      <c r="T10" s="49"/>
      <c r="U10" s="49"/>
      <c r="V10" s="49"/>
      <c r="W10" s="49">
        <v>21</v>
      </c>
      <c r="X10" s="49"/>
      <c r="Y10" s="49">
        <v>20</v>
      </c>
      <c r="Z10" s="49">
        <v>15</v>
      </c>
      <c r="AA10" s="49"/>
      <c r="AB10" s="71">
        <f>SUM(D10:AA10)</f>
        <v>103</v>
      </c>
      <c r="AC10" s="49"/>
      <c r="AD10" s="49">
        <f>+ROUND(AB10*0.26,0)</f>
        <v>27</v>
      </c>
    </row>
    <row r="11" spans="1:30" s="15" customFormat="1" ht="32.25" customHeight="1">
      <c r="A11" s="99"/>
      <c r="B11" s="98"/>
      <c r="C11" s="13" t="s">
        <v>15</v>
      </c>
      <c r="D11" s="40">
        <v>36</v>
      </c>
      <c r="E11" s="40">
        <v>145</v>
      </c>
      <c r="F11" s="40"/>
      <c r="G11" s="40"/>
      <c r="H11" s="40">
        <v>35</v>
      </c>
      <c r="I11" s="40">
        <v>27</v>
      </c>
      <c r="J11" s="49"/>
      <c r="K11" s="49"/>
      <c r="L11" s="49">
        <v>25</v>
      </c>
      <c r="M11" s="49">
        <v>36</v>
      </c>
      <c r="N11" s="49">
        <v>5</v>
      </c>
      <c r="O11" s="49"/>
      <c r="P11" s="49"/>
      <c r="Q11" s="49"/>
      <c r="R11" s="49">
        <v>54</v>
      </c>
      <c r="S11" s="49">
        <v>214</v>
      </c>
      <c r="T11" s="49">
        <v>284</v>
      </c>
      <c r="U11" s="49"/>
      <c r="V11" s="49">
        <v>235</v>
      </c>
      <c r="W11" s="49">
        <v>58</v>
      </c>
      <c r="X11" s="49"/>
      <c r="Y11" s="49">
        <v>70</v>
      </c>
      <c r="Z11" s="49">
        <v>218</v>
      </c>
      <c r="AA11" s="49"/>
      <c r="AB11" s="71">
        <f t="shared" ref="AB11:AB19" si="0">SUM(D11:AA11)</f>
        <v>1442</v>
      </c>
      <c r="AC11" s="49"/>
      <c r="AD11" s="49">
        <f t="shared" ref="AD11:AD19" si="1">+ROUND(AB11*0.26,0)</f>
        <v>375</v>
      </c>
    </row>
    <row r="12" spans="1:30" s="15" customFormat="1" ht="21" customHeight="1">
      <c r="A12" s="82">
        <v>2</v>
      </c>
      <c r="B12" s="98" t="s">
        <v>47</v>
      </c>
      <c r="C12" s="13" t="s">
        <v>40</v>
      </c>
      <c r="D12" s="40">
        <v>2</v>
      </c>
      <c r="E12" s="40">
        <v>9</v>
      </c>
      <c r="F12" s="40"/>
      <c r="G12" s="40"/>
      <c r="H12" s="40">
        <v>3</v>
      </c>
      <c r="I12" s="40"/>
      <c r="J12" s="49"/>
      <c r="K12" s="49"/>
      <c r="L12" s="49">
        <v>6</v>
      </c>
      <c r="M12" s="49">
        <v>5</v>
      </c>
      <c r="N12" s="49">
        <v>1</v>
      </c>
      <c r="O12" s="49"/>
      <c r="P12" s="49"/>
      <c r="Q12" s="49"/>
      <c r="R12" s="49"/>
      <c r="S12" s="49"/>
      <c r="T12" s="49"/>
      <c r="U12" s="49"/>
      <c r="V12" s="49">
        <v>18</v>
      </c>
      <c r="W12" s="49">
        <v>15</v>
      </c>
      <c r="X12" s="49">
        <v>15</v>
      </c>
      <c r="Y12" s="49">
        <v>9</v>
      </c>
      <c r="Z12" s="49">
        <v>5</v>
      </c>
      <c r="AA12" s="49"/>
      <c r="AB12" s="71">
        <f t="shared" si="0"/>
        <v>88</v>
      </c>
      <c r="AC12" s="49"/>
      <c r="AD12" s="49">
        <f t="shared" si="1"/>
        <v>23</v>
      </c>
    </row>
    <row r="13" spans="1:30" s="15" customFormat="1" ht="21" customHeight="1">
      <c r="A13" s="82"/>
      <c r="B13" s="98"/>
      <c r="C13" s="13" t="s">
        <v>41</v>
      </c>
      <c r="D13" s="40">
        <v>15</v>
      </c>
      <c r="E13" s="40">
        <v>35</v>
      </c>
      <c r="F13" s="40">
        <v>56</v>
      </c>
      <c r="G13" s="40"/>
      <c r="H13" s="40">
        <v>6</v>
      </c>
      <c r="I13" s="40">
        <v>42</v>
      </c>
      <c r="J13" s="49">
        <v>14</v>
      </c>
      <c r="K13" s="49"/>
      <c r="L13" s="49">
        <v>5</v>
      </c>
      <c r="M13" s="49">
        <v>8</v>
      </c>
      <c r="N13" s="49">
        <v>2</v>
      </c>
      <c r="O13" s="49"/>
      <c r="P13" s="49"/>
      <c r="Q13" s="49"/>
      <c r="R13" s="49">
        <v>45</v>
      </c>
      <c r="S13" s="49"/>
      <c r="T13" s="49"/>
      <c r="U13" s="49"/>
      <c r="V13" s="49">
        <v>68</v>
      </c>
      <c r="W13" s="49">
        <v>28</v>
      </c>
      <c r="X13" s="49">
        <v>89</v>
      </c>
      <c r="Y13" s="49">
        <v>18</v>
      </c>
      <c r="Z13" s="49">
        <v>39</v>
      </c>
      <c r="AA13" s="49">
        <v>27</v>
      </c>
      <c r="AB13" s="71">
        <f t="shared" si="0"/>
        <v>497</v>
      </c>
      <c r="AC13" s="49"/>
      <c r="AD13" s="49">
        <f t="shared" si="1"/>
        <v>129</v>
      </c>
    </row>
    <row r="14" spans="1:30" s="15" customFormat="1" ht="21" customHeight="1">
      <c r="A14" s="82"/>
      <c r="B14" s="98"/>
      <c r="C14" s="13" t="s">
        <v>42</v>
      </c>
      <c r="D14" s="40">
        <v>10</v>
      </c>
      <c r="E14" s="40">
        <v>32</v>
      </c>
      <c r="F14" s="40">
        <v>35</v>
      </c>
      <c r="G14" s="40"/>
      <c r="H14" s="40">
        <v>15</v>
      </c>
      <c r="I14" s="40">
        <v>27</v>
      </c>
      <c r="J14" s="49">
        <v>35</v>
      </c>
      <c r="K14" s="49"/>
      <c r="L14" s="49">
        <v>7</v>
      </c>
      <c r="M14" s="49">
        <v>12</v>
      </c>
      <c r="N14" s="49">
        <v>4</v>
      </c>
      <c r="O14" s="49"/>
      <c r="P14" s="49"/>
      <c r="Q14" s="49"/>
      <c r="R14" s="49"/>
      <c r="S14" s="49">
        <v>122</v>
      </c>
      <c r="T14" s="49"/>
      <c r="U14" s="49"/>
      <c r="V14" s="49">
        <v>34</v>
      </c>
      <c r="W14" s="49">
        <v>9</v>
      </c>
      <c r="X14" s="49">
        <v>112</v>
      </c>
      <c r="Y14" s="49">
        <v>19</v>
      </c>
      <c r="Z14" s="49">
        <v>79</v>
      </c>
      <c r="AA14" s="49">
        <v>21</v>
      </c>
      <c r="AB14" s="71">
        <f t="shared" si="0"/>
        <v>573</v>
      </c>
      <c r="AC14" s="49"/>
      <c r="AD14" s="49">
        <f t="shared" si="1"/>
        <v>149</v>
      </c>
    </row>
    <row r="15" spans="1:30" s="15" customFormat="1" ht="21" customHeight="1">
      <c r="A15" s="82"/>
      <c r="B15" s="98"/>
      <c r="C15" s="13" t="s">
        <v>43</v>
      </c>
      <c r="D15" s="40"/>
      <c r="E15" s="40">
        <v>14</v>
      </c>
      <c r="F15" s="40">
        <v>32</v>
      </c>
      <c r="G15" s="40"/>
      <c r="H15" s="40"/>
      <c r="I15" s="40"/>
      <c r="J15" s="49">
        <v>43</v>
      </c>
      <c r="K15" s="49">
        <v>22</v>
      </c>
      <c r="L15" s="49"/>
      <c r="M15" s="49">
        <v>3</v>
      </c>
      <c r="N15" s="49">
        <v>5</v>
      </c>
      <c r="O15" s="49"/>
      <c r="P15" s="49"/>
      <c r="Q15" s="49"/>
      <c r="R15" s="49"/>
      <c r="S15" s="49"/>
      <c r="T15" s="49">
        <v>372</v>
      </c>
      <c r="U15" s="49">
        <v>168</v>
      </c>
      <c r="V15" s="49"/>
      <c r="W15" s="49"/>
      <c r="X15" s="49">
        <v>173</v>
      </c>
      <c r="Y15" s="49">
        <v>26</v>
      </c>
      <c r="Z15" s="49">
        <v>55</v>
      </c>
      <c r="AA15" s="49">
        <v>26</v>
      </c>
      <c r="AB15" s="71">
        <f t="shared" si="0"/>
        <v>939</v>
      </c>
      <c r="AC15" s="49"/>
      <c r="AD15" s="49">
        <f t="shared" si="1"/>
        <v>244</v>
      </c>
    </row>
    <row r="16" spans="1:30" s="15" customFormat="1" ht="21" customHeight="1">
      <c r="A16" s="82">
        <v>3</v>
      </c>
      <c r="B16" s="98" t="s">
        <v>48</v>
      </c>
      <c r="C16" s="13" t="s">
        <v>40</v>
      </c>
      <c r="D16" s="40">
        <v>5</v>
      </c>
      <c r="E16" s="40">
        <v>21</v>
      </c>
      <c r="F16" s="40"/>
      <c r="G16" s="40"/>
      <c r="H16" s="40">
        <v>5</v>
      </c>
      <c r="I16" s="40"/>
      <c r="J16" s="49"/>
      <c r="K16" s="49"/>
      <c r="L16" s="49">
        <v>11</v>
      </c>
      <c r="M16" s="49">
        <v>4</v>
      </c>
      <c r="N16" s="49">
        <v>2</v>
      </c>
      <c r="O16" s="49"/>
      <c r="P16" s="49"/>
      <c r="Q16" s="49"/>
      <c r="R16" s="49"/>
      <c r="S16" s="49"/>
      <c r="T16" s="49"/>
      <c r="U16" s="49"/>
      <c r="V16" s="49">
        <v>25</v>
      </c>
      <c r="W16" s="49">
        <v>18</v>
      </c>
      <c r="X16" s="49">
        <v>11</v>
      </c>
      <c r="Y16" s="49">
        <v>13</v>
      </c>
      <c r="Z16" s="49">
        <v>6</v>
      </c>
      <c r="AA16" s="49"/>
      <c r="AB16" s="71">
        <f t="shared" si="0"/>
        <v>121</v>
      </c>
      <c r="AC16" s="49"/>
      <c r="AD16" s="49">
        <f t="shared" si="1"/>
        <v>31</v>
      </c>
    </row>
    <row r="17" spans="1:31" s="15" customFormat="1" ht="21" customHeight="1">
      <c r="A17" s="82"/>
      <c r="B17" s="98"/>
      <c r="C17" s="13" t="s">
        <v>41</v>
      </c>
      <c r="D17" s="40">
        <v>24</v>
      </c>
      <c r="E17" s="40">
        <v>24</v>
      </c>
      <c r="F17" s="40">
        <v>47</v>
      </c>
      <c r="G17" s="40"/>
      <c r="H17" s="40">
        <v>14</v>
      </c>
      <c r="I17" s="40">
        <v>37</v>
      </c>
      <c r="J17" s="49">
        <v>25</v>
      </c>
      <c r="K17" s="49"/>
      <c r="L17" s="49">
        <v>15</v>
      </c>
      <c r="M17" s="49">
        <v>24</v>
      </c>
      <c r="N17" s="49">
        <v>15</v>
      </c>
      <c r="O17" s="49"/>
      <c r="P17" s="49"/>
      <c r="Q17" s="49"/>
      <c r="R17" s="49">
        <v>57</v>
      </c>
      <c r="S17" s="49"/>
      <c r="T17" s="49"/>
      <c r="U17" s="49"/>
      <c r="V17" s="49">
        <v>73</v>
      </c>
      <c r="W17" s="49">
        <v>47</v>
      </c>
      <c r="X17" s="49">
        <v>146</v>
      </c>
      <c r="Y17" s="49">
        <v>35</v>
      </c>
      <c r="Z17" s="49">
        <v>40</v>
      </c>
      <c r="AA17" s="49">
        <v>44</v>
      </c>
      <c r="AB17" s="71">
        <f t="shared" si="0"/>
        <v>667</v>
      </c>
      <c r="AC17" s="49"/>
      <c r="AD17" s="49">
        <f t="shared" si="1"/>
        <v>173</v>
      </c>
    </row>
    <row r="18" spans="1:31" s="15" customFormat="1" ht="21" customHeight="1">
      <c r="A18" s="82"/>
      <c r="B18" s="98"/>
      <c r="C18" s="13" t="s">
        <v>42</v>
      </c>
      <c r="D18" s="40">
        <v>16</v>
      </c>
      <c r="E18" s="40">
        <v>16</v>
      </c>
      <c r="F18" s="40">
        <v>58</v>
      </c>
      <c r="G18" s="40"/>
      <c r="H18" s="40">
        <v>18</v>
      </c>
      <c r="I18" s="40">
        <v>47</v>
      </c>
      <c r="J18" s="49">
        <v>45</v>
      </c>
      <c r="K18" s="49"/>
      <c r="L18" s="49">
        <v>17</v>
      </c>
      <c r="M18" s="49">
        <v>29</v>
      </c>
      <c r="N18" s="49">
        <v>14</v>
      </c>
      <c r="O18" s="49"/>
      <c r="P18" s="49"/>
      <c r="Q18" s="49"/>
      <c r="R18" s="49"/>
      <c r="S18" s="49">
        <v>295</v>
      </c>
      <c r="T18" s="49"/>
      <c r="U18" s="49"/>
      <c r="V18" s="49">
        <v>36</v>
      </c>
      <c r="W18" s="49">
        <v>11</v>
      </c>
      <c r="X18" s="49">
        <v>116</v>
      </c>
      <c r="Y18" s="49">
        <v>34</v>
      </c>
      <c r="Z18" s="49">
        <v>81</v>
      </c>
      <c r="AA18" s="49">
        <v>36</v>
      </c>
      <c r="AB18" s="71">
        <f t="shared" si="0"/>
        <v>869</v>
      </c>
      <c r="AC18" s="49"/>
      <c r="AD18" s="49">
        <f t="shared" si="1"/>
        <v>226</v>
      </c>
    </row>
    <row r="19" spans="1:31" s="15" customFormat="1" ht="21" customHeight="1">
      <c r="A19" s="82"/>
      <c r="B19" s="98"/>
      <c r="C19" s="13" t="s">
        <v>43</v>
      </c>
      <c r="D19" s="40"/>
      <c r="E19" s="40">
        <v>5</v>
      </c>
      <c r="F19" s="40">
        <v>12</v>
      </c>
      <c r="G19" s="40"/>
      <c r="H19" s="40"/>
      <c r="I19" s="40"/>
      <c r="J19" s="49">
        <v>36</v>
      </c>
      <c r="K19" s="49">
        <v>27</v>
      </c>
      <c r="L19" s="49"/>
      <c r="M19" s="49">
        <v>3</v>
      </c>
      <c r="N19" s="49">
        <v>2</v>
      </c>
      <c r="O19" s="49"/>
      <c r="P19" s="49"/>
      <c r="Q19" s="49"/>
      <c r="R19" s="49"/>
      <c r="S19" s="49"/>
      <c r="T19" s="49">
        <v>505</v>
      </c>
      <c r="U19" s="49">
        <v>96</v>
      </c>
      <c r="V19" s="49"/>
      <c r="W19" s="49"/>
      <c r="X19" s="49">
        <v>155</v>
      </c>
      <c r="Y19" s="49">
        <v>56</v>
      </c>
      <c r="Z19" s="49">
        <v>60</v>
      </c>
      <c r="AA19" s="49">
        <v>37</v>
      </c>
      <c r="AB19" s="71">
        <f t="shared" si="0"/>
        <v>994</v>
      </c>
      <c r="AC19" s="49"/>
      <c r="AD19" s="49">
        <f t="shared" si="1"/>
        <v>258</v>
      </c>
    </row>
    <row r="20" spans="1:31" s="36" customFormat="1" ht="21" customHeight="1">
      <c r="A20" s="97" t="s">
        <v>13</v>
      </c>
      <c r="B20" s="97"/>
      <c r="C20" s="97"/>
      <c r="D20" s="42">
        <f>SUM(D12:D19)</f>
        <v>72</v>
      </c>
      <c r="E20" s="42">
        <f t="shared" ref="E20:AD20" si="2">SUM(E12:E19)</f>
        <v>156</v>
      </c>
      <c r="F20" s="42">
        <f t="shared" si="2"/>
        <v>240</v>
      </c>
      <c r="G20" s="42">
        <f t="shared" si="2"/>
        <v>0</v>
      </c>
      <c r="H20" s="42">
        <f t="shared" si="2"/>
        <v>61</v>
      </c>
      <c r="I20" s="42">
        <f t="shared" si="2"/>
        <v>153</v>
      </c>
      <c r="J20" s="42">
        <f t="shared" si="2"/>
        <v>198</v>
      </c>
      <c r="K20" s="42">
        <f t="shared" si="2"/>
        <v>49</v>
      </c>
      <c r="L20" s="42">
        <f t="shared" si="2"/>
        <v>61</v>
      </c>
      <c r="M20" s="42">
        <f t="shared" si="2"/>
        <v>88</v>
      </c>
      <c r="N20" s="42">
        <f t="shared" si="2"/>
        <v>45</v>
      </c>
      <c r="O20" s="42">
        <f t="shared" si="2"/>
        <v>0</v>
      </c>
      <c r="P20" s="42">
        <f t="shared" si="2"/>
        <v>0</v>
      </c>
      <c r="Q20" s="42">
        <f t="shared" si="2"/>
        <v>0</v>
      </c>
      <c r="R20" s="42">
        <f t="shared" si="2"/>
        <v>102</v>
      </c>
      <c r="S20" s="42">
        <f t="shared" si="2"/>
        <v>417</v>
      </c>
      <c r="T20" s="42">
        <f t="shared" si="2"/>
        <v>877</v>
      </c>
      <c r="U20" s="42">
        <f t="shared" si="2"/>
        <v>264</v>
      </c>
      <c r="V20" s="42">
        <f t="shared" si="2"/>
        <v>254</v>
      </c>
      <c r="W20" s="42">
        <f t="shared" si="2"/>
        <v>128</v>
      </c>
      <c r="X20" s="42">
        <f t="shared" si="2"/>
        <v>817</v>
      </c>
      <c r="Y20" s="42">
        <f t="shared" si="2"/>
        <v>210</v>
      </c>
      <c r="Z20" s="42">
        <f t="shared" si="2"/>
        <v>365</v>
      </c>
      <c r="AA20" s="42">
        <f t="shared" si="2"/>
        <v>191</v>
      </c>
      <c r="AB20" s="42">
        <f t="shared" si="2"/>
        <v>4748</v>
      </c>
      <c r="AC20" s="42">
        <f t="shared" si="2"/>
        <v>0</v>
      </c>
      <c r="AD20" s="42">
        <f t="shared" si="2"/>
        <v>1233</v>
      </c>
    </row>
    <row r="21" spans="1:31" s="36" customFormat="1" ht="7.2" customHeight="1">
      <c r="A21" s="58"/>
      <c r="B21" s="58"/>
      <c r="C21" s="58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60"/>
    </row>
    <row r="22" spans="1:31" s="33" customFormat="1" ht="5.2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</row>
    <row r="23" spans="1:31" s="8" customFormat="1" ht="17.25" customHeight="1">
      <c r="A23" s="54" t="s">
        <v>69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96">
        <v>3680</v>
      </c>
      <c r="U23" s="96"/>
      <c r="V23" s="96"/>
      <c r="W23" s="54"/>
      <c r="X23" s="54"/>
      <c r="Y23" s="54"/>
      <c r="Z23" s="54"/>
      <c r="AA23" s="54"/>
      <c r="AB23" s="54"/>
      <c r="AC23" s="54"/>
      <c r="AD23" s="20"/>
    </row>
    <row r="24" spans="1:31" s="8" customFormat="1" ht="17.25" customHeight="1">
      <c r="A24" s="54" t="s">
        <v>64</v>
      </c>
      <c r="B24" s="54"/>
      <c r="C24" s="54"/>
      <c r="D24" s="54"/>
      <c r="E24" s="54"/>
      <c r="F24" s="54"/>
      <c r="G24" s="90"/>
      <c r="H24" s="90"/>
      <c r="I24" s="90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73">
        <f>G24</f>
        <v>0</v>
      </c>
    </row>
    <row r="25" spans="1:31" s="10" customFormat="1" ht="18.75" customHeight="1">
      <c r="A25" s="16"/>
      <c r="B25" s="11"/>
      <c r="C25" s="25" t="s">
        <v>67</v>
      </c>
      <c r="D25" s="4"/>
      <c r="E25" s="4"/>
      <c r="G25" s="90"/>
      <c r="H25" s="90"/>
      <c r="I25" s="90"/>
      <c r="J25" s="50"/>
      <c r="K25" s="5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74">
        <f>G25</f>
        <v>0</v>
      </c>
    </row>
    <row r="28" spans="1:31">
      <c r="D28" s="65"/>
    </row>
    <row r="29" spans="1:31">
      <c r="D29" s="65"/>
    </row>
    <row r="30" spans="1:31">
      <c r="C30" s="5" t="s">
        <v>74</v>
      </c>
      <c r="D30" s="65">
        <f>+SUM(D20:G20)</f>
        <v>468</v>
      </c>
    </row>
    <row r="31" spans="1:31">
      <c r="C31" s="5" t="s">
        <v>75</v>
      </c>
      <c r="D31" s="65">
        <f>+SUM(H20:K20)</f>
        <v>461</v>
      </c>
    </row>
    <row r="32" spans="1:31">
      <c r="C32" s="5" t="s">
        <v>76</v>
      </c>
      <c r="D32" s="65">
        <f>+SUM(L20:AA20)</f>
        <v>3819</v>
      </c>
    </row>
  </sheetData>
  <mergeCells count="30">
    <mergeCell ref="A2:B2"/>
    <mergeCell ref="G2:K2"/>
    <mergeCell ref="A3:B3"/>
    <mergeCell ref="G3:K3"/>
    <mergeCell ref="Z8:Z9"/>
    <mergeCell ref="A7:M7"/>
    <mergeCell ref="A6:AB6"/>
    <mergeCell ref="A5:AD5"/>
    <mergeCell ref="AC8:AD8"/>
    <mergeCell ref="R8:U8"/>
    <mergeCell ref="X8:X9"/>
    <mergeCell ref="AA8:AA9"/>
    <mergeCell ref="AB8:AB9"/>
    <mergeCell ref="B8:C9"/>
    <mergeCell ref="A12:A15"/>
    <mergeCell ref="A20:C20"/>
    <mergeCell ref="L8:Q8"/>
    <mergeCell ref="B12:B15"/>
    <mergeCell ref="A16:A19"/>
    <mergeCell ref="B16:B19"/>
    <mergeCell ref="B10:B11"/>
    <mergeCell ref="A10:A11"/>
    <mergeCell ref="A8:A9"/>
    <mergeCell ref="G25:I25"/>
    <mergeCell ref="G24:I24"/>
    <mergeCell ref="Y8:Y9"/>
    <mergeCell ref="H8:K8"/>
    <mergeCell ref="V8:W8"/>
    <mergeCell ref="T23:V23"/>
    <mergeCell ref="D8:G8"/>
  </mergeCells>
  <printOptions horizontalCentered="1"/>
  <pageMargins left="0.78740157480314998" right="0.39370078740157499" top="0.19685039400000001" bottom="0.196850393700787" header="0.31496062992126" footer="0.31496062992126"/>
  <pageSetup paperSize="9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3"/>
  <sheetViews>
    <sheetView zoomScale="85" zoomScaleNormal="85" workbookViewId="0">
      <selection activeCell="T11" sqref="T11"/>
    </sheetView>
  </sheetViews>
  <sheetFormatPr defaultColWidth="9.109375" defaultRowHeight="15"/>
  <cols>
    <col min="1" max="1" width="4.33203125" style="24" customWidth="1"/>
    <col min="2" max="2" width="10.109375" style="23" customWidth="1"/>
    <col min="3" max="3" width="18.88671875" style="23" customWidth="1"/>
    <col min="4" max="9" width="8.109375" style="22" customWidth="1"/>
    <col min="10" max="11" width="7" style="22" customWidth="1"/>
    <col min="12" max="12" width="12.109375" style="22" customWidth="1"/>
    <col min="13" max="13" width="4.88671875" style="22" customWidth="1"/>
    <col min="14" max="15" width="5.109375" style="22" customWidth="1"/>
    <col min="16" max="16" width="6.33203125" style="22" customWidth="1"/>
    <col min="17" max="17" width="7.109375" style="22" customWidth="1"/>
    <col min="18" max="18" width="5.44140625" style="22" customWidth="1"/>
    <col min="19" max="16384" width="9.109375" style="35"/>
  </cols>
  <sheetData>
    <row r="1" spans="1:30" s="5" customFormat="1" ht="13.5" customHeight="1">
      <c r="A1" s="17"/>
      <c r="B1" s="19"/>
      <c r="D1" s="7"/>
      <c r="E1" s="7"/>
      <c r="G1" s="7"/>
      <c r="H1" s="7"/>
      <c r="I1" s="7"/>
      <c r="K1" s="7"/>
      <c r="L1" s="7"/>
      <c r="M1" s="7"/>
      <c r="N1" s="7"/>
      <c r="O1" s="7"/>
    </row>
    <row r="2" spans="1:30" s="5" customFormat="1" ht="16.5" customHeight="1">
      <c r="A2" s="85"/>
      <c r="B2" s="85"/>
      <c r="C2" s="6"/>
      <c r="D2" s="2"/>
      <c r="E2" s="2"/>
      <c r="F2" s="1"/>
      <c r="G2" s="86"/>
      <c r="H2" s="86"/>
      <c r="I2" s="86"/>
      <c r="J2" s="86"/>
      <c r="K2" s="86"/>
      <c r="L2" s="86"/>
      <c r="M2" s="86"/>
      <c r="N2" s="86"/>
      <c r="O2" s="86"/>
      <c r="P2" s="86"/>
      <c r="Q2" s="2"/>
      <c r="R2" s="2"/>
      <c r="S2" s="2"/>
    </row>
    <row r="3" spans="1:30" s="5" customFormat="1" ht="16.5" customHeight="1">
      <c r="A3" s="86"/>
      <c r="B3" s="86"/>
      <c r="C3" s="2"/>
      <c r="D3" s="2"/>
      <c r="E3" s="2"/>
      <c r="F3" s="1"/>
      <c r="G3" s="86"/>
      <c r="H3" s="86"/>
      <c r="I3" s="86"/>
      <c r="J3" s="86"/>
      <c r="K3" s="86"/>
      <c r="L3" s="86"/>
      <c r="M3" s="86"/>
      <c r="N3" s="86"/>
      <c r="O3" s="86"/>
      <c r="P3" s="86"/>
      <c r="Q3" s="2"/>
      <c r="R3" s="2"/>
      <c r="S3" s="2"/>
    </row>
    <row r="4" spans="1:30" s="5" customFormat="1" ht="15" customHeight="1">
      <c r="A4" s="1"/>
      <c r="B4" s="18"/>
      <c r="C4" s="3"/>
      <c r="D4" s="7"/>
      <c r="E4" s="7"/>
      <c r="G4" s="7"/>
      <c r="H4" s="7"/>
      <c r="I4" s="7"/>
      <c r="K4" s="7"/>
      <c r="L4" s="7"/>
      <c r="M4" s="7"/>
      <c r="N4" s="7"/>
      <c r="O4" s="7"/>
    </row>
    <row r="5" spans="1:30" s="5" customFormat="1" ht="17.399999999999999">
      <c r="A5" s="122" t="s">
        <v>72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30"/>
      <c r="T5" s="30"/>
      <c r="U5" s="30"/>
      <c r="V5" s="30"/>
      <c r="W5" s="30"/>
      <c r="X5" s="30"/>
      <c r="Y5" s="30"/>
      <c r="Z5" s="30"/>
      <c r="AA5" s="30"/>
    </row>
    <row r="6" spans="1:30" customFormat="1" ht="16.2">
      <c r="A6" s="80" t="s">
        <v>78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spans="1:30" s="5" customFormat="1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21" t="s">
        <v>16</v>
      </c>
      <c r="N7" s="4"/>
      <c r="O7" s="4"/>
      <c r="P7" s="4"/>
      <c r="Q7" s="4"/>
      <c r="R7" s="4"/>
      <c r="S7" s="31"/>
      <c r="T7" s="31"/>
      <c r="U7" s="31"/>
      <c r="V7" s="31"/>
      <c r="W7" s="31"/>
      <c r="X7" s="31"/>
      <c r="Y7" s="31"/>
      <c r="Z7" s="31"/>
      <c r="AA7" s="31"/>
    </row>
    <row r="8" spans="1:30" s="5" customFormat="1" ht="18" customHeight="1">
      <c r="A8" s="119" t="s">
        <v>0</v>
      </c>
      <c r="B8" s="109" t="s">
        <v>1</v>
      </c>
      <c r="C8" s="110"/>
      <c r="D8" s="106" t="s">
        <v>18</v>
      </c>
      <c r="E8" s="106"/>
      <c r="F8" s="106"/>
      <c r="G8" s="106"/>
      <c r="H8" s="106"/>
      <c r="I8" s="106"/>
      <c r="J8" s="106"/>
      <c r="K8" s="106"/>
      <c r="L8" s="106"/>
      <c r="M8" s="106" t="s">
        <v>19</v>
      </c>
      <c r="N8" s="106"/>
      <c r="O8" s="106"/>
      <c r="P8" s="116" t="s">
        <v>13</v>
      </c>
      <c r="Q8" s="115" t="s">
        <v>36</v>
      </c>
      <c r="R8" s="115"/>
      <c r="S8" s="31"/>
      <c r="T8" s="31"/>
      <c r="U8" s="31"/>
      <c r="V8" s="31"/>
      <c r="W8" s="31"/>
      <c r="X8" s="31"/>
      <c r="Y8" s="31"/>
      <c r="Z8" s="31"/>
      <c r="AA8" s="31"/>
    </row>
    <row r="9" spans="1:30" ht="78.75" customHeight="1">
      <c r="A9" s="121"/>
      <c r="B9" s="111"/>
      <c r="C9" s="112"/>
      <c r="D9" s="38" t="s">
        <v>54</v>
      </c>
      <c r="E9" s="38" t="s">
        <v>55</v>
      </c>
      <c r="F9" s="38" t="s">
        <v>56</v>
      </c>
      <c r="G9" s="38" t="s">
        <v>57</v>
      </c>
      <c r="H9" s="38" t="s">
        <v>58</v>
      </c>
      <c r="I9" s="38" t="s">
        <v>59</v>
      </c>
      <c r="J9" s="38" t="s">
        <v>20</v>
      </c>
      <c r="K9" s="38" t="s">
        <v>11</v>
      </c>
      <c r="L9" s="37" t="s">
        <v>68</v>
      </c>
      <c r="M9" s="38" t="s">
        <v>21</v>
      </c>
      <c r="N9" s="38" t="s">
        <v>61</v>
      </c>
      <c r="O9" s="38" t="s">
        <v>60</v>
      </c>
      <c r="P9" s="117"/>
      <c r="Q9" s="39" t="s">
        <v>37</v>
      </c>
      <c r="R9" s="39" t="s">
        <v>38</v>
      </c>
    </row>
    <row r="10" spans="1:30" ht="39" customHeight="1">
      <c r="A10" s="119">
        <v>1</v>
      </c>
      <c r="B10" s="113" t="s">
        <v>49</v>
      </c>
      <c r="C10" s="26" t="s">
        <v>22</v>
      </c>
      <c r="D10" s="43"/>
      <c r="E10" s="43"/>
      <c r="F10" s="43"/>
      <c r="G10" s="43"/>
      <c r="H10" s="43">
        <v>1</v>
      </c>
      <c r="I10" s="43"/>
      <c r="J10" s="43"/>
      <c r="K10" s="43"/>
      <c r="L10" s="43"/>
      <c r="M10" s="45"/>
      <c r="N10" s="45"/>
      <c r="O10" s="45">
        <v>1</v>
      </c>
      <c r="P10" s="44">
        <f>+SUM(D10:L10)</f>
        <v>1</v>
      </c>
      <c r="Q10" s="43"/>
      <c r="R10" s="43"/>
    </row>
    <row r="11" spans="1:30" ht="27.75" customHeight="1">
      <c r="A11" s="121"/>
      <c r="B11" s="118"/>
      <c r="C11" s="26" t="s">
        <v>50</v>
      </c>
      <c r="D11" s="43">
        <v>5</v>
      </c>
      <c r="E11" s="43">
        <v>10</v>
      </c>
      <c r="F11" s="43">
        <v>15</v>
      </c>
      <c r="G11" s="43">
        <v>6</v>
      </c>
      <c r="H11" s="43">
        <v>5</v>
      </c>
      <c r="I11" s="43"/>
      <c r="J11" s="43"/>
      <c r="K11" s="43"/>
      <c r="L11" s="43">
        <v>3</v>
      </c>
      <c r="M11" s="45">
        <v>1</v>
      </c>
      <c r="N11" s="45">
        <v>2</v>
      </c>
      <c r="O11" s="45">
        <f>P11-M11-N11</f>
        <v>41</v>
      </c>
      <c r="P11" s="44">
        <f t="shared" ref="P11:P16" si="0">+SUM(D11:L11)</f>
        <v>44</v>
      </c>
      <c r="Q11" s="43"/>
      <c r="R11" s="43">
        <v>9</v>
      </c>
    </row>
    <row r="12" spans="1:30" ht="27.75" customHeight="1">
      <c r="A12" s="120"/>
      <c r="B12" s="114"/>
      <c r="C12" s="26" t="s">
        <v>15</v>
      </c>
      <c r="D12" s="43">
        <v>9</v>
      </c>
      <c r="E12" s="43">
        <v>8</v>
      </c>
      <c r="F12" s="43">
        <v>7</v>
      </c>
      <c r="G12" s="43">
        <v>13</v>
      </c>
      <c r="H12" s="43">
        <v>6</v>
      </c>
      <c r="I12" s="43">
        <v>6</v>
      </c>
      <c r="J12" s="43"/>
      <c r="K12" s="43"/>
      <c r="L12" s="43">
        <v>8</v>
      </c>
      <c r="M12" s="45">
        <v>2</v>
      </c>
      <c r="N12" s="45">
        <v>3</v>
      </c>
      <c r="O12" s="45">
        <f>P12-M12-N12</f>
        <v>52</v>
      </c>
      <c r="P12" s="44">
        <f t="shared" si="0"/>
        <v>57</v>
      </c>
      <c r="Q12" s="43"/>
      <c r="R12" s="43">
        <v>18</v>
      </c>
    </row>
    <row r="13" spans="1:30" ht="27.75" customHeight="1">
      <c r="A13" s="119">
        <v>2</v>
      </c>
      <c r="B13" s="113" t="s">
        <v>17</v>
      </c>
      <c r="C13" s="26" t="s">
        <v>51</v>
      </c>
      <c r="D13" s="43">
        <v>7</v>
      </c>
      <c r="E13" s="43">
        <v>9</v>
      </c>
      <c r="F13" s="43">
        <v>58</v>
      </c>
      <c r="G13" s="43">
        <v>3</v>
      </c>
      <c r="H13" s="43">
        <v>5</v>
      </c>
      <c r="I13" s="43">
        <v>7</v>
      </c>
      <c r="J13" s="43"/>
      <c r="K13" s="43"/>
      <c r="L13" s="43">
        <v>4</v>
      </c>
      <c r="M13" s="45">
        <v>2</v>
      </c>
      <c r="N13" s="45"/>
      <c r="O13" s="45">
        <f>P13-M13-N13</f>
        <v>91</v>
      </c>
      <c r="P13" s="44">
        <f t="shared" si="0"/>
        <v>93</v>
      </c>
      <c r="Q13" s="43"/>
      <c r="R13" s="43">
        <v>21</v>
      </c>
    </row>
    <row r="14" spans="1:30" ht="27.75" customHeight="1">
      <c r="A14" s="120"/>
      <c r="B14" s="114"/>
      <c r="C14" s="26" t="s">
        <v>52</v>
      </c>
      <c r="D14" s="43">
        <v>12</v>
      </c>
      <c r="E14" s="43">
        <v>15</v>
      </c>
      <c r="F14" s="43">
        <v>23</v>
      </c>
      <c r="G14" s="43">
        <v>2</v>
      </c>
      <c r="H14" s="43">
        <v>5</v>
      </c>
      <c r="I14" s="43"/>
      <c r="J14" s="43"/>
      <c r="K14" s="43"/>
      <c r="L14" s="43">
        <v>5</v>
      </c>
      <c r="M14" s="45">
        <v>3</v>
      </c>
      <c r="N14" s="45"/>
      <c r="O14" s="45">
        <f>P14-M14-N14</f>
        <v>59</v>
      </c>
      <c r="P14" s="44">
        <f t="shared" si="0"/>
        <v>62</v>
      </c>
      <c r="Q14" s="43"/>
      <c r="R14" s="43">
        <v>5</v>
      </c>
    </row>
    <row r="15" spans="1:30" ht="26.25" customHeight="1">
      <c r="A15" s="27">
        <v>3</v>
      </c>
      <c r="B15" s="107" t="s">
        <v>23</v>
      </c>
      <c r="C15" s="108"/>
      <c r="D15" s="43"/>
      <c r="E15" s="43"/>
      <c r="F15" s="43"/>
      <c r="G15" s="43"/>
      <c r="H15" s="43">
        <v>9</v>
      </c>
      <c r="I15" s="43">
        <v>11</v>
      </c>
      <c r="J15" s="43"/>
      <c r="K15" s="43">
        <v>25</v>
      </c>
      <c r="L15" s="43">
        <v>26</v>
      </c>
      <c r="M15" s="45">
        <f>L15</f>
        <v>26</v>
      </c>
      <c r="N15" s="45">
        <v>12</v>
      </c>
      <c r="O15" s="45">
        <f>P15-M15-N15</f>
        <v>33</v>
      </c>
      <c r="P15" s="44">
        <f>+SUM(D15:L15)</f>
        <v>71</v>
      </c>
      <c r="Q15" s="43"/>
      <c r="R15" s="43">
        <v>15</v>
      </c>
    </row>
    <row r="16" spans="1:30" ht="26.25" customHeight="1">
      <c r="A16" s="27">
        <v>4</v>
      </c>
      <c r="B16" s="107" t="s">
        <v>53</v>
      </c>
      <c r="C16" s="108"/>
      <c r="D16" s="43"/>
      <c r="E16" s="43"/>
      <c r="F16" s="43"/>
      <c r="G16" s="43"/>
      <c r="H16" s="43"/>
      <c r="I16" s="43"/>
      <c r="J16" s="43"/>
      <c r="K16" s="43"/>
      <c r="L16" s="43"/>
      <c r="M16" s="45"/>
      <c r="N16" s="45"/>
      <c r="O16" s="45"/>
      <c r="P16" s="44">
        <f t="shared" si="0"/>
        <v>0</v>
      </c>
      <c r="Q16" s="43"/>
      <c r="R16" s="43"/>
    </row>
    <row r="17" spans="1:30" s="32" customFormat="1" ht="20.25" customHeight="1">
      <c r="A17" s="27"/>
      <c r="B17" s="115" t="s">
        <v>13</v>
      </c>
      <c r="C17" s="115"/>
      <c r="D17" s="44">
        <f>SUM(D10:D16)</f>
        <v>33</v>
      </c>
      <c r="E17" s="44">
        <f t="shared" ref="E17:R17" si="1">SUM(E10:E16)</f>
        <v>42</v>
      </c>
      <c r="F17" s="44">
        <f t="shared" si="1"/>
        <v>103</v>
      </c>
      <c r="G17" s="44">
        <f t="shared" si="1"/>
        <v>24</v>
      </c>
      <c r="H17" s="44">
        <f>SUM(H10:H16)</f>
        <v>31</v>
      </c>
      <c r="I17" s="44">
        <f t="shared" si="1"/>
        <v>24</v>
      </c>
      <c r="J17" s="44">
        <f t="shared" si="1"/>
        <v>0</v>
      </c>
      <c r="K17" s="44">
        <f t="shared" si="1"/>
        <v>25</v>
      </c>
      <c r="L17" s="44">
        <f t="shared" si="1"/>
        <v>46</v>
      </c>
      <c r="M17" s="46">
        <f t="shared" si="1"/>
        <v>34</v>
      </c>
      <c r="N17" s="46">
        <f t="shared" si="1"/>
        <v>17</v>
      </c>
      <c r="O17" s="46">
        <f t="shared" si="1"/>
        <v>277</v>
      </c>
      <c r="P17" s="44">
        <f t="shared" si="1"/>
        <v>328</v>
      </c>
      <c r="Q17" s="44">
        <f t="shared" si="1"/>
        <v>0</v>
      </c>
      <c r="R17" s="44">
        <f t="shared" si="1"/>
        <v>68</v>
      </c>
    </row>
    <row r="18" spans="1:30" s="32" customFormat="1" ht="20.25" customHeight="1">
      <c r="A18" s="61"/>
      <c r="B18" s="62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4"/>
      <c r="N18" s="64"/>
      <c r="O18" s="64"/>
      <c r="P18" s="63"/>
      <c r="Q18" s="63"/>
      <c r="R18" s="63"/>
    </row>
    <row r="19" spans="1:30" customFormat="1" ht="11.2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s="33" customFormat="1" ht="17.25" customHeight="1">
      <c r="A20" s="54" t="s">
        <v>70</v>
      </c>
      <c r="B20" s="54"/>
      <c r="C20" s="54"/>
      <c r="D20" s="54"/>
      <c r="E20" s="54"/>
      <c r="F20" s="54"/>
      <c r="G20" s="54"/>
      <c r="H20" s="54"/>
      <c r="I20" s="54"/>
      <c r="J20" s="104">
        <f>+E21+E22</f>
        <v>2550</v>
      </c>
      <c r="K20" s="105"/>
      <c r="L20" s="54"/>
      <c r="M20" s="54"/>
      <c r="N20" s="54"/>
      <c r="O20" s="54"/>
      <c r="P20" s="54"/>
      <c r="Q20" s="54"/>
      <c r="R20" s="54"/>
    </row>
    <row r="21" spans="1:30" customFormat="1" ht="17.25" customHeight="1">
      <c r="A21" s="54" t="s">
        <v>65</v>
      </c>
      <c r="B21" s="54"/>
      <c r="C21" s="54"/>
      <c r="D21" s="22"/>
      <c r="E21" s="103"/>
      <c r="F21" s="103"/>
      <c r="G21" s="10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30" customFormat="1" ht="15" customHeight="1">
      <c r="A22" s="9"/>
      <c r="B22" s="52"/>
      <c r="C22" s="25" t="s">
        <v>66</v>
      </c>
      <c r="D22" s="22"/>
      <c r="E22" s="103">
        <v>2550</v>
      </c>
      <c r="F22" s="103"/>
      <c r="G22" s="103"/>
      <c r="H22" s="25"/>
      <c r="I22" s="53"/>
      <c r="J22" s="53"/>
      <c r="K22" s="53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5"/>
    </row>
    <row r="23" spans="1:30" ht="15.6">
      <c r="A23" s="29"/>
      <c r="B23" s="28"/>
      <c r="C23" s="28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</sheetData>
  <mergeCells count="22">
    <mergeCell ref="A2:B2"/>
    <mergeCell ref="G2:P2"/>
    <mergeCell ref="A3:B3"/>
    <mergeCell ref="G3:P3"/>
    <mergeCell ref="A6:R6"/>
    <mergeCell ref="A5:R5"/>
    <mergeCell ref="Q8:R8"/>
    <mergeCell ref="P8:P9"/>
    <mergeCell ref="B10:B12"/>
    <mergeCell ref="A13:A14"/>
    <mergeCell ref="A10:A12"/>
    <mergeCell ref="A8:A9"/>
    <mergeCell ref="E22:G22"/>
    <mergeCell ref="J20:K20"/>
    <mergeCell ref="M8:O8"/>
    <mergeCell ref="E21:G21"/>
    <mergeCell ref="B16:C16"/>
    <mergeCell ref="B8:C9"/>
    <mergeCell ref="B13:B14"/>
    <mergeCell ref="B17:C17"/>
    <mergeCell ref="D8:L8"/>
    <mergeCell ref="B15:C15"/>
  </mergeCells>
  <pageMargins left="0.39370078740157499" right="0.196850393700787" top="0.393700787" bottom="0.39370078740157499" header="0.31496062992126" footer="0.31496062992126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CC18</vt:lpstr>
      <vt:lpstr>VC18</vt:lpstr>
      <vt:lpstr>NN18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HP</cp:lastModifiedBy>
  <cp:lastPrinted>2018-11-02T02:33:06Z</cp:lastPrinted>
  <dcterms:created xsi:type="dcterms:W3CDTF">2010-12-15T14:17:11Z</dcterms:created>
  <dcterms:modified xsi:type="dcterms:W3CDTF">2019-11-18T13:40:03Z</dcterms:modified>
</cp:coreProperties>
</file>