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530eb0e9d9f9c7/Desktop/"/>
    </mc:Choice>
  </mc:AlternateContent>
  <xr:revisionPtr revIDLastSave="895" documentId="114_{59C0BDA6-A3D6-4D29-A113-7F9BA2B6D7F3}" xr6:coauthVersionLast="45" xr6:coauthVersionMax="45" xr10:uidLastSave="{7371B3DD-2AFD-42D0-B1D5-FCEE05F4F920}"/>
  <bookViews>
    <workbookView xWindow="28680" yWindow="-120" windowWidth="29040" windowHeight="15840" xr2:uid="{C7A7D50B-08BC-4BB8-8A8A-D1F146A6E69A}"/>
  </bookViews>
  <sheets>
    <sheet name="2020 EXPENSE" sheetId="4" r:id="rId1"/>
    <sheet name="2020 Exp Breakown" sheetId="5" r:id="rId2"/>
    <sheet name="2019 Expense" sheetId="1" r:id="rId3"/>
    <sheet name=" 2019 Expenses Breakdow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4" l="1"/>
  <c r="Y6" i="4"/>
  <c r="X6" i="4"/>
  <c r="D5" i="4" l="1"/>
  <c r="W4" i="4" l="1"/>
  <c r="F27" i="1"/>
  <c r="P5" i="4" l="1"/>
  <c r="O5" i="4" l="1"/>
  <c r="H5" i="4" l="1"/>
  <c r="V5" i="4" l="1"/>
  <c r="J5" i="4"/>
  <c r="C5" i="4" l="1"/>
  <c r="O18" i="4"/>
  <c r="Y5" i="4" l="1"/>
  <c r="X5" i="4"/>
  <c r="J4" i="4"/>
  <c r="P4" i="4" l="1"/>
  <c r="D4" i="4" l="1"/>
  <c r="C4" i="4"/>
  <c r="K4" i="4" l="1"/>
  <c r="L15" i="5"/>
  <c r="Q4" i="4" l="1"/>
  <c r="N4" i="4" l="1"/>
  <c r="Y4" i="4" s="1"/>
  <c r="T15" i="1" l="1"/>
  <c r="O6" i="5" l="1"/>
  <c r="O5" i="5"/>
  <c r="J3" i="4"/>
  <c r="N3" i="4"/>
  <c r="H3" i="4"/>
  <c r="Q3" i="4"/>
  <c r="D3" i="4"/>
  <c r="O13" i="5" l="1"/>
  <c r="P3" i="4"/>
  <c r="O3" i="4"/>
  <c r="E10" i="5"/>
  <c r="H8" i="5"/>
  <c r="C3" i="4" l="1"/>
  <c r="Y3" i="4" l="1"/>
  <c r="X3" i="4"/>
  <c r="X4" i="4"/>
  <c r="U32" i="1" l="1"/>
  <c r="Y15" i="1" l="1"/>
  <c r="E15" i="1"/>
  <c r="F15" i="1"/>
  <c r="G15" i="1"/>
  <c r="K15" i="1"/>
  <c r="L15" i="1"/>
  <c r="Q15" i="1"/>
  <c r="R15" i="1"/>
  <c r="S15" i="1"/>
  <c r="U15" i="1"/>
  <c r="V15" i="1"/>
  <c r="P14" i="1"/>
  <c r="P15" i="1" s="1"/>
  <c r="N14" i="1"/>
  <c r="N15" i="1" s="1"/>
  <c r="K27" i="1"/>
  <c r="L31" i="1"/>
  <c r="D14" i="1"/>
  <c r="D15" i="1" s="1"/>
  <c r="O14" i="1"/>
  <c r="O15" i="1" s="1"/>
  <c r="J14" i="1"/>
  <c r="J15" i="1" s="1"/>
  <c r="M14" i="1"/>
  <c r="M15" i="1" s="1"/>
  <c r="I14" i="1"/>
  <c r="I15" i="1" s="1"/>
  <c r="H14" i="1"/>
  <c r="H15" i="1" s="1"/>
  <c r="C14" i="1"/>
  <c r="C15" i="1" s="1"/>
  <c r="W14" i="1" l="1"/>
  <c r="P31" i="1"/>
  <c r="X14" i="1" l="1"/>
  <c r="X15" i="1" s="1"/>
  <c r="P22" i="2"/>
  <c r="P21" i="2" l="1"/>
  <c r="W13" i="1"/>
  <c r="M19" i="2"/>
  <c r="D20" i="2"/>
  <c r="P12" i="2" l="1"/>
  <c r="I15" i="2"/>
  <c r="K23" i="2"/>
  <c r="I32" i="1" l="1"/>
  <c r="P27" i="1" l="1"/>
  <c r="U34" i="1"/>
  <c r="P28" i="1" l="1"/>
  <c r="W12" i="1" l="1"/>
  <c r="W11" i="1"/>
  <c r="W9" i="1"/>
  <c r="W10" i="1"/>
  <c r="W15" i="1" l="1"/>
</calcChain>
</file>

<file path=xl/sharedStrings.xml><?xml version="1.0" encoding="utf-8"?>
<sst xmlns="http://schemas.openxmlformats.org/spreadsheetml/2006/main" count="368" uniqueCount="192">
  <si>
    <t>Month</t>
  </si>
  <si>
    <t>#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</si>
  <si>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</si>
  <si>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</si>
  <si>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</si>
  <si>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</si>
  <si>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</si>
  <si>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</si>
  <si>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</si>
  <si>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</si>
  <si>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</si>
  <si>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</si>
  <si>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</si>
  <si>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</si>
  <si>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Gas</t>
  </si>
  <si>
    <t>Weekend</t>
  </si>
  <si>
    <t>Grocery</t>
  </si>
  <si>
    <t xml:space="preserve">Rent </t>
  </si>
  <si>
    <t>Car Payment</t>
  </si>
  <si>
    <t>Insurance</t>
  </si>
  <si>
    <t>Utilities</t>
  </si>
  <si>
    <t>Miscellanous</t>
  </si>
  <si>
    <t>Shopping</t>
  </si>
  <si>
    <t>Parking</t>
  </si>
  <si>
    <t>Haircut</t>
  </si>
  <si>
    <t>Nepal</t>
  </si>
  <si>
    <t>Phone</t>
  </si>
  <si>
    <t>Netflix</t>
  </si>
  <si>
    <t>Note: Did not record expenses for March since moved to VA that month</t>
  </si>
  <si>
    <t>Credit Card Payment</t>
  </si>
  <si>
    <t>Total Exp Without CC</t>
  </si>
  <si>
    <t>Vacation</t>
  </si>
  <si>
    <t>Amount deposited in Bank</t>
  </si>
  <si>
    <t xml:space="preserve">Total Expense </t>
  </si>
  <si>
    <t>N/A</t>
  </si>
  <si>
    <t xml:space="preserve">Fixed Regular expenses:  </t>
  </si>
  <si>
    <t>Got loan of $10000 and paid $9100 in CC including $300 Bal Transfer fee : September</t>
  </si>
  <si>
    <t>Rent &amp; Utilities</t>
  </si>
  <si>
    <t>Car</t>
  </si>
  <si>
    <t xml:space="preserve">Parking </t>
  </si>
  <si>
    <t>Total</t>
  </si>
  <si>
    <t>Weekend/Misc</t>
  </si>
  <si>
    <t>Action Item</t>
  </si>
  <si>
    <t>Starting from September:</t>
  </si>
  <si>
    <t>Transfer $1000 to Savings account to pay the loan of $10000</t>
  </si>
  <si>
    <t>High Expense, than anticipated</t>
  </si>
  <si>
    <t xml:space="preserve">Bad </t>
  </si>
  <si>
    <t>Keep the expenses around $2000 without Credit Card Payment</t>
  </si>
  <si>
    <t>Security Deposits and Application fee</t>
  </si>
  <si>
    <t>Application fee</t>
  </si>
  <si>
    <t>Rent Deposit</t>
  </si>
  <si>
    <t>Power</t>
  </si>
  <si>
    <t xml:space="preserve">Water </t>
  </si>
  <si>
    <t>Initial Rent Deposit</t>
  </si>
  <si>
    <t>MONTHLY EXPENSES TRACKING for 2019</t>
  </si>
  <si>
    <t>Dresser</t>
  </si>
  <si>
    <t>Coffee table</t>
  </si>
  <si>
    <t>Side table</t>
  </si>
  <si>
    <t>Lamp</t>
  </si>
  <si>
    <t>Gym Annual Fee</t>
  </si>
  <si>
    <t>Table &amp; Chair</t>
  </si>
  <si>
    <t>GYM</t>
  </si>
  <si>
    <t>Gym Accessories</t>
  </si>
  <si>
    <t>Gym Bag</t>
  </si>
  <si>
    <t>Bottle</t>
  </si>
  <si>
    <t>Blender</t>
  </si>
  <si>
    <t>Gym</t>
  </si>
  <si>
    <t>Interest Charges</t>
  </si>
  <si>
    <t>Bank of America</t>
  </si>
  <si>
    <t>Chase</t>
  </si>
  <si>
    <t>Citi</t>
  </si>
  <si>
    <t>Discover</t>
  </si>
  <si>
    <t>American Express</t>
  </si>
  <si>
    <t>Capital One</t>
  </si>
  <si>
    <t>Month / Bank</t>
  </si>
  <si>
    <t>Macy's</t>
  </si>
  <si>
    <t xml:space="preserve">Note: Balance Transfer Fees : </t>
  </si>
  <si>
    <t>Kitchen/
Restroom</t>
  </si>
  <si>
    <t>Shopping November</t>
  </si>
  <si>
    <t>Hollister</t>
  </si>
  <si>
    <t>Adidas</t>
  </si>
  <si>
    <t>Nike</t>
  </si>
  <si>
    <t>Columbia</t>
  </si>
  <si>
    <t>Banana</t>
  </si>
  <si>
    <t>North Face</t>
  </si>
  <si>
    <t>Nordstorm</t>
  </si>
  <si>
    <t>Oil Change</t>
  </si>
  <si>
    <t>Car Expense</t>
  </si>
  <si>
    <t>Bed Frame</t>
  </si>
  <si>
    <t>Inspection/Emission</t>
  </si>
  <si>
    <t>Iphone</t>
  </si>
  <si>
    <t>Bose QC 35</t>
  </si>
  <si>
    <t>Mattress</t>
  </si>
  <si>
    <t>Wipes</t>
  </si>
  <si>
    <t>Towel</t>
  </si>
  <si>
    <t>DMV</t>
  </si>
  <si>
    <t>Walmart(Lipsticks)</t>
  </si>
  <si>
    <t>Banana Republic</t>
  </si>
  <si>
    <t>NIKE</t>
  </si>
  <si>
    <t>Express</t>
  </si>
  <si>
    <t>JC Penney</t>
  </si>
  <si>
    <t>Jc Penney(Sweater)</t>
  </si>
  <si>
    <t>Best buy</t>
  </si>
  <si>
    <t>Victoria Secret</t>
  </si>
  <si>
    <t>Additional</t>
  </si>
  <si>
    <t>Walmart</t>
  </si>
  <si>
    <t>Safeway</t>
  </si>
  <si>
    <t>Namaste</t>
  </si>
  <si>
    <t xml:space="preserve">Paid Prepay for Great Clips Card </t>
  </si>
  <si>
    <t>Abercrombie</t>
  </si>
  <si>
    <t>Under Armor</t>
  </si>
  <si>
    <t>Macys</t>
  </si>
  <si>
    <t>CK</t>
  </si>
  <si>
    <t>Launch at Work</t>
  </si>
  <si>
    <t>Black Friday Shopping</t>
  </si>
  <si>
    <t>Relocation</t>
  </si>
  <si>
    <t>Christmas Ticket</t>
  </si>
  <si>
    <t>American</t>
  </si>
  <si>
    <t>Spirit</t>
  </si>
  <si>
    <t>Costco</t>
  </si>
  <si>
    <t>Unied Airlines</t>
  </si>
  <si>
    <t>Gift</t>
  </si>
  <si>
    <t>NEPAL</t>
  </si>
  <si>
    <t>Jet Blue</t>
  </si>
  <si>
    <t>AA</t>
  </si>
  <si>
    <t>Ticket</t>
  </si>
  <si>
    <t>Box Spring</t>
  </si>
  <si>
    <t>Dining Table</t>
  </si>
  <si>
    <t xml:space="preserve">As of 12/06, $3000 Paid,
$7000 due </t>
  </si>
  <si>
    <t>Oil change</t>
  </si>
  <si>
    <t xml:space="preserve">Air filter </t>
  </si>
  <si>
    <t>Initial Expenses during the Relocation Approx (Table, Iron board, Instant pot, rice cooker, Pan, dishes, lamp, comforter)</t>
  </si>
  <si>
    <t>Mattress/Blanket</t>
  </si>
  <si>
    <t>Note: Miscellanous expense covers gift sent to Nepal</t>
  </si>
  <si>
    <t>TOTAL</t>
  </si>
  <si>
    <t>Car Repair</t>
  </si>
  <si>
    <t>Got loan of $10000 and paid $9100 in CC including $300 Bal Transfer fee : September 2019</t>
  </si>
  <si>
    <t>Protein</t>
  </si>
  <si>
    <t>Deodrant</t>
  </si>
  <si>
    <t>Razor</t>
  </si>
  <si>
    <t>Total interest as of JAN 2019:</t>
  </si>
  <si>
    <t>Food</t>
  </si>
  <si>
    <t>Cava</t>
  </si>
  <si>
    <t>Dallas Ticket</t>
  </si>
  <si>
    <t>Hmart</t>
  </si>
  <si>
    <t>Room Freshner</t>
  </si>
  <si>
    <t>Pollo</t>
  </si>
  <si>
    <t>Sent to Nepal</t>
  </si>
  <si>
    <t>Bath &amp; body</t>
  </si>
  <si>
    <t>Plumbing</t>
  </si>
  <si>
    <t>Dry clean</t>
  </si>
  <si>
    <t>Platter</t>
  </si>
  <si>
    <t>Sajha</t>
  </si>
  <si>
    <t>Car Insurance</t>
  </si>
  <si>
    <t>MONTHLY EXPENSES TRACKING for 2020</t>
  </si>
  <si>
    <t>Spicy 8</t>
  </si>
  <si>
    <t>CVS</t>
  </si>
  <si>
    <t>Home Depot</t>
  </si>
  <si>
    <r>
      <rPr>
        <b/>
        <sz val="11"/>
        <color rgb="FFFF0000"/>
        <rFont val="Calibri"/>
        <family val="2"/>
        <scheme val="minor"/>
      </rPr>
      <t>As of Feb 2020,</t>
    </r>
    <r>
      <rPr>
        <sz val="11"/>
        <color rgb="FFFF0000"/>
        <rFont val="Calibri"/>
        <family val="2"/>
        <scheme val="minor"/>
      </rPr>
      <t xml:space="preserve"> received </t>
    </r>
    <r>
      <rPr>
        <b/>
        <sz val="11"/>
        <color rgb="FFFF0000"/>
        <rFont val="Calibri"/>
        <family val="2"/>
        <scheme val="minor"/>
      </rPr>
      <t>$1400 Security Deposit</t>
    </r>
    <r>
      <rPr>
        <sz val="11"/>
        <color rgb="FFFF0000"/>
        <rFont val="Calibri"/>
        <family val="2"/>
        <scheme val="minor"/>
      </rPr>
      <t xml:space="preserve">  from </t>
    </r>
    <r>
      <rPr>
        <b/>
        <sz val="11"/>
        <color rgb="FFFF0000"/>
        <rFont val="Calibri"/>
        <family val="2"/>
        <scheme val="minor"/>
      </rPr>
      <t>Hasan</t>
    </r>
    <r>
      <rPr>
        <sz val="11"/>
        <color rgb="FFFF0000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Jacob $700</t>
    </r>
    <r>
      <rPr>
        <sz val="11"/>
        <color rgb="FFFF0000"/>
        <rFont val="Calibri"/>
        <family val="2"/>
        <scheme val="minor"/>
      </rPr>
      <t xml:space="preserve"> each.</t>
    </r>
  </si>
  <si>
    <t>Vacation/Dallas</t>
  </si>
  <si>
    <t>Total Exp Without CC/Nepal</t>
  </si>
  <si>
    <t>Bawarchi</t>
  </si>
  <si>
    <t>Lotte</t>
  </si>
  <si>
    <t>Cologne</t>
  </si>
  <si>
    <t>Starbucks</t>
  </si>
  <si>
    <t>Momo</t>
  </si>
  <si>
    <t>HMart</t>
  </si>
  <si>
    <t>Mcdonald</t>
  </si>
  <si>
    <t xml:space="preserve">Kroger </t>
  </si>
  <si>
    <t xml:space="preserve">Sangrilla </t>
  </si>
  <si>
    <t>True food</t>
  </si>
  <si>
    <t>Wendy</t>
  </si>
  <si>
    <t xml:space="preserve">Safeway </t>
  </si>
  <si>
    <t>ATM</t>
  </si>
  <si>
    <t>Coffee</t>
  </si>
  <si>
    <t>Super Chicken</t>
  </si>
  <si>
    <t>Water</t>
  </si>
  <si>
    <t>Amazon</t>
  </si>
  <si>
    <t xml:space="preserve">Power,Net </t>
  </si>
  <si>
    <t>Taco</t>
  </si>
  <si>
    <t>Cleaning</t>
  </si>
  <si>
    <t>India Bazar</t>
  </si>
  <si>
    <t xml:space="preserve">Monitor </t>
  </si>
  <si>
    <t>Shopping + Relocation</t>
  </si>
  <si>
    <t>Trash bags</t>
  </si>
  <si>
    <t xml:space="preserve">As of 03/17 2020, $5500 Paid,
$4500 due </t>
  </si>
  <si>
    <t>HDMI</t>
  </si>
  <si>
    <t>Electricity</t>
  </si>
  <si>
    <t xml:space="preserve">Note: Do not record expense for next 11 haircut </t>
  </si>
  <si>
    <t>Vitamin C</t>
  </si>
  <si>
    <t>TV/Monitor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</si>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</sst>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</numFmts>
  <fonts count="2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22"/>
      <color theme="1"/>
      <name val="Times New Roman"/>
      <family val="1"/>
    </font>
    <font>
      <b/>
      <sz val="11"/>
      <color rgb="FF9C0006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3F3F76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6100"/>
      <name val="Times New Roman"/>
      <family val="1"/>
    </font>
    <font>
      <b/>
      <sz val="12"/>
      <color rgb="FF3F3F76"/>
      <name val="Times New Roman"/>
      <family val="1"/>
    </font>
    <font>
      <b/>
      <sz val="11"/>
      <color rgb="FF006100"/>
      <name val="Calibri"/>
      <family val="2"/>
      <scheme val="minor"/>
    </font>
    <font>
      <sz val="11"/>
      <color rgb="FF9C0006"/>
      <name val="Times New Roman"/>
      <family val="1"/>
    </font>
    <font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3" borderId="7" applyNumberFormat="0" applyAlignment="0" applyProtection="0"/>
    <xf numFmtId="0" fontId="14" fillId="4" borderId="0" applyNumberFormat="0" applyBorder="0" applyAlignment="0" applyProtection="0"/>
    <xf numFmtId="0" fontId="15" fillId="5" borderId="8" applyNumberFormat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</cellStyleXfs>
  <cellXfs count="186">
    <xf numFmtId="0" fontId="0" fillId="0" borderId="0" xfId="0"/>
    <xf numFmtId="0" fontId="0" fillId="0" borderId="1" xfId="0" applyBorder="1"/>
    <xf numFmtId="164" fontId="5" fillId="0" borderId="1" xfId="0" applyNumberFormat="1" applyFont="1" applyBorder="1"/>
    <xf numFmtId="164" fontId="6" fillId="0" borderId="1" xfId="0" applyNumberFormat="1" applyFont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/>
    <xf numFmtId="0" fontId="5" fillId="0" borderId="0" xfId="0" applyFont="1"/>
    <xf numFmtId="0" fontId="7" fillId="0" borderId="0" xfId="0" applyFont="1"/>
    <xf numFmtId="164" fontId="9" fillId="2" borderId="1" xfId="1" applyNumberFormat="1" applyFont="1" applyBorder="1"/>
    <xf numFmtId="0" fontId="7" fillId="0" borderId="0" xfId="0" applyFont="1" applyAlignment="1">
      <alignment horizontal="left"/>
    </xf>
    <xf numFmtId="164" fontId="7" fillId="0" borderId="1" xfId="0" applyNumberFormat="1" applyFont="1" applyBorder="1" applyAlignment="1">
      <alignment horizontal="left"/>
    </xf>
    <xf numFmtId="6" fontId="7" fillId="0" borderId="1" xfId="0" applyNumberFormat="1" applyFont="1" applyBorder="1"/>
    <xf numFmtId="0" fontId="11" fillId="0" borderId="1" xfId="2" applyFont="1" applyBorder="1" applyAlignment="1">
      <alignment wrapText="1"/>
    </xf>
    <xf numFmtId="0" fontId="9" fillId="2" borderId="1" xfId="1" applyFont="1" applyBorder="1"/>
    <xf numFmtId="6" fontId="5" fillId="0" borderId="1" xfId="0" applyNumberFormat="1" applyFont="1" applyFill="1" applyBorder="1"/>
    <xf numFmtId="6" fontId="12" fillId="3" borderId="1" xfId="3" applyNumberFormat="1" applyFont="1" applyBorder="1" applyAlignment="1">
      <alignment horizontal="center" vertical="center"/>
    </xf>
    <xf numFmtId="0" fontId="12" fillId="3" borderId="1" xfId="3" applyFont="1" applyBorder="1" applyAlignment="1">
      <alignment wrapText="1"/>
    </xf>
    <xf numFmtId="0" fontId="12" fillId="3" borderId="1" xfId="3" applyFont="1" applyBorder="1"/>
    <xf numFmtId="6" fontId="7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4" fontId="3" fillId="0" borderId="1" xfId="0" applyNumberFormat="1" applyFont="1" applyBorder="1"/>
    <xf numFmtId="6" fontId="7" fillId="0" borderId="0" xfId="0" applyNumberFormat="1" applyFont="1"/>
    <xf numFmtId="0" fontId="5" fillId="0" borderId="0" xfId="0" applyFont="1" applyBorder="1"/>
    <xf numFmtId="6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" xfId="0" applyFont="1" applyFill="1" applyBorder="1"/>
    <xf numFmtId="164" fontId="5" fillId="0" borderId="0" xfId="0" applyNumberFormat="1" applyFont="1" applyBorder="1"/>
    <xf numFmtId="0" fontId="7" fillId="0" borderId="1" xfId="0" applyFont="1" applyBorder="1"/>
    <xf numFmtId="0" fontId="5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64" fontId="5" fillId="0" borderId="1" xfId="0" applyNumberFormat="1" applyFont="1" applyFill="1" applyBorder="1"/>
    <xf numFmtId="0" fontId="0" fillId="0" borderId="0" xfId="0" applyBorder="1"/>
    <xf numFmtId="0" fontId="12" fillId="3" borderId="2" xfId="3" applyFont="1" applyBorder="1" applyAlignment="1">
      <alignment wrapText="1"/>
    </xf>
    <xf numFmtId="164" fontId="0" fillId="0" borderId="0" xfId="0" applyNumberFormat="1" applyBorder="1"/>
    <xf numFmtId="164" fontId="7" fillId="0" borderId="0" xfId="0" applyNumberFormat="1" applyFont="1" applyFill="1" applyBorder="1"/>
    <xf numFmtId="164" fontId="7" fillId="0" borderId="0" xfId="0" applyNumberFormat="1" applyFont="1"/>
    <xf numFmtId="164" fontId="5" fillId="0" borderId="0" xfId="0" applyNumberFormat="1" applyFont="1"/>
    <xf numFmtId="164" fontId="11" fillId="2" borderId="1" xfId="2" applyNumberFormat="1" applyFont="1" applyFill="1" applyBorder="1"/>
    <xf numFmtId="6" fontId="16" fillId="4" borderId="1" xfId="4" applyNumberFormat="1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7" fillId="0" borderId="0" xfId="0" applyFont="1" applyBorder="1"/>
    <xf numFmtId="0" fontId="7" fillId="0" borderId="0" xfId="0" applyFont="1" applyFill="1" applyBorder="1"/>
    <xf numFmtId="164" fontId="7" fillId="0" borderId="0" xfId="0" applyNumberFormat="1" applyFont="1" applyBorder="1"/>
    <xf numFmtId="164" fontId="5" fillId="0" borderId="0" xfId="0" applyNumberFormat="1" applyFont="1" applyFill="1" applyBorder="1"/>
    <xf numFmtId="0" fontId="7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7" fillId="7" borderId="1" xfId="7" applyFont="1" applyBorder="1"/>
    <xf numFmtId="0" fontId="3" fillId="0" borderId="0" xfId="0" applyFont="1" applyBorder="1" applyAlignment="1">
      <alignment wrapText="1"/>
    </xf>
    <xf numFmtId="164" fontId="3" fillId="0" borderId="0" xfId="0" applyNumberFormat="1" applyFont="1" applyBorder="1"/>
    <xf numFmtId="0" fontId="7" fillId="5" borderId="1" xfId="5" applyFont="1" applyBorder="1"/>
    <xf numFmtId="0" fontId="5" fillId="0" borderId="5" xfId="0" applyFont="1" applyBorder="1"/>
    <xf numFmtId="0" fontId="7" fillId="0" borderId="9" xfId="0" applyFont="1" applyBorder="1" applyAlignment="1">
      <alignment wrapText="1"/>
    </xf>
    <xf numFmtId="164" fontId="7" fillId="0" borderId="10" xfId="0" applyNumberFormat="1" applyFont="1" applyBorder="1"/>
    <xf numFmtId="0" fontId="17" fillId="3" borderId="7" xfId="3" applyFont="1" applyAlignment="1">
      <alignment horizontal="center" vertical="center"/>
    </xf>
    <xf numFmtId="0" fontId="10" fillId="0" borderId="0" xfId="0" applyFont="1"/>
    <xf numFmtId="0" fontId="12" fillId="3" borderId="7" xfId="3" applyFont="1"/>
    <xf numFmtId="164" fontId="16" fillId="4" borderId="1" xfId="4" applyNumberFormat="1" applyFont="1" applyBorder="1"/>
    <xf numFmtId="0" fontId="7" fillId="0" borderId="1" xfId="0" applyFont="1" applyBorder="1"/>
    <xf numFmtId="164" fontId="18" fillId="4" borderId="1" xfId="4" applyNumberFormat="1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9" xfId="0" applyFont="1" applyBorder="1"/>
    <xf numFmtId="0" fontId="7" fillId="0" borderId="11" xfId="0" applyFont="1" applyFill="1" applyBorder="1" applyAlignment="1">
      <alignment wrapText="1"/>
    </xf>
    <xf numFmtId="0" fontId="17" fillId="3" borderId="1" xfId="3" applyFont="1" applyBorder="1" applyAlignment="1">
      <alignment horizontal="center" vertical="center"/>
    </xf>
    <xf numFmtId="0" fontId="10" fillId="0" borderId="1" xfId="0" applyFont="1" applyBorder="1"/>
    <xf numFmtId="0" fontId="7" fillId="0" borderId="9" xfId="0" applyFont="1" applyBorder="1" applyAlignment="1">
      <alignment wrapText="1"/>
    </xf>
    <xf numFmtId="164" fontId="5" fillId="0" borderId="5" xfId="0" applyNumberFormat="1" applyFont="1" applyBorder="1"/>
    <xf numFmtId="164" fontId="5" fillId="0" borderId="2" xfId="0" applyNumberFormat="1" applyFont="1" applyBorder="1"/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 vertical="center"/>
    </xf>
    <xf numFmtId="6" fontId="5" fillId="0" borderId="1" xfId="0" applyNumberFormat="1" applyFont="1" applyBorder="1"/>
    <xf numFmtId="164" fontId="19" fillId="2" borderId="1" xfId="1" applyNumberFormat="1" applyFont="1" applyBorder="1"/>
    <xf numFmtId="164" fontId="5" fillId="0" borderId="10" xfId="0" applyNumberFormat="1" applyFont="1" applyBorder="1"/>
    <xf numFmtId="164" fontId="10" fillId="0" borderId="1" xfId="2" applyNumberFormat="1" applyFont="1" applyBorder="1"/>
    <xf numFmtId="164" fontId="5" fillId="8" borderId="1" xfId="8" applyNumberFormat="1" applyFont="1" applyBorder="1"/>
    <xf numFmtId="0" fontId="7" fillId="10" borderId="1" xfId="9" applyFont="1" applyBorder="1"/>
    <xf numFmtId="164" fontId="7" fillId="10" borderId="1" xfId="9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 vertical="top"/>
    </xf>
    <xf numFmtId="8" fontId="7" fillId="0" borderId="1" xfId="0" applyNumberFormat="1" applyFont="1" applyBorder="1"/>
    <xf numFmtId="0" fontId="7" fillId="0" borderId="9" xfId="0" applyFont="1" applyBorder="1" applyAlignment="1">
      <alignment wrapText="1"/>
    </xf>
    <xf numFmtId="0" fontId="7" fillId="0" borderId="1" xfId="0" applyFont="1" applyBorder="1"/>
    <xf numFmtId="0" fontId="16" fillId="4" borderId="1" xfId="4" applyFont="1" applyBorder="1"/>
    <xf numFmtId="0" fontId="5" fillId="0" borderId="1" xfId="0" applyFont="1" applyFill="1" applyBorder="1"/>
    <xf numFmtId="164" fontId="20" fillId="0" borderId="0" xfId="0" applyNumberFormat="1" applyFont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4" xfId="0" applyBorder="1"/>
    <xf numFmtId="0" fontId="3" fillId="0" borderId="0" xfId="0" applyFont="1" applyBorder="1"/>
    <xf numFmtId="0" fontId="7" fillId="12" borderId="9" xfId="10" applyFont="1" applyFill="1" applyBorder="1" applyAlignment="1">
      <alignment wrapText="1"/>
    </xf>
    <xf numFmtId="164" fontId="7" fillId="12" borderId="1" xfId="10" applyNumberFormat="1" applyFont="1" applyFill="1" applyBorder="1"/>
    <xf numFmtId="0" fontId="7" fillId="13" borderId="9" xfId="0" applyFont="1" applyFill="1" applyBorder="1" applyAlignment="1">
      <alignment wrapText="1"/>
    </xf>
    <xf numFmtId="164" fontId="5" fillId="13" borderId="1" xfId="0" applyNumberFormat="1" applyFont="1" applyFill="1" applyBorder="1"/>
    <xf numFmtId="164" fontId="7" fillId="13" borderId="1" xfId="0" applyNumberFormat="1" applyFont="1" applyFill="1" applyBorder="1"/>
    <xf numFmtId="165" fontId="7" fillId="0" borderId="9" xfId="0" applyNumberFormat="1" applyFont="1" applyBorder="1" applyAlignment="1">
      <alignment horizontal="right"/>
    </xf>
    <xf numFmtId="6" fontId="7" fillId="0" borderId="1" xfId="0" applyNumberFormat="1" applyFont="1" applyBorder="1" applyAlignment="1">
      <alignment horizontal="right"/>
    </xf>
    <xf numFmtId="164" fontId="0" fillId="0" borderId="0" xfId="0" applyNumberFormat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64" fontId="5" fillId="0" borderId="18" xfId="0" applyNumberFormat="1" applyFont="1" applyBorder="1"/>
    <xf numFmtId="0" fontId="5" fillId="0" borderId="27" xfId="0" applyFont="1" applyBorder="1"/>
    <xf numFmtId="0" fontId="7" fillId="0" borderId="0" xfId="0" applyFont="1" applyBorder="1" applyAlignment="1"/>
    <xf numFmtId="0" fontId="5" fillId="0" borderId="16" xfId="0" applyFont="1" applyBorder="1"/>
    <xf numFmtId="0" fontId="5" fillId="0" borderId="27" xfId="0" applyFont="1" applyFill="1" applyBorder="1"/>
    <xf numFmtId="0" fontId="7" fillId="0" borderId="27" xfId="0" applyFont="1" applyBorder="1"/>
    <xf numFmtId="0" fontId="5" fillId="0" borderId="28" xfId="0" applyFont="1" applyBorder="1"/>
    <xf numFmtId="164" fontId="5" fillId="0" borderId="9" xfId="0" applyNumberFormat="1" applyFont="1" applyBorder="1"/>
    <xf numFmtId="164" fontId="10" fillId="0" borderId="9" xfId="2" applyNumberFormat="1" applyFont="1" applyBorder="1"/>
    <xf numFmtId="164" fontId="19" fillId="2" borderId="9" xfId="1" applyNumberFormat="1" applyFont="1" applyBorder="1"/>
    <xf numFmtId="164" fontId="5" fillId="0" borderId="29" xfId="0" applyNumberFormat="1" applyFont="1" applyFill="1" applyBorder="1"/>
    <xf numFmtId="164" fontId="5" fillId="0" borderId="30" xfId="0" applyNumberFormat="1" applyFont="1" applyFill="1" applyBorder="1"/>
    <xf numFmtId="0" fontId="12" fillId="3" borderId="7" xfId="3" applyFont="1" applyAlignment="1">
      <alignment wrapText="1"/>
    </xf>
    <xf numFmtId="0" fontId="5" fillId="0" borderId="28" xfId="0" applyFont="1" applyFill="1" applyBorder="1"/>
    <xf numFmtId="164" fontId="5" fillId="0" borderId="9" xfId="0" applyNumberFormat="1" applyFont="1" applyFill="1" applyBorder="1"/>
    <xf numFmtId="0" fontId="5" fillId="0" borderId="0" xfId="0" applyFont="1" applyFill="1" applyBorder="1"/>
    <xf numFmtId="0" fontId="2" fillId="0" borderId="1" xfId="2" applyBorder="1" applyAlignment="1">
      <alignment horizontal="center"/>
    </xf>
    <xf numFmtId="0" fontId="7" fillId="0" borderId="5" xfId="0" applyFont="1" applyBorder="1" applyAlignment="1"/>
    <xf numFmtId="0" fontId="7" fillId="0" borderId="6" xfId="0" applyFont="1" applyBorder="1" applyAlignment="1"/>
    <xf numFmtId="0" fontId="7" fillId="0" borderId="2" xfId="0" applyFont="1" applyBorder="1" applyAlignment="1"/>
    <xf numFmtId="0" fontId="8" fillId="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11" fillId="0" borderId="1" xfId="0" applyFont="1" applyBorder="1" applyAlignment="1">
      <alignment horizontal="center" wrapText="1"/>
    </xf>
    <xf numFmtId="0" fontId="7" fillId="0" borderId="20" xfId="0" applyFont="1" applyBorder="1"/>
    <xf numFmtId="0" fontId="7" fillId="0" borderId="4" xfId="0" applyFont="1" applyBorder="1"/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5" xfId="0" applyFont="1" applyBorder="1"/>
    <xf numFmtId="0" fontId="7" fillId="0" borderId="2" xfId="0" applyFont="1" applyBorder="1"/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6" borderId="1" xfId="6" applyFont="1" applyBorder="1" applyAlignment="1">
      <alignment horizontal="center"/>
    </xf>
    <xf numFmtId="0" fontId="11" fillId="2" borderId="1" xfId="2" applyFont="1" applyFill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6" fillId="4" borderId="1" xfId="4" applyFont="1" applyBorder="1"/>
    <xf numFmtId="164" fontId="7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7" fillId="0" borderId="3" xfId="0" applyFont="1" applyBorder="1"/>
    <xf numFmtId="0" fontId="7" fillId="0" borderId="6" xfId="0" applyFont="1" applyBorder="1"/>
    <xf numFmtId="0" fontId="7" fillId="0" borderId="3" xfId="0" applyFont="1" applyBorder="1" applyAlignment="1"/>
    <xf numFmtId="0" fontId="7" fillId="0" borderId="4" xfId="0" applyFont="1" applyBorder="1" applyAlignment="1"/>
    <xf numFmtId="0" fontId="12" fillId="3" borderId="1" xfId="3" applyFont="1" applyBorder="1" applyAlignment="1"/>
    <xf numFmtId="0" fontId="7" fillId="0" borderId="4" xfId="0" applyFon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7" fillId="0" borderId="1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16" fillId="4" borderId="1" xfId="4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</cellXfs>
  <cellStyles count="11">
    <cellStyle name="20% - Accent2" xfId="9" builtinId="34"/>
    <cellStyle name="40% - Accent2" xfId="6" builtinId="35"/>
    <cellStyle name="60% - Accent2" xfId="10" builtinId="36"/>
    <cellStyle name="60% - Accent4" xfId="7" builtinId="44"/>
    <cellStyle name="60% - Accent6" xfId="8" builtinId="52"/>
    <cellStyle name="Bad" xfId="1" builtinId="27"/>
    <cellStyle name="Check Cell" xfId="5" builtinId="23"/>
    <cellStyle name="Good" xfId="4" builtinId="26"/>
    <cellStyle name="Input" xfId="3" builtinId="20"/>
    <cellStyle name="Normal" xfId="0" builtinId="0"/>
    <cellStyle name="Warning Text" xfId="2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B822-D9FA-473C-AA12-E445A92A6553}">
  <dimension ref="A1:Z29"/>
  <sheetViews>
    <sheetView tabSelected="1" zoomScaleNormal="100" workbookViewId="0">
      <selection activeCell="L4" sqref="L4"/>
    </sheetView>
  </sheetViews>
  <sheetFormatPr defaultRowHeight="14.4" x14ac:dyDescent="0.3"/>
  <cols>
    <col min="1" max="1" width="7" customWidth="1"/>
    <col min="2" max="2" width="11.33203125" customWidth="1"/>
    <col min="3" max="3" width="9" customWidth="1"/>
    <col min="4" max="4" width="11" customWidth="1"/>
    <col min="5" max="5" width="9.33203125" bestFit="1" customWidth="1"/>
    <col min="6" max="6" width="12.33203125" customWidth="1"/>
    <col min="7" max="7" width="9.6640625" customWidth="1"/>
    <col min="8" max="8" width="8.6640625" customWidth="1"/>
    <col min="10" max="10" width="9.6640625" bestFit="1" customWidth="1"/>
    <col min="12" max="12" width="7.88671875" customWidth="1"/>
    <col min="14" max="14" width="8.88671875" bestFit="1" customWidth="1"/>
    <col min="15" max="15" width="10.6640625" customWidth="1"/>
    <col min="16" max="16" width="13.21875" bestFit="1" customWidth="1"/>
    <col min="17" max="17" width="9.5546875" customWidth="1"/>
    <col min="18" max="18" width="9.44140625" customWidth="1"/>
    <col min="19" max="19" width="7.33203125" customWidth="1"/>
    <col min="20" max="20" width="7.44140625" customWidth="1"/>
    <col min="23" max="23" width="9.33203125" customWidth="1"/>
    <col min="24" max="24" width="10.109375" customWidth="1"/>
    <col min="25" max="25" width="9.33203125" bestFit="1" customWidth="1"/>
    <col min="26" max="26" width="10.6640625" customWidth="1"/>
  </cols>
  <sheetData>
    <row r="1" spans="1:26" ht="27.6" x14ac:dyDescent="0.3">
      <c r="A1" s="131" t="s">
        <v>154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</row>
    <row r="2" spans="1:26" ht="42" x14ac:dyDescent="0.3">
      <c r="A2" s="66" t="s">
        <v>1</v>
      </c>
      <c r="B2" s="65" t="s">
        <v>0</v>
      </c>
      <c r="C2" s="67" t="s">
        <v>14</v>
      </c>
      <c r="D2" s="67" t="s">
        <v>16</v>
      </c>
      <c r="E2" s="67" t="s">
        <v>17</v>
      </c>
      <c r="F2" s="67" t="s">
        <v>18</v>
      </c>
      <c r="G2" s="87" t="s">
        <v>153</v>
      </c>
      <c r="H2" s="67" t="s">
        <v>20</v>
      </c>
      <c r="I2" s="68" t="s">
        <v>135</v>
      </c>
      <c r="J2" s="67" t="s">
        <v>15</v>
      </c>
      <c r="K2" s="57" t="s">
        <v>159</v>
      </c>
      <c r="L2" s="57" t="s">
        <v>61</v>
      </c>
      <c r="M2" s="67" t="s">
        <v>27</v>
      </c>
      <c r="N2" s="57" t="s">
        <v>113</v>
      </c>
      <c r="O2" s="57" t="s">
        <v>115</v>
      </c>
      <c r="P2" s="71" t="s">
        <v>21</v>
      </c>
      <c r="Q2" s="67" t="s">
        <v>22</v>
      </c>
      <c r="R2" s="67" t="s">
        <v>23</v>
      </c>
      <c r="S2" s="67" t="s">
        <v>24</v>
      </c>
      <c r="T2" s="67" t="s">
        <v>26</v>
      </c>
      <c r="U2" s="57" t="s">
        <v>67</v>
      </c>
      <c r="V2" s="87" t="s">
        <v>147</v>
      </c>
      <c r="W2" s="87" t="s">
        <v>29</v>
      </c>
      <c r="X2" s="101" t="s">
        <v>160</v>
      </c>
      <c r="Y2" s="57" t="s">
        <v>33</v>
      </c>
      <c r="Z2" s="103" t="s">
        <v>32</v>
      </c>
    </row>
    <row r="3" spans="1:26" x14ac:dyDescent="0.3">
      <c r="A3" s="65">
        <v>1</v>
      </c>
      <c r="B3" s="65" t="s">
        <v>2</v>
      </c>
      <c r="C3" s="2">
        <f>SUM(30, 26)</f>
        <v>56</v>
      </c>
      <c r="D3" s="2">
        <f>SUM(92,36.22,50.15,18.68,5.4,18.37)</f>
        <v>220.82000000000002</v>
      </c>
      <c r="E3" s="2">
        <v>1072</v>
      </c>
      <c r="F3" s="2">
        <v>271</v>
      </c>
      <c r="G3" s="2">
        <v>79.819999999999993</v>
      </c>
      <c r="H3" s="2">
        <f>SUM(38,84)</f>
        <v>122</v>
      </c>
      <c r="I3" s="2">
        <v>91.31</v>
      </c>
      <c r="J3" s="2">
        <f>SUM(5.82,8.79,10.94,9.16)</f>
        <v>34.709999999999994</v>
      </c>
      <c r="K3" s="2"/>
      <c r="L3" s="2">
        <v>46.99</v>
      </c>
      <c r="M3" s="2">
        <v>14</v>
      </c>
      <c r="N3" s="2">
        <f>SUM(12,12,12)</f>
        <v>36</v>
      </c>
      <c r="O3" s="2">
        <f>SUM(147.33, 10)</f>
        <v>157.33000000000001</v>
      </c>
      <c r="P3" s="2">
        <f>SUM(34.99, 15.14, 27.81,18.4)</f>
        <v>96.34</v>
      </c>
      <c r="Q3" s="2">
        <f>SUM(13.78,6.89,25.43)</f>
        <v>46.099999999999994</v>
      </c>
      <c r="R3" s="2">
        <v>120</v>
      </c>
      <c r="S3" s="2">
        <v>5</v>
      </c>
      <c r="T3" s="2">
        <v>29</v>
      </c>
      <c r="U3" s="2">
        <v>24.86</v>
      </c>
      <c r="V3" s="2">
        <v>179.95</v>
      </c>
      <c r="W3" s="33">
        <v>500</v>
      </c>
      <c r="X3" s="102">
        <f>SUM(C3:V3)</f>
        <v>2703.23</v>
      </c>
      <c r="Y3" s="2">
        <f>SUM(C3:W3)</f>
        <v>3203.23</v>
      </c>
      <c r="Z3" s="105">
        <v>3929.07</v>
      </c>
    </row>
    <row r="4" spans="1:26" x14ac:dyDescent="0.3">
      <c r="A4" s="65">
        <v>2</v>
      </c>
      <c r="B4" s="65" t="s">
        <v>3</v>
      </c>
      <c r="C4" s="2">
        <f>SUM(20,29.32,26.5)</f>
        <v>75.819999999999993</v>
      </c>
      <c r="D4" s="2">
        <f>SUM(55.03, 34.97,26.01,7.55,17.12,47.59,16.63,19.63)</f>
        <v>224.53</v>
      </c>
      <c r="E4" s="2">
        <v>535</v>
      </c>
      <c r="F4" s="2">
        <v>271</v>
      </c>
      <c r="G4" s="2">
        <v>79.819999999999993</v>
      </c>
      <c r="H4" s="2">
        <v>368</v>
      </c>
      <c r="I4" s="2"/>
      <c r="J4" s="2">
        <f>SUM(15.89,28.13,7.93,10.51,24.21,3.21,2.56,4.23,13.08)</f>
        <v>109.74999999999999</v>
      </c>
      <c r="K4" s="78">
        <f>SUM(112.6,36.91,3.87,15.14,32,8.25,20.61,30,64,7.98)</f>
        <v>331.36</v>
      </c>
      <c r="L4" s="2">
        <v>46.99</v>
      </c>
      <c r="M4" s="2">
        <v>14</v>
      </c>
      <c r="N4" s="2">
        <f>SUM(11.18)</f>
        <v>11.18</v>
      </c>
      <c r="O4" s="2"/>
      <c r="P4" s="2">
        <f>SUM(29.24,7.68,20)</f>
        <v>56.92</v>
      </c>
      <c r="Q4" s="2">
        <f>SUM(21.19,51.02)</f>
        <v>72.210000000000008</v>
      </c>
      <c r="R4" s="2">
        <v>125</v>
      </c>
      <c r="S4" s="2">
        <v>5</v>
      </c>
      <c r="T4" s="2">
        <v>29</v>
      </c>
      <c r="U4" s="2">
        <v>22.6</v>
      </c>
      <c r="V4" s="2"/>
      <c r="W4" s="80">
        <f>SUM(2000,1500)</f>
        <v>3500</v>
      </c>
      <c r="X4" s="102">
        <f>SUM(C4:U4)</f>
        <v>2378.1799999999994</v>
      </c>
      <c r="Y4" s="2">
        <f>SUM(C4:W4)</f>
        <v>5878.1799999999994</v>
      </c>
      <c r="Z4" s="105">
        <v>4335.4799999999996</v>
      </c>
    </row>
    <row r="5" spans="1:26" x14ac:dyDescent="0.3">
      <c r="A5" s="65">
        <v>3</v>
      </c>
      <c r="B5" s="65" t="s">
        <v>4</v>
      </c>
      <c r="C5" s="2">
        <f>SUM(28)</f>
        <v>28</v>
      </c>
      <c r="D5" s="80">
        <f>SUM(33.69,17.6,49.68,93.65,7.16,6.5,24.84,15,28,28.68,12.96,78,9.21)</f>
        <v>404.96999999999997</v>
      </c>
      <c r="E5" s="2">
        <v>535</v>
      </c>
      <c r="F5" s="2">
        <v>271</v>
      </c>
      <c r="G5" s="2">
        <v>79.819999999999993</v>
      </c>
      <c r="H5" s="2">
        <f>SUM(75,60,40,4)</f>
        <v>179</v>
      </c>
      <c r="I5" s="2"/>
      <c r="J5" s="2">
        <f>SUM(5.27,2.69,12.19)</f>
        <v>20.149999999999999</v>
      </c>
      <c r="K5" s="2"/>
      <c r="L5" s="2">
        <v>46.99</v>
      </c>
      <c r="M5" s="2">
        <v>14</v>
      </c>
      <c r="N5" s="2"/>
      <c r="O5" s="2">
        <f>SUM(157.94,10.55)</f>
        <v>168.49</v>
      </c>
      <c r="P5" s="2">
        <f>SUM(10,20.13,17.26)</f>
        <v>47.39</v>
      </c>
      <c r="Q5" s="2">
        <f>SUM(6.67,22)</f>
        <v>28.67</v>
      </c>
      <c r="R5" s="2">
        <v>125</v>
      </c>
      <c r="S5" s="2"/>
      <c r="T5" s="2">
        <v>29</v>
      </c>
      <c r="U5" s="2"/>
      <c r="V5" s="2">
        <f>SUM(182.01)</f>
        <v>182.01</v>
      </c>
      <c r="W5" s="2">
        <v>1200</v>
      </c>
      <c r="X5" s="102">
        <f>SUM(C5:U5)</f>
        <v>1977.4800000000002</v>
      </c>
      <c r="Y5" s="2">
        <f>SUM(C5:W5)</f>
        <v>3359.4900000000002</v>
      </c>
      <c r="Z5" s="105">
        <v>3974.23</v>
      </c>
    </row>
    <row r="6" spans="1:26" x14ac:dyDescent="0.3">
      <c r="A6" s="65">
        <v>4</v>
      </c>
      <c r="B6" s="65" t="s">
        <v>5</v>
      </c>
      <c r="C6" s="2"/>
      <c r="D6" s="2"/>
      <c r="E6" s="2">
        <v>535</v>
      </c>
      <c r="F6" s="2">
        <v>271</v>
      </c>
      <c r="G6" s="2">
        <v>79.819999999999993</v>
      </c>
      <c r="H6" s="2">
        <v>38.6</v>
      </c>
      <c r="I6" s="2"/>
      <c r="J6" s="2"/>
      <c r="K6" s="2"/>
      <c r="L6" s="2">
        <v>46.99</v>
      </c>
      <c r="M6" s="2">
        <v>14</v>
      </c>
      <c r="N6" s="2"/>
      <c r="O6" s="2"/>
      <c r="P6" s="2"/>
      <c r="Q6" s="2"/>
      <c r="R6" s="2"/>
      <c r="S6" s="2"/>
      <c r="T6" s="2">
        <v>29</v>
      </c>
      <c r="U6" s="2"/>
      <c r="V6" s="2"/>
      <c r="W6" s="2"/>
      <c r="X6" s="102">
        <f>SUM(C6:U6)</f>
        <v>1014.41</v>
      </c>
      <c r="Y6" s="2">
        <f>SUM(C6:W6)</f>
        <v>1014.41</v>
      </c>
      <c r="Z6" s="104"/>
    </row>
    <row r="7" spans="1:26" x14ac:dyDescent="0.3">
      <c r="A7" s="65">
        <v>5</v>
      </c>
      <c r="B7" s="65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102"/>
      <c r="Y7" s="2"/>
      <c r="Z7" s="104"/>
    </row>
    <row r="8" spans="1:26" x14ac:dyDescent="0.3">
      <c r="A8" s="65">
        <v>6</v>
      </c>
      <c r="B8" s="65" t="s">
        <v>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102"/>
      <c r="Y8" s="2"/>
      <c r="Z8" s="104"/>
    </row>
    <row r="9" spans="1:26" x14ac:dyDescent="0.3">
      <c r="A9" s="65">
        <v>7</v>
      </c>
      <c r="B9" s="65" t="s">
        <v>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102"/>
      <c r="Y9" s="2"/>
      <c r="Z9" s="104"/>
    </row>
    <row r="10" spans="1:26" x14ac:dyDescent="0.3">
      <c r="A10" s="65">
        <v>8</v>
      </c>
      <c r="B10" s="65" t="s">
        <v>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102"/>
      <c r="Y10" s="2"/>
      <c r="Z10" s="104"/>
    </row>
    <row r="11" spans="1:26" x14ac:dyDescent="0.3">
      <c r="A11" s="65">
        <v>9</v>
      </c>
      <c r="B11" s="65" t="s">
        <v>10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102"/>
      <c r="Y11" s="2"/>
      <c r="Z11" s="104"/>
    </row>
    <row r="12" spans="1:26" x14ac:dyDescent="0.3">
      <c r="A12" s="65">
        <v>10</v>
      </c>
      <c r="B12" s="65" t="s">
        <v>11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102"/>
      <c r="Y12" s="2"/>
      <c r="Z12" s="104"/>
    </row>
    <row r="13" spans="1:26" x14ac:dyDescent="0.3">
      <c r="A13" s="65">
        <v>11</v>
      </c>
      <c r="B13" s="65" t="s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102"/>
      <c r="Y13" s="2"/>
      <c r="Z13" s="104"/>
    </row>
    <row r="14" spans="1:26" x14ac:dyDescent="0.3">
      <c r="A14" s="65">
        <v>12</v>
      </c>
      <c r="B14" s="65" t="s">
        <v>13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02"/>
      <c r="Y14" s="2"/>
      <c r="Z14" s="104"/>
    </row>
    <row r="16" spans="1:26" x14ac:dyDescent="0.3">
      <c r="B16" s="128" t="s">
        <v>136</v>
      </c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30"/>
    </row>
    <row r="17" spans="2:18" ht="28.2" x14ac:dyDescent="0.3">
      <c r="B17" s="132" t="s">
        <v>35</v>
      </c>
      <c r="C17" s="132"/>
      <c r="D17" s="4" t="s">
        <v>37</v>
      </c>
      <c r="E17" s="65" t="s">
        <v>16</v>
      </c>
      <c r="F17" s="65" t="s">
        <v>38</v>
      </c>
      <c r="G17" s="65" t="s">
        <v>19</v>
      </c>
      <c r="H17" s="65" t="s">
        <v>26</v>
      </c>
      <c r="I17" s="65" t="s">
        <v>39</v>
      </c>
      <c r="J17" s="65" t="s">
        <v>24</v>
      </c>
      <c r="K17" s="65" t="s">
        <v>66</v>
      </c>
      <c r="L17" s="65" t="s">
        <v>27</v>
      </c>
      <c r="M17" s="65" t="s">
        <v>14</v>
      </c>
      <c r="N17" s="4" t="s">
        <v>41</v>
      </c>
      <c r="O17" s="69" t="s">
        <v>40</v>
      </c>
      <c r="Q17" s="91"/>
      <c r="R17" s="108"/>
    </row>
    <row r="18" spans="2:18" ht="15.6" x14ac:dyDescent="0.3">
      <c r="B18" s="23"/>
      <c r="C18" s="48"/>
      <c r="D18" s="11">
        <v>900</v>
      </c>
      <c r="E18" s="11">
        <v>294</v>
      </c>
      <c r="F18" s="11">
        <v>270</v>
      </c>
      <c r="G18" s="11">
        <v>80</v>
      </c>
      <c r="H18" s="6">
        <v>30</v>
      </c>
      <c r="I18" s="11">
        <v>125</v>
      </c>
      <c r="J18" s="11">
        <v>20</v>
      </c>
      <c r="K18" s="11">
        <v>46.99</v>
      </c>
      <c r="L18" s="11">
        <v>14</v>
      </c>
      <c r="M18" s="11">
        <v>70</v>
      </c>
      <c r="N18" s="11">
        <v>150</v>
      </c>
      <c r="O18" s="12">
        <f>SUM(D18:N18)</f>
        <v>1999.99</v>
      </c>
      <c r="Q18" s="91"/>
    </row>
    <row r="19" spans="2:18" ht="15.6" x14ac:dyDescent="0.3">
      <c r="B19" s="23"/>
      <c r="C19" s="23"/>
      <c r="D19" s="70" t="s">
        <v>42</v>
      </c>
      <c r="E19" s="133" t="s">
        <v>47</v>
      </c>
      <c r="F19" s="133"/>
      <c r="G19" s="133"/>
      <c r="H19" s="133"/>
      <c r="I19" s="133"/>
      <c r="J19" s="133"/>
      <c r="K19" s="133"/>
      <c r="L19" s="133"/>
      <c r="M19" s="133"/>
      <c r="N19" s="144"/>
      <c r="O19" s="145"/>
      <c r="Q19" s="91"/>
    </row>
    <row r="20" spans="2:18" ht="42" x14ac:dyDescent="0.3">
      <c r="B20" s="23"/>
      <c r="C20" s="23"/>
      <c r="D20" s="13" t="s">
        <v>43</v>
      </c>
      <c r="E20" s="133" t="s">
        <v>44</v>
      </c>
      <c r="F20" s="133"/>
      <c r="G20" s="133"/>
      <c r="H20" s="133"/>
      <c r="I20" s="133"/>
      <c r="J20" s="133"/>
      <c r="K20" s="133"/>
      <c r="L20" s="133"/>
      <c r="M20" s="133"/>
      <c r="N20" s="134" t="s">
        <v>185</v>
      </c>
      <c r="O20" s="134"/>
      <c r="Q20" s="91"/>
    </row>
    <row r="21" spans="2:18" x14ac:dyDescent="0.3">
      <c r="B21" s="23"/>
      <c r="C21" s="23"/>
      <c r="D21" s="14" t="s">
        <v>46</v>
      </c>
      <c r="E21" s="133" t="s">
        <v>45</v>
      </c>
      <c r="F21" s="133"/>
      <c r="G21" s="133"/>
      <c r="H21" s="133"/>
      <c r="I21" s="133"/>
      <c r="J21" s="133"/>
      <c r="K21" s="133"/>
      <c r="L21" s="133"/>
      <c r="M21" s="133"/>
      <c r="N21" s="29"/>
      <c r="O21" s="29"/>
    </row>
    <row r="23" spans="2:18" x14ac:dyDescent="0.3">
      <c r="B23" s="137" t="s">
        <v>48</v>
      </c>
      <c r="C23" s="138"/>
      <c r="D23" s="139"/>
    </row>
    <row r="24" spans="2:18" x14ac:dyDescent="0.3">
      <c r="B24" s="140" t="s">
        <v>53</v>
      </c>
      <c r="C24" s="141"/>
      <c r="D24" s="107">
        <v>1225</v>
      </c>
    </row>
    <row r="25" spans="2:18" x14ac:dyDescent="0.3">
      <c r="B25" s="142" t="s">
        <v>49</v>
      </c>
      <c r="C25" s="143"/>
      <c r="D25" s="107">
        <v>55</v>
      </c>
    </row>
    <row r="26" spans="2:18" x14ac:dyDescent="0.3">
      <c r="B26" s="142" t="s">
        <v>51</v>
      </c>
      <c r="C26" s="143"/>
      <c r="D26" s="107">
        <v>150</v>
      </c>
    </row>
    <row r="27" spans="2:18" x14ac:dyDescent="0.3">
      <c r="B27" s="142" t="s">
        <v>52</v>
      </c>
      <c r="C27" s="143"/>
      <c r="D27" s="107">
        <v>192</v>
      </c>
    </row>
    <row r="28" spans="2:18" x14ac:dyDescent="0.3">
      <c r="B28" s="135" t="s">
        <v>59</v>
      </c>
      <c r="C28" s="136"/>
      <c r="D28" s="106">
        <v>94</v>
      </c>
    </row>
    <row r="29" spans="2:18" x14ac:dyDescent="0.3">
      <c r="B29" s="127" t="s">
        <v>158</v>
      </c>
      <c r="C29" s="127"/>
      <c r="D29" s="127"/>
      <c r="E29" s="127"/>
      <c r="F29" s="127"/>
      <c r="G29" s="127"/>
      <c r="H29" s="127"/>
      <c r="I29" s="127"/>
    </row>
  </sheetData>
  <mergeCells count="15">
    <mergeCell ref="B29:I29"/>
    <mergeCell ref="B16:O16"/>
    <mergeCell ref="A1:Z1"/>
    <mergeCell ref="B17:C17"/>
    <mergeCell ref="E19:M19"/>
    <mergeCell ref="E20:M20"/>
    <mergeCell ref="N20:O20"/>
    <mergeCell ref="E21:M21"/>
    <mergeCell ref="B28:C28"/>
    <mergeCell ref="B23:D23"/>
    <mergeCell ref="B24:C24"/>
    <mergeCell ref="B25:C25"/>
    <mergeCell ref="B26:C26"/>
    <mergeCell ref="B27:C27"/>
    <mergeCell ref="N19:O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EA54-17B7-47DD-97BE-328AB3792EA8}">
  <dimension ref="A1:V40"/>
  <sheetViews>
    <sheetView topLeftCell="A13" zoomScale="85" zoomScaleNormal="85" workbookViewId="0">
      <selection activeCell="F32" sqref="F32"/>
    </sheetView>
  </sheetViews>
  <sheetFormatPr defaultRowHeight="14.4" x14ac:dyDescent="0.3"/>
  <cols>
    <col min="1" max="1" width="12.21875" bestFit="1" customWidth="1"/>
    <col min="2" max="2" width="10.21875" bestFit="1" customWidth="1"/>
    <col min="3" max="3" width="6.5546875" bestFit="1" customWidth="1"/>
    <col min="4" max="4" width="16.5546875" bestFit="1" customWidth="1"/>
    <col min="5" max="5" width="12.21875" bestFit="1" customWidth="1"/>
    <col min="6" max="6" width="6.5546875" bestFit="1" customWidth="1"/>
    <col min="7" max="7" width="12.21875" bestFit="1" customWidth="1"/>
    <col min="9" max="9" width="6.5546875" bestFit="1" customWidth="1"/>
    <col min="10" max="10" width="11.33203125" bestFit="1" customWidth="1"/>
    <col min="11" max="11" width="11.5546875" bestFit="1" customWidth="1"/>
    <col min="12" max="12" width="7.5546875" bestFit="1" customWidth="1"/>
    <col min="14" max="14" width="9.5546875" customWidth="1"/>
    <col min="15" max="15" width="7.5546875" bestFit="1" customWidth="1"/>
    <col min="17" max="17" width="12.77734375" bestFit="1" customWidth="1"/>
    <col min="18" max="18" width="6.5546875" bestFit="1" customWidth="1"/>
    <col min="20" max="20" width="11.33203125" bestFit="1" customWidth="1"/>
    <col min="21" max="21" width="6.5546875" bestFit="1" customWidth="1"/>
  </cols>
  <sheetData>
    <row r="1" spans="1:22" s="153" customFormat="1" ht="15" thickBot="1" x14ac:dyDescent="0.35"/>
    <row r="2" spans="1:22" ht="15" thickBot="1" x14ac:dyDescent="0.35">
      <c r="A2" s="148" t="s">
        <v>2</v>
      </c>
      <c r="B2" s="149"/>
      <c r="C2" s="149"/>
      <c r="D2" s="149"/>
      <c r="E2" s="149"/>
      <c r="F2" s="149"/>
      <c r="G2" s="149"/>
      <c r="H2" s="149"/>
      <c r="I2" s="150"/>
      <c r="J2" s="113"/>
      <c r="K2" s="154" t="s">
        <v>3</v>
      </c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6"/>
    </row>
    <row r="3" spans="1:22" x14ac:dyDescent="0.3">
      <c r="A3" s="94"/>
      <c r="B3" s="34"/>
      <c r="C3" s="34"/>
      <c r="D3" s="34"/>
      <c r="E3" s="34"/>
      <c r="F3" s="34"/>
      <c r="G3" s="23"/>
      <c r="H3" s="23"/>
      <c r="I3" s="114"/>
      <c r="J3" s="23"/>
      <c r="K3" s="92"/>
      <c r="L3" s="93"/>
      <c r="M3" s="93"/>
      <c r="N3" s="93"/>
      <c r="O3" s="93"/>
      <c r="P3" s="93"/>
      <c r="Q3" s="93"/>
      <c r="R3" s="93"/>
      <c r="S3" s="93"/>
      <c r="T3" s="93"/>
      <c r="U3" s="93"/>
      <c r="V3" s="99"/>
    </row>
    <row r="4" spans="1:22" x14ac:dyDescent="0.3">
      <c r="A4" s="110" t="s">
        <v>21</v>
      </c>
      <c r="B4" s="110"/>
      <c r="C4" s="34"/>
      <c r="D4" s="110" t="s">
        <v>16</v>
      </c>
      <c r="E4" s="110"/>
      <c r="F4" s="34"/>
      <c r="G4" s="110" t="s">
        <v>15</v>
      </c>
      <c r="H4" s="110"/>
      <c r="I4" s="114"/>
      <c r="J4" s="34"/>
      <c r="K4" s="146" t="s">
        <v>159</v>
      </c>
      <c r="L4" s="147"/>
      <c r="M4" s="34"/>
      <c r="N4" s="147" t="s">
        <v>16</v>
      </c>
      <c r="O4" s="147"/>
      <c r="P4" s="34"/>
      <c r="Q4" s="151" t="s">
        <v>15</v>
      </c>
      <c r="R4" s="152"/>
      <c r="S4" s="23"/>
      <c r="T4" s="147" t="s">
        <v>21</v>
      </c>
      <c r="U4" s="147"/>
      <c r="V4" s="95"/>
    </row>
    <row r="5" spans="1:22" x14ac:dyDescent="0.3">
      <c r="A5" s="85" t="s">
        <v>138</v>
      </c>
      <c r="B5" s="2">
        <v>15.14</v>
      </c>
      <c r="C5" s="34"/>
      <c r="D5" s="84" t="s">
        <v>119</v>
      </c>
      <c r="E5" s="2">
        <v>92</v>
      </c>
      <c r="F5" s="34"/>
      <c r="G5" s="84" t="s">
        <v>141</v>
      </c>
      <c r="H5" s="2">
        <v>5.82</v>
      </c>
      <c r="I5" s="114"/>
      <c r="J5" s="34"/>
      <c r="K5" s="112" t="s">
        <v>143</v>
      </c>
      <c r="L5" s="2">
        <v>112.6</v>
      </c>
      <c r="M5" s="34"/>
      <c r="N5" s="84" t="s">
        <v>119</v>
      </c>
      <c r="O5" s="2">
        <f>SUM(28.46, 26.57)</f>
        <v>55.03</v>
      </c>
      <c r="P5" s="34"/>
      <c r="Q5" s="84" t="s">
        <v>155</v>
      </c>
      <c r="R5" s="2">
        <v>15.89</v>
      </c>
      <c r="S5" s="23"/>
      <c r="T5" s="84" t="s">
        <v>156</v>
      </c>
      <c r="U5" s="2">
        <v>29.24</v>
      </c>
      <c r="V5" s="95"/>
    </row>
    <row r="6" spans="1:22" x14ac:dyDescent="0.3">
      <c r="A6" s="85" t="s">
        <v>137</v>
      </c>
      <c r="B6" s="2">
        <v>34.99</v>
      </c>
      <c r="C6" s="34"/>
      <c r="D6" s="84" t="s">
        <v>119</v>
      </c>
      <c r="E6" s="2">
        <v>36.22</v>
      </c>
      <c r="F6" s="34"/>
      <c r="G6" s="84" t="s">
        <v>146</v>
      </c>
      <c r="H6" s="2">
        <v>8.7899999999999991</v>
      </c>
      <c r="I6" s="114"/>
      <c r="J6" s="34"/>
      <c r="K6" s="112" t="s">
        <v>121</v>
      </c>
      <c r="L6" s="2">
        <v>36.909999999999997</v>
      </c>
      <c r="M6" s="34"/>
      <c r="N6" s="84" t="s">
        <v>144</v>
      </c>
      <c r="O6" s="2">
        <f>SUM(30.37, 4.6)</f>
        <v>34.97</v>
      </c>
      <c r="P6" s="34"/>
      <c r="Q6" s="84" t="s">
        <v>161</v>
      </c>
      <c r="R6" s="2">
        <v>28.13</v>
      </c>
      <c r="S6" s="23"/>
      <c r="T6" s="84" t="s">
        <v>157</v>
      </c>
      <c r="U6" s="2">
        <v>7.68</v>
      </c>
      <c r="V6" s="95"/>
    </row>
    <row r="7" spans="1:22" x14ac:dyDescent="0.3">
      <c r="A7" s="84" t="s">
        <v>139</v>
      </c>
      <c r="B7" s="2">
        <v>27.81</v>
      </c>
      <c r="C7" s="34"/>
      <c r="D7" s="84" t="s">
        <v>144</v>
      </c>
      <c r="E7" s="2">
        <v>18.68</v>
      </c>
      <c r="F7" s="34"/>
      <c r="G7" s="84" t="s">
        <v>151</v>
      </c>
      <c r="H7" s="2">
        <v>10.94</v>
      </c>
      <c r="I7" s="114"/>
      <c r="J7" s="34"/>
      <c r="K7" s="112" t="s">
        <v>164</v>
      </c>
      <c r="L7" s="2">
        <v>3.87</v>
      </c>
      <c r="M7" s="34"/>
      <c r="N7" s="84" t="s">
        <v>162</v>
      </c>
      <c r="O7" s="2">
        <v>7.55</v>
      </c>
      <c r="P7" s="34"/>
      <c r="Q7" s="84" t="s">
        <v>171</v>
      </c>
      <c r="R7" s="2">
        <v>7.93</v>
      </c>
      <c r="S7" s="23"/>
      <c r="T7" s="84" t="s">
        <v>173</v>
      </c>
      <c r="U7" s="2">
        <v>40</v>
      </c>
      <c r="V7" s="95"/>
    </row>
    <row r="8" spans="1:22" x14ac:dyDescent="0.3">
      <c r="A8" s="84" t="s">
        <v>150</v>
      </c>
      <c r="B8" s="2">
        <v>18.399999999999999</v>
      </c>
      <c r="C8" s="34"/>
      <c r="D8" s="84" t="s">
        <v>119</v>
      </c>
      <c r="E8" s="2">
        <v>5.4</v>
      </c>
      <c r="F8" s="34"/>
      <c r="G8" s="84" t="s">
        <v>119</v>
      </c>
      <c r="H8" s="2">
        <f>SUM(5.98, 3.17)</f>
        <v>9.15</v>
      </c>
      <c r="I8" s="114"/>
      <c r="J8" s="34"/>
      <c r="K8" s="112" t="s">
        <v>165</v>
      </c>
      <c r="L8" s="2">
        <v>15.14</v>
      </c>
      <c r="M8" s="34"/>
      <c r="N8" s="84" t="s">
        <v>119</v>
      </c>
      <c r="O8" s="2">
        <v>26.01</v>
      </c>
      <c r="P8" s="34"/>
      <c r="Q8" s="84" t="s">
        <v>172</v>
      </c>
      <c r="R8" s="2">
        <v>10.51</v>
      </c>
      <c r="S8" s="23"/>
      <c r="T8" s="84"/>
      <c r="U8" s="2"/>
      <c r="V8" s="95"/>
    </row>
    <row r="9" spans="1:22" x14ac:dyDescent="0.3">
      <c r="A9" s="94"/>
      <c r="B9" s="34"/>
      <c r="C9" s="34"/>
      <c r="D9" s="90" t="s">
        <v>119</v>
      </c>
      <c r="E9" s="33">
        <v>50.15</v>
      </c>
      <c r="F9" s="34"/>
      <c r="G9" s="34"/>
      <c r="H9" s="34"/>
      <c r="I9" s="95"/>
      <c r="J9" s="34"/>
      <c r="K9" s="112" t="s">
        <v>39</v>
      </c>
      <c r="L9" s="2">
        <v>32</v>
      </c>
      <c r="M9" s="34"/>
      <c r="N9" s="84" t="s">
        <v>166</v>
      </c>
      <c r="O9" s="2">
        <v>17.12</v>
      </c>
      <c r="P9" s="34"/>
      <c r="Q9" s="84" t="s">
        <v>142</v>
      </c>
      <c r="R9" s="2">
        <v>24.21</v>
      </c>
      <c r="S9" s="23"/>
      <c r="T9" s="23"/>
      <c r="U9" s="23"/>
      <c r="V9" s="95"/>
    </row>
    <row r="10" spans="1:22" x14ac:dyDescent="0.3">
      <c r="A10" s="110" t="s">
        <v>115</v>
      </c>
      <c r="B10" s="110"/>
      <c r="C10" s="34"/>
      <c r="D10" s="109" t="s">
        <v>40</v>
      </c>
      <c r="E10" s="2">
        <f>SUM(E5:E9)</f>
        <v>202.45000000000002</v>
      </c>
      <c r="F10" s="34"/>
      <c r="G10" s="110" t="s">
        <v>20</v>
      </c>
      <c r="H10" s="110"/>
      <c r="I10" s="95"/>
      <c r="J10" s="34"/>
      <c r="K10" s="112" t="s">
        <v>167</v>
      </c>
      <c r="L10" s="2">
        <v>8.25</v>
      </c>
      <c r="M10" s="34"/>
      <c r="N10" s="84" t="s">
        <v>166</v>
      </c>
      <c r="O10" s="2">
        <v>19.63</v>
      </c>
      <c r="P10" s="34"/>
      <c r="Q10" s="90" t="s">
        <v>174</v>
      </c>
      <c r="R10" s="2">
        <v>3.21</v>
      </c>
      <c r="S10" s="34"/>
      <c r="T10" s="157" t="s">
        <v>22</v>
      </c>
      <c r="U10" s="157"/>
      <c r="V10" s="95"/>
    </row>
    <row r="11" spans="1:22" x14ac:dyDescent="0.3">
      <c r="A11" s="2" t="s">
        <v>127</v>
      </c>
      <c r="B11" s="2">
        <v>147.33000000000001</v>
      </c>
      <c r="C11" s="34"/>
      <c r="D11" s="34"/>
      <c r="E11" s="34"/>
      <c r="F11" s="34"/>
      <c r="G11" s="84" t="s">
        <v>149</v>
      </c>
      <c r="H11" s="2">
        <v>38</v>
      </c>
      <c r="I11" s="95"/>
      <c r="J11" s="34"/>
      <c r="K11" s="115" t="s">
        <v>168</v>
      </c>
      <c r="L11" s="33">
        <v>20.61</v>
      </c>
      <c r="M11" s="34"/>
      <c r="N11" s="90" t="s">
        <v>166</v>
      </c>
      <c r="O11" s="33">
        <v>16.63</v>
      </c>
      <c r="P11" s="34"/>
      <c r="Q11" s="90" t="s">
        <v>175</v>
      </c>
      <c r="R11" s="2">
        <v>13.08</v>
      </c>
      <c r="S11" s="34"/>
      <c r="T11" s="84" t="s">
        <v>111</v>
      </c>
      <c r="U11" s="2">
        <v>21.19</v>
      </c>
      <c r="V11" s="95"/>
    </row>
    <row r="12" spans="1:22" x14ac:dyDescent="0.3">
      <c r="A12" s="84" t="s">
        <v>152</v>
      </c>
      <c r="B12" s="33">
        <v>10</v>
      </c>
      <c r="C12" s="34"/>
      <c r="D12" s="110" t="s">
        <v>22</v>
      </c>
      <c r="E12" s="110"/>
      <c r="F12" s="34"/>
      <c r="G12" s="34"/>
      <c r="H12" s="34"/>
      <c r="I12" s="95"/>
      <c r="J12" s="34"/>
      <c r="K12" s="115" t="s">
        <v>169</v>
      </c>
      <c r="L12" s="33">
        <v>30</v>
      </c>
      <c r="M12" s="34"/>
      <c r="N12" s="90" t="s">
        <v>119</v>
      </c>
      <c r="O12" s="33">
        <v>47.59</v>
      </c>
      <c r="P12" s="34"/>
      <c r="Q12" s="34"/>
      <c r="R12" s="34"/>
      <c r="S12" s="34"/>
      <c r="T12" s="84" t="s">
        <v>163</v>
      </c>
      <c r="U12" s="2">
        <v>51.02</v>
      </c>
      <c r="V12" s="95"/>
    </row>
    <row r="13" spans="1:22" x14ac:dyDescent="0.3">
      <c r="A13" s="94"/>
      <c r="B13" s="34"/>
      <c r="C13" s="34"/>
      <c r="D13" s="84" t="s">
        <v>145</v>
      </c>
      <c r="E13" s="2">
        <v>13.78</v>
      </c>
      <c r="F13" s="34"/>
      <c r="G13" s="110" t="s">
        <v>141</v>
      </c>
      <c r="H13" s="110"/>
      <c r="I13" s="95"/>
      <c r="J13" s="34"/>
      <c r="K13" s="115" t="s">
        <v>170</v>
      </c>
      <c r="L13" s="33">
        <v>64</v>
      </c>
      <c r="M13" s="34"/>
      <c r="N13" s="109" t="s">
        <v>40</v>
      </c>
      <c r="O13" s="6">
        <f>SUM(O5:O12)</f>
        <v>224.53</v>
      </c>
      <c r="P13" s="34"/>
      <c r="Q13" s="147" t="s">
        <v>141</v>
      </c>
      <c r="R13" s="147"/>
      <c r="S13" s="34"/>
      <c r="T13" s="84"/>
      <c r="U13" s="2">
        <v>21.19</v>
      </c>
      <c r="V13" s="95"/>
    </row>
    <row r="14" spans="1:22" x14ac:dyDescent="0.3">
      <c r="A14" s="94"/>
      <c r="B14" s="34"/>
      <c r="C14" s="34"/>
      <c r="D14" s="84" t="s">
        <v>148</v>
      </c>
      <c r="E14" s="2">
        <v>6.89</v>
      </c>
      <c r="F14" s="34"/>
      <c r="G14" s="84" t="s">
        <v>142</v>
      </c>
      <c r="H14" s="2">
        <v>12</v>
      </c>
      <c r="I14" s="95"/>
      <c r="J14" s="34"/>
      <c r="K14" s="115" t="s">
        <v>168</v>
      </c>
      <c r="L14" s="33">
        <v>7.98</v>
      </c>
      <c r="M14" s="34"/>
      <c r="N14" s="34"/>
      <c r="O14" s="34"/>
      <c r="P14" s="34"/>
      <c r="Q14" s="84" t="s">
        <v>142</v>
      </c>
      <c r="R14" s="2">
        <v>11.18</v>
      </c>
      <c r="S14" s="34"/>
      <c r="T14" s="84"/>
      <c r="U14" s="84"/>
      <c r="V14" s="95"/>
    </row>
    <row r="15" spans="1:22" x14ac:dyDescent="0.3">
      <c r="A15" s="94"/>
      <c r="B15" s="34"/>
      <c r="C15" s="34"/>
      <c r="D15" s="84" t="s">
        <v>83</v>
      </c>
      <c r="E15" s="2">
        <v>25.43</v>
      </c>
      <c r="F15" s="34"/>
      <c r="G15" s="84" t="s">
        <v>142</v>
      </c>
      <c r="H15" s="2">
        <v>12</v>
      </c>
      <c r="I15" s="95"/>
      <c r="J15" s="34"/>
      <c r="K15" s="116" t="s">
        <v>40</v>
      </c>
      <c r="L15" s="2">
        <f>SUM(112.6,36.91,3.87,15.14,32,8.25,20.61,30,64,7.98)</f>
        <v>331.36</v>
      </c>
      <c r="M15" s="34"/>
      <c r="N15" s="34"/>
      <c r="O15" s="34"/>
      <c r="P15" s="34"/>
      <c r="Q15" s="84"/>
      <c r="R15" s="2"/>
      <c r="S15" s="34"/>
      <c r="T15" s="34"/>
      <c r="U15" s="34"/>
      <c r="V15" s="95"/>
    </row>
    <row r="16" spans="1:22" ht="15" thickBot="1" x14ac:dyDescent="0.35">
      <c r="A16" s="96"/>
      <c r="B16" s="97"/>
      <c r="C16" s="97"/>
      <c r="D16" s="97"/>
      <c r="E16" s="97"/>
      <c r="F16" s="97"/>
      <c r="G16" s="97"/>
      <c r="H16" s="97"/>
      <c r="I16" s="98"/>
      <c r="J16" s="34"/>
      <c r="K16" s="96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8"/>
    </row>
    <row r="17" spans="1:13" ht="15" thickBot="1" x14ac:dyDescent="0.35"/>
    <row r="18" spans="1:13" ht="15" thickBot="1" x14ac:dyDescent="0.35">
      <c r="A18" s="148" t="s">
        <v>4</v>
      </c>
      <c r="B18" s="149"/>
      <c r="C18" s="149"/>
      <c r="D18" s="149"/>
      <c r="E18" s="149"/>
      <c r="F18" s="149"/>
      <c r="G18" s="149"/>
      <c r="H18" s="149"/>
      <c r="I18" s="149"/>
      <c r="J18" s="150"/>
      <c r="K18" s="113"/>
      <c r="L18" s="113"/>
      <c r="M18" s="113"/>
    </row>
    <row r="19" spans="1:13" x14ac:dyDescent="0.3">
      <c r="A19" s="94"/>
      <c r="B19" s="34"/>
      <c r="C19" s="34"/>
      <c r="D19" s="34"/>
      <c r="E19" s="34"/>
      <c r="F19" s="34"/>
      <c r="G19" s="34"/>
      <c r="H19" s="34"/>
      <c r="I19" s="34"/>
      <c r="J19" s="95"/>
      <c r="K19" s="34"/>
      <c r="L19" s="34"/>
      <c r="M19" s="34"/>
    </row>
    <row r="20" spans="1:13" x14ac:dyDescent="0.3">
      <c r="A20" s="146" t="s">
        <v>16</v>
      </c>
      <c r="B20" s="147"/>
      <c r="C20" s="34"/>
      <c r="D20" s="147" t="s">
        <v>21</v>
      </c>
      <c r="E20" s="147"/>
      <c r="F20" s="34"/>
      <c r="G20" s="147" t="s">
        <v>15</v>
      </c>
      <c r="H20" s="147"/>
      <c r="I20" s="34"/>
      <c r="J20" s="95"/>
      <c r="K20" s="34"/>
      <c r="L20" s="34"/>
      <c r="M20" s="34"/>
    </row>
    <row r="21" spans="1:13" x14ac:dyDescent="0.3">
      <c r="A21" s="112" t="s">
        <v>119</v>
      </c>
      <c r="B21" s="2">
        <v>33.69</v>
      </c>
      <c r="C21" s="34"/>
      <c r="D21" s="85" t="s">
        <v>173</v>
      </c>
      <c r="E21" s="2">
        <v>10</v>
      </c>
      <c r="F21" s="34"/>
      <c r="G21" s="84" t="s">
        <v>119</v>
      </c>
      <c r="H21" s="2">
        <v>5.27</v>
      </c>
      <c r="I21" s="34"/>
      <c r="J21" s="95"/>
      <c r="K21" s="34"/>
      <c r="L21" s="34"/>
      <c r="M21" s="34"/>
    </row>
    <row r="22" spans="1:13" x14ac:dyDescent="0.3">
      <c r="A22" s="112" t="s">
        <v>144</v>
      </c>
      <c r="B22" s="2">
        <v>17.600000000000001</v>
      </c>
      <c r="C22" s="34"/>
      <c r="D22" s="85" t="s">
        <v>189</v>
      </c>
      <c r="E22" s="2">
        <v>20.13</v>
      </c>
      <c r="F22" s="34"/>
      <c r="G22" s="84" t="s">
        <v>179</v>
      </c>
      <c r="H22" s="2">
        <v>12.19</v>
      </c>
      <c r="I22" s="34"/>
      <c r="J22" s="95"/>
      <c r="K22" s="34"/>
      <c r="L22" s="34"/>
      <c r="M22" s="34"/>
    </row>
    <row r="23" spans="1:13" x14ac:dyDescent="0.3">
      <c r="A23" s="112" t="s">
        <v>105</v>
      </c>
      <c r="B23" s="2">
        <v>49.68</v>
      </c>
      <c r="C23" s="34"/>
      <c r="D23" s="84" t="s">
        <v>156</v>
      </c>
      <c r="E23" s="2">
        <v>17.260000000000002</v>
      </c>
      <c r="F23" s="34"/>
      <c r="G23" s="84"/>
      <c r="H23" s="2"/>
      <c r="I23" s="34"/>
      <c r="J23" s="95"/>
      <c r="K23" s="34"/>
      <c r="L23" s="34"/>
      <c r="M23" s="34"/>
    </row>
    <row r="24" spans="1:13" x14ac:dyDescent="0.3">
      <c r="A24" s="112" t="s">
        <v>119</v>
      </c>
      <c r="B24" s="2">
        <v>93.65</v>
      </c>
      <c r="C24" s="34"/>
      <c r="D24" s="23"/>
      <c r="E24" s="27"/>
      <c r="F24" s="34"/>
      <c r="G24" s="84"/>
      <c r="H24" s="2"/>
      <c r="I24" s="34"/>
      <c r="J24" s="95"/>
      <c r="K24" s="34"/>
      <c r="L24" s="34"/>
      <c r="M24" s="34"/>
    </row>
    <row r="25" spans="1:13" x14ac:dyDescent="0.3">
      <c r="A25" s="115" t="s">
        <v>107</v>
      </c>
      <c r="B25" s="33">
        <v>7.16</v>
      </c>
      <c r="C25" s="34"/>
      <c r="D25" s="151" t="s">
        <v>183</v>
      </c>
      <c r="E25" s="152"/>
      <c r="F25" s="34"/>
      <c r="G25" s="1"/>
      <c r="H25" s="1"/>
      <c r="I25" s="34"/>
      <c r="J25" s="95"/>
      <c r="K25" s="34"/>
      <c r="L25" s="34"/>
      <c r="M25" s="34"/>
    </row>
    <row r="26" spans="1:13" x14ac:dyDescent="0.3">
      <c r="A26" s="115" t="s">
        <v>107</v>
      </c>
      <c r="B26" s="33">
        <v>6.5</v>
      </c>
      <c r="C26" s="34"/>
      <c r="D26" s="84" t="s">
        <v>177</v>
      </c>
      <c r="E26" s="2">
        <v>6.67</v>
      </c>
      <c r="F26" s="34"/>
      <c r="G26" s="34"/>
      <c r="H26" s="34"/>
      <c r="I26" s="34"/>
      <c r="J26" s="95"/>
      <c r="K26" s="34"/>
      <c r="L26" s="34"/>
      <c r="M26" s="34"/>
    </row>
    <row r="27" spans="1:13" x14ac:dyDescent="0.3">
      <c r="A27" s="115" t="s">
        <v>181</v>
      </c>
      <c r="B27" s="33">
        <v>24.84</v>
      </c>
      <c r="C27" s="34"/>
      <c r="D27" s="84" t="s">
        <v>182</v>
      </c>
      <c r="E27" s="2">
        <v>157.94</v>
      </c>
      <c r="F27" s="34"/>
      <c r="G27" s="146" t="s">
        <v>20</v>
      </c>
      <c r="H27" s="147"/>
      <c r="I27" s="34"/>
      <c r="J27" s="95"/>
      <c r="K27" s="34"/>
      <c r="L27" s="34"/>
      <c r="M27" s="34"/>
    </row>
    <row r="28" spans="1:13" x14ac:dyDescent="0.3">
      <c r="A28" s="115" t="s">
        <v>107</v>
      </c>
      <c r="B28" s="33">
        <v>15</v>
      </c>
      <c r="C28" s="34"/>
      <c r="D28" s="84" t="s">
        <v>186</v>
      </c>
      <c r="E28" s="2">
        <v>10.55</v>
      </c>
      <c r="F28" s="34"/>
      <c r="G28" s="112" t="s">
        <v>178</v>
      </c>
      <c r="H28" s="2">
        <v>75</v>
      </c>
      <c r="I28" s="34"/>
      <c r="J28" s="95"/>
      <c r="K28" s="34"/>
      <c r="L28" s="34"/>
      <c r="M28" s="34"/>
    </row>
    <row r="29" spans="1:13" x14ac:dyDescent="0.3">
      <c r="A29" s="115" t="s">
        <v>107</v>
      </c>
      <c r="B29" s="33">
        <v>28.68</v>
      </c>
      <c r="C29" s="34"/>
      <c r="D29" s="84" t="s">
        <v>97</v>
      </c>
      <c r="E29" s="2">
        <v>22</v>
      </c>
      <c r="F29" s="34"/>
      <c r="G29" s="112" t="s">
        <v>176</v>
      </c>
      <c r="H29" s="2">
        <v>60</v>
      </c>
      <c r="I29" s="34"/>
      <c r="J29" s="95"/>
      <c r="K29" s="34"/>
      <c r="L29" s="34"/>
      <c r="M29" s="34"/>
    </row>
    <row r="30" spans="1:13" x14ac:dyDescent="0.3">
      <c r="A30" s="115" t="s">
        <v>181</v>
      </c>
      <c r="B30" s="33">
        <v>28</v>
      </c>
      <c r="C30" s="34"/>
      <c r="D30" s="34"/>
      <c r="E30" s="34"/>
      <c r="F30" s="34"/>
      <c r="G30" s="117" t="s">
        <v>180</v>
      </c>
      <c r="H30" s="118">
        <v>40</v>
      </c>
      <c r="I30" s="34"/>
      <c r="J30" s="95"/>
      <c r="K30" s="34"/>
      <c r="L30" s="34"/>
      <c r="M30" s="34"/>
    </row>
    <row r="31" spans="1:13" x14ac:dyDescent="0.3">
      <c r="A31" s="115" t="s">
        <v>181</v>
      </c>
      <c r="B31" s="33">
        <v>12.96</v>
      </c>
      <c r="C31" s="34"/>
      <c r="D31" s="45" t="s">
        <v>187</v>
      </c>
      <c r="E31" s="37">
        <v>57.37</v>
      </c>
      <c r="F31" s="27"/>
      <c r="G31" s="90" t="s">
        <v>184</v>
      </c>
      <c r="H31" s="33">
        <v>4</v>
      </c>
      <c r="I31" s="34"/>
      <c r="J31" s="95"/>
      <c r="K31" s="34"/>
      <c r="L31" s="34"/>
      <c r="M31" s="34"/>
    </row>
    <row r="32" spans="1:13" x14ac:dyDescent="0.3">
      <c r="A32" s="124" t="s">
        <v>107</v>
      </c>
      <c r="B32" s="125">
        <v>9.2100000000000009</v>
      </c>
      <c r="C32" s="34"/>
      <c r="D32" s="45" t="s">
        <v>20</v>
      </c>
      <c r="E32" s="37">
        <v>38.6</v>
      </c>
      <c r="F32" s="27"/>
      <c r="G32" s="126"/>
      <c r="H32" s="47"/>
      <c r="I32" s="34"/>
      <c r="J32" s="95"/>
      <c r="K32" s="34"/>
      <c r="L32" s="34"/>
      <c r="M32" s="34"/>
    </row>
    <row r="33" spans="1:13" ht="15" thickBot="1" x14ac:dyDescent="0.35">
      <c r="A33" s="121" t="s">
        <v>105</v>
      </c>
      <c r="B33" s="122">
        <v>78</v>
      </c>
      <c r="C33" s="111"/>
      <c r="D33" s="97"/>
      <c r="E33" s="97"/>
      <c r="F33" s="97"/>
      <c r="G33" s="97"/>
      <c r="H33" s="97"/>
      <c r="I33" s="97"/>
      <c r="J33" s="98"/>
      <c r="K33" s="34"/>
      <c r="L33" s="34"/>
      <c r="M33" s="34"/>
    </row>
    <row r="34" spans="1:13" x14ac:dyDescent="0.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pans="1:13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</row>
    <row r="36" spans="1:13" x14ac:dyDescent="0.3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</row>
    <row r="37" spans="1:13" x14ac:dyDescent="0.3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</row>
    <row r="38" spans="1:13" x14ac:dyDescent="0.3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 spans="1:13" x14ac:dyDescent="0.3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</row>
    <row r="40" spans="1:13" x14ac:dyDescent="0.3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</row>
  </sheetData>
  <mergeCells count="15">
    <mergeCell ref="A1:XFD1"/>
    <mergeCell ref="A2:I2"/>
    <mergeCell ref="Q13:R13"/>
    <mergeCell ref="N4:O4"/>
    <mergeCell ref="T4:U4"/>
    <mergeCell ref="Q4:R4"/>
    <mergeCell ref="K2:V2"/>
    <mergeCell ref="K4:L4"/>
    <mergeCell ref="T10:U10"/>
    <mergeCell ref="A20:B20"/>
    <mergeCell ref="G27:H27"/>
    <mergeCell ref="D20:E20"/>
    <mergeCell ref="G20:H20"/>
    <mergeCell ref="A18:J18"/>
    <mergeCell ref="D25:E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49CF-65CD-4D30-B4D4-79708A32B15C}">
  <dimension ref="A1:Z55"/>
  <sheetViews>
    <sheetView zoomScale="85" zoomScaleNormal="85" workbookViewId="0">
      <selection activeCell="P12" sqref="P12"/>
    </sheetView>
  </sheetViews>
  <sheetFormatPr defaultColWidth="8.88671875" defaultRowHeight="13.8" x14ac:dyDescent="0.25"/>
  <cols>
    <col min="1" max="1" width="5.33203125" style="7" customWidth="1"/>
    <col min="2" max="2" width="15.44140625" style="7" customWidth="1"/>
    <col min="3" max="3" width="9.44140625" style="7" customWidth="1"/>
    <col min="4" max="4" width="14.6640625" style="7" customWidth="1"/>
    <col min="5" max="5" width="10.33203125" style="7" customWidth="1"/>
    <col min="6" max="6" width="13.21875" style="7" customWidth="1"/>
    <col min="7" max="7" width="10.88671875" style="7" customWidth="1"/>
    <col min="8" max="8" width="10.109375" style="7" customWidth="1"/>
    <col min="9" max="9" width="11.33203125" style="7" customWidth="1"/>
    <col min="10" max="10" width="10.6640625" style="7" customWidth="1"/>
    <col min="11" max="11" width="9.6640625" style="7" customWidth="1"/>
    <col min="12" max="12" width="11.33203125" style="7" customWidth="1"/>
    <col min="13" max="13" width="9.33203125" style="7" bestFit="1" customWidth="1"/>
    <col min="14" max="14" width="10.88671875" style="7" customWidth="1"/>
    <col min="15" max="15" width="12.109375" style="7" customWidth="1"/>
    <col min="16" max="16" width="9.6640625" style="7" customWidth="1"/>
    <col min="17" max="17" width="10.33203125" style="7" customWidth="1"/>
    <col min="18" max="18" width="10.5546875" style="7" customWidth="1"/>
    <col min="19" max="19" width="8.88671875" style="7"/>
    <col min="20" max="20" width="12.88671875" style="7" customWidth="1"/>
    <col min="21" max="21" width="12.33203125" style="7" customWidth="1"/>
    <col min="22" max="22" width="10.6640625" style="7" customWidth="1"/>
    <col min="23" max="23" width="13" style="7" customWidth="1"/>
    <col min="24" max="24" width="14.109375" style="7" customWidth="1"/>
    <col min="25" max="25" width="10.44140625" style="7" customWidth="1"/>
    <col min="26" max="26" width="11.6640625" style="7" customWidth="1"/>
    <col min="27" max="16384" width="8.88671875" style="7"/>
  </cols>
  <sheetData>
    <row r="1" spans="1:26" ht="27.6" x14ac:dyDescent="0.25">
      <c r="A1" s="131" t="s">
        <v>54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</row>
    <row r="2" spans="1:26" ht="41.4" x14ac:dyDescent="0.25">
      <c r="A2" s="32" t="s">
        <v>1</v>
      </c>
      <c r="B2" s="28" t="s">
        <v>0</v>
      </c>
      <c r="C2" s="28" t="s">
        <v>14</v>
      </c>
      <c r="D2" s="28" t="s">
        <v>16</v>
      </c>
      <c r="E2" s="28" t="s">
        <v>17</v>
      </c>
      <c r="F2" s="28" t="s">
        <v>18</v>
      </c>
      <c r="G2" s="4" t="s">
        <v>153</v>
      </c>
      <c r="H2" s="28" t="s">
        <v>20</v>
      </c>
      <c r="I2" s="28" t="s">
        <v>15</v>
      </c>
      <c r="J2" s="4" t="s">
        <v>31</v>
      </c>
      <c r="K2" s="4" t="s">
        <v>61</v>
      </c>
      <c r="L2" s="28" t="s">
        <v>27</v>
      </c>
      <c r="M2" s="4" t="s">
        <v>113</v>
      </c>
      <c r="N2" s="4" t="s">
        <v>115</v>
      </c>
      <c r="O2" s="28" t="s">
        <v>21</v>
      </c>
      <c r="P2" s="28" t="s">
        <v>22</v>
      </c>
      <c r="Q2" s="28" t="s">
        <v>23</v>
      </c>
      <c r="R2" s="28" t="s">
        <v>24</v>
      </c>
      <c r="S2" s="28" t="s">
        <v>26</v>
      </c>
      <c r="T2" s="4" t="s">
        <v>67</v>
      </c>
      <c r="U2" s="4" t="s">
        <v>29</v>
      </c>
      <c r="V2" s="28" t="s">
        <v>25</v>
      </c>
      <c r="W2" s="57" t="s">
        <v>30</v>
      </c>
      <c r="X2" s="4" t="s">
        <v>33</v>
      </c>
      <c r="Y2" s="4" t="s">
        <v>32</v>
      </c>
    </row>
    <row r="3" spans="1:26" x14ac:dyDescent="0.25">
      <c r="A3" s="28">
        <v>1</v>
      </c>
      <c r="B3" s="28" t="s">
        <v>2</v>
      </c>
      <c r="C3" s="2">
        <v>155</v>
      </c>
      <c r="D3" s="2">
        <v>344</v>
      </c>
      <c r="E3" s="2">
        <v>474</v>
      </c>
      <c r="F3" s="2">
        <v>271</v>
      </c>
      <c r="G3" s="2">
        <v>190</v>
      </c>
      <c r="H3" s="2">
        <v>81</v>
      </c>
      <c r="I3" s="2">
        <v>450</v>
      </c>
      <c r="J3" s="2"/>
      <c r="K3" s="2"/>
      <c r="L3" s="2">
        <v>14</v>
      </c>
      <c r="M3" s="2"/>
      <c r="N3" s="2"/>
      <c r="O3" s="2">
        <v>300</v>
      </c>
      <c r="P3" s="2">
        <v>900</v>
      </c>
      <c r="Q3" s="2"/>
      <c r="R3" s="2"/>
      <c r="S3" s="2">
        <v>64</v>
      </c>
      <c r="T3" s="2">
        <v>130.81</v>
      </c>
      <c r="U3" s="2">
        <v>653</v>
      </c>
      <c r="V3" s="72"/>
      <c r="W3" s="29"/>
      <c r="X3" s="73">
        <v>3885</v>
      </c>
      <c r="Y3" s="74" t="s">
        <v>34</v>
      </c>
    </row>
    <row r="4" spans="1:26" x14ac:dyDescent="0.25">
      <c r="A4" s="28">
        <v>2</v>
      </c>
      <c r="B4" s="28" t="s">
        <v>3</v>
      </c>
      <c r="C4" s="2">
        <v>100</v>
      </c>
      <c r="D4" s="2">
        <v>208</v>
      </c>
      <c r="E4" s="2">
        <v>478</v>
      </c>
      <c r="F4" s="2">
        <v>271</v>
      </c>
      <c r="G4" s="2">
        <v>119</v>
      </c>
      <c r="H4" s="2">
        <v>64</v>
      </c>
      <c r="I4" s="2">
        <v>143</v>
      </c>
      <c r="J4" s="2"/>
      <c r="K4" s="2"/>
      <c r="L4" s="2">
        <v>14</v>
      </c>
      <c r="M4" s="2">
        <v>70</v>
      </c>
      <c r="N4" s="2"/>
      <c r="O4" s="2">
        <v>162</v>
      </c>
      <c r="P4" s="2">
        <v>85</v>
      </c>
      <c r="Q4" s="2"/>
      <c r="R4" s="2">
        <v>20</v>
      </c>
      <c r="S4" s="2">
        <v>64</v>
      </c>
      <c r="T4" s="2">
        <v>115.46</v>
      </c>
      <c r="U4" s="2">
        <v>944</v>
      </c>
      <c r="V4" s="56"/>
      <c r="W4" s="29"/>
      <c r="X4" s="73">
        <v>2750</v>
      </c>
      <c r="Y4" s="74" t="s">
        <v>34</v>
      </c>
    </row>
    <row r="5" spans="1:26" s="8" customFormat="1" x14ac:dyDescent="0.25">
      <c r="A5" s="28">
        <v>3</v>
      </c>
      <c r="B5" s="28" t="s">
        <v>4</v>
      </c>
      <c r="C5" s="2">
        <v>100</v>
      </c>
      <c r="D5" s="2">
        <v>150</v>
      </c>
      <c r="E5" s="2">
        <v>478</v>
      </c>
      <c r="F5" s="2">
        <v>271</v>
      </c>
      <c r="G5" s="2">
        <v>119</v>
      </c>
      <c r="H5" s="2">
        <v>64</v>
      </c>
      <c r="I5" s="2"/>
      <c r="J5" s="2"/>
      <c r="K5" s="2"/>
      <c r="L5" s="2">
        <v>14</v>
      </c>
      <c r="M5" s="2"/>
      <c r="N5" s="2"/>
      <c r="O5" s="2"/>
      <c r="P5" s="2"/>
      <c r="Q5" s="2"/>
      <c r="R5" s="2">
        <v>20</v>
      </c>
      <c r="S5" s="2">
        <v>64</v>
      </c>
      <c r="T5" s="2">
        <v>138.55000000000001</v>
      </c>
      <c r="U5" s="75" t="s">
        <v>34</v>
      </c>
      <c r="V5" s="72"/>
      <c r="W5" s="29"/>
      <c r="X5" s="76" t="s">
        <v>34</v>
      </c>
      <c r="Y5" s="75" t="s">
        <v>34</v>
      </c>
    </row>
    <row r="6" spans="1:26" x14ac:dyDescent="0.25">
      <c r="A6" s="28">
        <v>4</v>
      </c>
      <c r="B6" s="28" t="s">
        <v>5</v>
      </c>
      <c r="C6" s="2">
        <v>142</v>
      </c>
      <c r="D6" s="2">
        <v>293</v>
      </c>
      <c r="E6" s="2">
        <v>500</v>
      </c>
      <c r="F6" s="2">
        <v>271</v>
      </c>
      <c r="G6" s="2">
        <v>119</v>
      </c>
      <c r="H6" s="77"/>
      <c r="I6" s="2"/>
      <c r="J6" s="78">
        <v>480</v>
      </c>
      <c r="K6" s="2"/>
      <c r="L6" s="2">
        <v>14</v>
      </c>
      <c r="M6" s="2">
        <v>232</v>
      </c>
      <c r="N6" s="2"/>
      <c r="O6" s="9">
        <v>820</v>
      </c>
      <c r="P6" s="2">
        <v>268</v>
      </c>
      <c r="Q6" s="2">
        <v>120</v>
      </c>
      <c r="R6" s="2">
        <v>20</v>
      </c>
      <c r="S6" s="2">
        <v>64</v>
      </c>
      <c r="T6" s="2">
        <v>134.63</v>
      </c>
      <c r="U6" s="2">
        <v>724</v>
      </c>
      <c r="V6" s="2"/>
      <c r="W6" s="79">
        <v>3250</v>
      </c>
      <c r="X6" s="2">
        <v>4200</v>
      </c>
      <c r="Y6" s="33">
        <v>1000</v>
      </c>
      <c r="Z6" s="37"/>
    </row>
    <row r="7" spans="1:26" x14ac:dyDescent="0.25">
      <c r="A7" s="28">
        <v>5</v>
      </c>
      <c r="B7" s="28" t="s">
        <v>6</v>
      </c>
      <c r="C7" s="2">
        <v>64</v>
      </c>
      <c r="D7" s="2">
        <v>279</v>
      </c>
      <c r="E7" s="2">
        <v>750</v>
      </c>
      <c r="F7" s="2">
        <v>271</v>
      </c>
      <c r="G7" s="2">
        <v>119</v>
      </c>
      <c r="H7" s="2"/>
      <c r="I7" s="2"/>
      <c r="J7" s="2">
        <v>376</v>
      </c>
      <c r="K7" s="2"/>
      <c r="L7" s="2">
        <v>14</v>
      </c>
      <c r="M7" s="2">
        <v>151</v>
      </c>
      <c r="N7" s="2"/>
      <c r="O7" s="2">
        <v>327</v>
      </c>
      <c r="P7" s="78">
        <v>611</v>
      </c>
      <c r="Q7" s="2">
        <v>120</v>
      </c>
      <c r="R7" s="2">
        <v>22</v>
      </c>
      <c r="S7" s="2">
        <v>60</v>
      </c>
      <c r="T7" s="2">
        <v>292.29000000000002</v>
      </c>
      <c r="U7" s="2">
        <v>611</v>
      </c>
      <c r="V7" s="2"/>
      <c r="W7" s="2">
        <v>3028</v>
      </c>
      <c r="X7" s="2">
        <v>3850</v>
      </c>
      <c r="Y7" s="2">
        <v>1105.27</v>
      </c>
    </row>
    <row r="8" spans="1:26" x14ac:dyDescent="0.25">
      <c r="A8" s="28">
        <v>6</v>
      </c>
      <c r="B8" s="28" t="s">
        <v>7</v>
      </c>
      <c r="C8" s="2">
        <v>115</v>
      </c>
      <c r="D8" s="2">
        <v>250</v>
      </c>
      <c r="E8" s="2">
        <v>750</v>
      </c>
      <c r="F8" s="2">
        <v>271</v>
      </c>
      <c r="G8" s="2">
        <v>150</v>
      </c>
      <c r="H8" s="2"/>
      <c r="I8" s="78">
        <v>170</v>
      </c>
      <c r="J8" s="2"/>
      <c r="K8" s="2"/>
      <c r="L8" s="2">
        <v>14</v>
      </c>
      <c r="M8" s="2">
        <v>65</v>
      </c>
      <c r="N8" s="2"/>
      <c r="O8" s="2">
        <v>173</v>
      </c>
      <c r="P8" s="2">
        <v>165</v>
      </c>
      <c r="Q8" s="2">
        <v>120</v>
      </c>
      <c r="R8" s="2">
        <v>22</v>
      </c>
      <c r="S8" s="2">
        <v>60</v>
      </c>
      <c r="T8" s="2">
        <v>290.17</v>
      </c>
      <c r="U8" s="2">
        <v>1500</v>
      </c>
      <c r="V8" s="2">
        <v>411</v>
      </c>
      <c r="W8" s="2">
        <v>2130</v>
      </c>
      <c r="X8" s="2">
        <v>3330</v>
      </c>
      <c r="Y8" s="2">
        <v>3452.32</v>
      </c>
    </row>
    <row r="9" spans="1:26" x14ac:dyDescent="0.25">
      <c r="A9" s="28">
        <v>7</v>
      </c>
      <c r="B9" s="28" t="s">
        <v>8</v>
      </c>
      <c r="C9" s="2">
        <v>70</v>
      </c>
      <c r="D9" s="2">
        <v>309</v>
      </c>
      <c r="E9" s="2">
        <v>750</v>
      </c>
      <c r="F9" s="2">
        <v>271</v>
      </c>
      <c r="G9" s="2">
        <v>150</v>
      </c>
      <c r="H9" s="2">
        <v>190</v>
      </c>
      <c r="I9" s="2">
        <v>32</v>
      </c>
      <c r="J9" s="78">
        <v>744</v>
      </c>
      <c r="K9" s="29"/>
      <c r="L9" s="2">
        <v>14</v>
      </c>
      <c r="M9" s="2">
        <v>62</v>
      </c>
      <c r="N9" s="2"/>
      <c r="O9" s="2">
        <v>135</v>
      </c>
      <c r="P9" s="2">
        <v>360</v>
      </c>
      <c r="Q9" s="2">
        <v>120</v>
      </c>
      <c r="R9" s="2">
        <v>22</v>
      </c>
      <c r="S9" s="2">
        <v>60</v>
      </c>
      <c r="T9" s="2">
        <v>282.45999999999998</v>
      </c>
      <c r="U9" s="2">
        <v>1800</v>
      </c>
      <c r="V9" s="2">
        <v>276</v>
      </c>
      <c r="W9" s="2">
        <f t="shared" ref="W9:W14" si="0">SUM(C9:S9)</f>
        <v>3289</v>
      </c>
      <c r="X9" s="2">
        <v>4730</v>
      </c>
      <c r="Y9" s="2">
        <v>4272.3</v>
      </c>
    </row>
    <row r="10" spans="1:26" x14ac:dyDescent="0.25">
      <c r="A10" s="28">
        <v>8</v>
      </c>
      <c r="B10" s="28" t="s">
        <v>9</v>
      </c>
      <c r="C10" s="2">
        <v>70</v>
      </c>
      <c r="D10" s="2">
        <v>228</v>
      </c>
      <c r="E10" s="2">
        <v>750</v>
      </c>
      <c r="F10" s="2">
        <v>271</v>
      </c>
      <c r="G10" s="2">
        <v>150</v>
      </c>
      <c r="H10" s="2"/>
      <c r="I10" s="2">
        <v>60</v>
      </c>
      <c r="J10" s="78">
        <v>707</v>
      </c>
      <c r="K10" s="29"/>
      <c r="L10" s="2">
        <v>14</v>
      </c>
      <c r="M10" s="2">
        <v>90</v>
      </c>
      <c r="N10" s="2"/>
      <c r="O10" s="2">
        <v>135</v>
      </c>
      <c r="P10" s="2">
        <v>250</v>
      </c>
      <c r="Q10" s="2">
        <v>120</v>
      </c>
      <c r="R10" s="2">
        <v>20</v>
      </c>
      <c r="S10" s="2">
        <v>60</v>
      </c>
      <c r="T10" s="2">
        <v>268.02999999999997</v>
      </c>
      <c r="U10" s="2">
        <v>1263</v>
      </c>
      <c r="V10" s="2">
        <v>295</v>
      </c>
      <c r="W10" s="2">
        <f t="shared" si="0"/>
        <v>2925</v>
      </c>
      <c r="X10" s="2">
        <v>3950</v>
      </c>
      <c r="Y10" s="2">
        <v>4092.27</v>
      </c>
    </row>
    <row r="11" spans="1:26" x14ac:dyDescent="0.25">
      <c r="A11" s="28">
        <v>9</v>
      </c>
      <c r="B11" s="28" t="s">
        <v>10</v>
      </c>
      <c r="C11" s="2">
        <v>60</v>
      </c>
      <c r="D11" s="2">
        <v>310</v>
      </c>
      <c r="E11" s="2">
        <v>735</v>
      </c>
      <c r="F11" s="2">
        <v>271</v>
      </c>
      <c r="G11" s="2">
        <v>150</v>
      </c>
      <c r="H11" s="2"/>
      <c r="I11" s="2">
        <v>120</v>
      </c>
      <c r="J11" s="2"/>
      <c r="K11" s="29"/>
      <c r="L11" s="2">
        <v>14</v>
      </c>
      <c r="M11" s="2">
        <v>50</v>
      </c>
      <c r="N11" s="2"/>
      <c r="O11" s="2"/>
      <c r="P11" s="2">
        <v>82</v>
      </c>
      <c r="Q11" s="2">
        <v>120</v>
      </c>
      <c r="R11" s="2">
        <v>18</v>
      </c>
      <c r="S11" s="2">
        <v>55</v>
      </c>
      <c r="T11" s="2">
        <v>221.61</v>
      </c>
      <c r="U11" s="2">
        <v>1200</v>
      </c>
      <c r="V11" s="2">
        <v>295</v>
      </c>
      <c r="W11" s="2">
        <f t="shared" si="0"/>
        <v>1985</v>
      </c>
      <c r="X11" s="2">
        <v>3330</v>
      </c>
      <c r="Y11" s="2">
        <v>4272.3</v>
      </c>
    </row>
    <row r="12" spans="1:26" x14ac:dyDescent="0.25">
      <c r="A12" s="28">
        <v>10</v>
      </c>
      <c r="B12" s="28" t="s">
        <v>11</v>
      </c>
      <c r="C12" s="2">
        <v>65</v>
      </c>
      <c r="D12" s="2">
        <v>155</v>
      </c>
      <c r="E12" s="2">
        <v>750</v>
      </c>
      <c r="F12" s="2">
        <v>271</v>
      </c>
      <c r="G12" s="2">
        <v>150</v>
      </c>
      <c r="H12" s="2"/>
      <c r="I12" s="78">
        <v>200</v>
      </c>
      <c r="J12" s="2"/>
      <c r="K12" s="29"/>
      <c r="L12" s="2">
        <v>14</v>
      </c>
      <c r="M12" s="2">
        <v>36</v>
      </c>
      <c r="N12" s="2"/>
      <c r="O12" s="2">
        <v>310</v>
      </c>
      <c r="P12" s="2">
        <v>67</v>
      </c>
      <c r="Q12" s="2">
        <v>120</v>
      </c>
      <c r="R12" s="2">
        <v>20</v>
      </c>
      <c r="S12" s="2">
        <v>30</v>
      </c>
      <c r="T12" s="2">
        <v>13.41</v>
      </c>
      <c r="U12" s="2">
        <v>1180</v>
      </c>
      <c r="V12" s="2">
        <v>448</v>
      </c>
      <c r="W12" s="2">
        <f t="shared" si="0"/>
        <v>2188</v>
      </c>
      <c r="X12" s="2">
        <v>3650</v>
      </c>
      <c r="Y12" s="2">
        <v>4452.32</v>
      </c>
    </row>
    <row r="13" spans="1:26" x14ac:dyDescent="0.25">
      <c r="A13" s="28">
        <v>11</v>
      </c>
      <c r="B13" s="28" t="s">
        <v>12</v>
      </c>
      <c r="C13" s="2">
        <v>95</v>
      </c>
      <c r="D13" s="78">
        <v>362</v>
      </c>
      <c r="E13" s="80">
        <v>885</v>
      </c>
      <c r="F13" s="2">
        <v>271</v>
      </c>
      <c r="G13" s="2">
        <v>150</v>
      </c>
      <c r="H13" s="2"/>
      <c r="I13" s="78">
        <v>176</v>
      </c>
      <c r="J13" s="2"/>
      <c r="K13" s="81">
        <v>152</v>
      </c>
      <c r="L13" s="2">
        <v>14</v>
      </c>
      <c r="M13" s="2">
        <v>20</v>
      </c>
      <c r="N13" s="78">
        <v>525</v>
      </c>
      <c r="O13" s="2">
        <v>132</v>
      </c>
      <c r="P13" s="78">
        <v>1986</v>
      </c>
      <c r="Q13" s="2">
        <v>120</v>
      </c>
      <c r="R13" s="2">
        <v>20</v>
      </c>
      <c r="S13" s="2">
        <v>29</v>
      </c>
      <c r="T13" s="2">
        <v>0</v>
      </c>
      <c r="U13" s="2">
        <v>1430</v>
      </c>
      <c r="V13" s="2">
        <v>130</v>
      </c>
      <c r="W13" s="80">
        <f t="shared" si="0"/>
        <v>4937</v>
      </c>
      <c r="X13" s="2">
        <v>6336</v>
      </c>
      <c r="Y13" s="2">
        <v>4689.1899999999996</v>
      </c>
    </row>
    <row r="14" spans="1:26" x14ac:dyDescent="0.25">
      <c r="A14" s="67">
        <v>12</v>
      </c>
      <c r="B14" s="67" t="s">
        <v>13</v>
      </c>
      <c r="C14" s="118">
        <f>SUM(35, 30)</f>
        <v>65</v>
      </c>
      <c r="D14" s="118">
        <f>SUM(35.17, 47, 30,51.19, 35.1, 17.18, 30, 28)</f>
        <v>273.64</v>
      </c>
      <c r="E14" s="119">
        <v>910</v>
      </c>
      <c r="F14" s="118">
        <v>271</v>
      </c>
      <c r="G14" s="118">
        <v>61.87</v>
      </c>
      <c r="H14" s="118">
        <f>SUM(105, 98)/3</f>
        <v>67.666666666666671</v>
      </c>
      <c r="I14" s="118">
        <f>SUM(17, 7, 11.63, 8.47, 10)</f>
        <v>54.1</v>
      </c>
      <c r="J14" s="120">
        <f>SUM(390.89,70, 5, 6.99, 8.25, 56.38, 20.21, 25.97, 10.83, 51.4, 5.4, 84.65, 19.11, 30, 11.29, 2.44, 32.9, 33.19, 60.83)</f>
        <v>925.73000000000013</v>
      </c>
      <c r="K14" s="118">
        <v>46.99</v>
      </c>
      <c r="L14" s="118">
        <v>14</v>
      </c>
      <c r="M14" s="118">
        <f>SUM(10, 10, 22.37)</f>
        <v>42.370000000000005</v>
      </c>
      <c r="N14" s="120">
        <f>SUM(196, 99, 50, 53, 98.5)</f>
        <v>496.5</v>
      </c>
      <c r="O14" s="120">
        <f>SUM(87.3, 103.3, 13.23, 37, 32.34, 41.7, 18.77, 14, 19.25, 12, 74.17, 49.72, 60.1, 26, 10,30)</f>
        <v>628.88</v>
      </c>
      <c r="P14" s="118">
        <f>SUM(31, 15, 27, 52, 33, 10.65,33)</f>
        <v>201.65</v>
      </c>
      <c r="Q14" s="118">
        <v>120</v>
      </c>
      <c r="R14" s="118">
        <v>20</v>
      </c>
      <c r="S14" s="118">
        <v>29</v>
      </c>
      <c r="U14" s="118">
        <v>600</v>
      </c>
      <c r="V14" s="118">
        <v>0</v>
      </c>
      <c r="W14" s="119">
        <f t="shared" si="0"/>
        <v>4228.3966666666665</v>
      </c>
      <c r="X14" s="118">
        <f>SUM(U14:W14)</f>
        <v>4828.3966666666665</v>
      </c>
      <c r="Y14" s="118">
        <v>3786.06</v>
      </c>
    </row>
    <row r="15" spans="1:26" customFormat="1" ht="14.4" x14ac:dyDescent="0.3">
      <c r="A15" s="82"/>
      <c r="B15" s="82" t="s">
        <v>134</v>
      </c>
      <c r="C15" s="83">
        <f t="shared" ref="C15:S15" si="1">SUM(C3:C14)</f>
        <v>1101</v>
      </c>
      <c r="D15" s="83">
        <f t="shared" si="1"/>
        <v>3161.64</v>
      </c>
      <c r="E15" s="83">
        <f t="shared" si="1"/>
        <v>8210</v>
      </c>
      <c r="F15" s="83">
        <f t="shared" si="1"/>
        <v>3252</v>
      </c>
      <c r="G15" s="83">
        <f t="shared" si="1"/>
        <v>1627.87</v>
      </c>
      <c r="H15" s="83">
        <f t="shared" si="1"/>
        <v>466.66666666666669</v>
      </c>
      <c r="I15" s="83">
        <f t="shared" si="1"/>
        <v>1405.1</v>
      </c>
      <c r="J15" s="83">
        <f t="shared" si="1"/>
        <v>3232.73</v>
      </c>
      <c r="K15" s="83">
        <f t="shared" si="1"/>
        <v>198.99</v>
      </c>
      <c r="L15" s="83">
        <f t="shared" si="1"/>
        <v>168</v>
      </c>
      <c r="M15" s="83">
        <f t="shared" si="1"/>
        <v>818.37</v>
      </c>
      <c r="N15" s="83">
        <f t="shared" si="1"/>
        <v>1021.5</v>
      </c>
      <c r="O15" s="83">
        <f t="shared" si="1"/>
        <v>3122.88</v>
      </c>
      <c r="P15" s="83">
        <f t="shared" si="1"/>
        <v>4975.6499999999996</v>
      </c>
      <c r="Q15" s="83">
        <f t="shared" si="1"/>
        <v>1080</v>
      </c>
      <c r="R15" s="83">
        <f t="shared" si="1"/>
        <v>224</v>
      </c>
      <c r="S15" s="83">
        <f t="shared" si="1"/>
        <v>639</v>
      </c>
      <c r="T15" s="83">
        <f>SUM(T3:T13)</f>
        <v>1887.4200000000003</v>
      </c>
      <c r="U15" s="83">
        <f>SUM(U3:U14)</f>
        <v>11905</v>
      </c>
      <c r="V15" s="83">
        <f>SUM(V3:V14)</f>
        <v>1855</v>
      </c>
      <c r="W15" s="83">
        <f>SUM(W3:W14)</f>
        <v>27960.396666666667</v>
      </c>
      <c r="X15" s="83">
        <f>SUM(X3:X14)</f>
        <v>44839.396666666667</v>
      </c>
      <c r="Y15" s="83">
        <f>SUM(Y6:Y14)</f>
        <v>31122.03</v>
      </c>
    </row>
    <row r="16" spans="1:26" x14ac:dyDescent="0.25">
      <c r="J16" s="58"/>
      <c r="Q16" s="38"/>
    </row>
    <row r="17" spans="2:26" x14ac:dyDescent="0.25">
      <c r="B17" s="128" t="s">
        <v>28</v>
      </c>
      <c r="C17" s="129"/>
      <c r="D17" s="129"/>
      <c r="E17" s="129"/>
      <c r="F17" s="129"/>
      <c r="G17" s="129"/>
      <c r="H17" s="129"/>
      <c r="I17" s="129"/>
      <c r="J17" s="129"/>
      <c r="K17" s="129"/>
      <c r="L17" s="130"/>
      <c r="N17" s="39"/>
      <c r="P17" s="39"/>
    </row>
    <row r="18" spans="2:26" x14ac:dyDescent="0.25">
      <c r="B18" s="128" t="s">
        <v>36</v>
      </c>
      <c r="C18" s="129"/>
      <c r="D18" s="171"/>
      <c r="E18" s="171"/>
      <c r="F18" s="171"/>
      <c r="G18" s="171"/>
      <c r="H18" s="171"/>
      <c r="I18" s="171"/>
      <c r="J18" s="171"/>
      <c r="K18" s="171"/>
      <c r="L18" s="172"/>
      <c r="R18" s="151" t="s">
        <v>67</v>
      </c>
      <c r="S18" s="164"/>
      <c r="T18" s="164"/>
      <c r="U18" s="164"/>
      <c r="V18" s="164"/>
      <c r="W18" s="164"/>
      <c r="X18" s="164"/>
      <c r="Y18" s="152"/>
    </row>
    <row r="19" spans="2:26" ht="27.6" x14ac:dyDescent="0.25">
      <c r="B19" s="133" t="s">
        <v>35</v>
      </c>
      <c r="C19" s="133"/>
      <c r="D19" s="4" t="s">
        <v>37</v>
      </c>
      <c r="E19" s="28" t="s">
        <v>16</v>
      </c>
      <c r="F19" s="28" t="s">
        <v>38</v>
      </c>
      <c r="G19" s="28" t="s">
        <v>19</v>
      </c>
      <c r="H19" s="28" t="s">
        <v>26</v>
      </c>
      <c r="I19" s="28" t="s">
        <v>39</v>
      </c>
      <c r="J19" s="28" t="s">
        <v>24</v>
      </c>
      <c r="K19" s="28" t="s">
        <v>66</v>
      </c>
      <c r="L19" s="28" t="s">
        <v>27</v>
      </c>
      <c r="M19" s="28" t="s">
        <v>14</v>
      </c>
      <c r="N19" s="4" t="s">
        <v>41</v>
      </c>
      <c r="O19" s="59" t="s">
        <v>40</v>
      </c>
      <c r="R19" s="4" t="s">
        <v>74</v>
      </c>
      <c r="S19" s="5" t="s">
        <v>68</v>
      </c>
      <c r="T19" s="5" t="s">
        <v>75</v>
      </c>
      <c r="U19" s="30" t="s">
        <v>69</v>
      </c>
      <c r="V19" s="30" t="s">
        <v>70</v>
      </c>
      <c r="W19" s="30" t="s">
        <v>71</v>
      </c>
      <c r="X19" s="5" t="s">
        <v>72</v>
      </c>
      <c r="Y19" s="5" t="s">
        <v>73</v>
      </c>
    </row>
    <row r="20" spans="2:26" x14ac:dyDescent="0.25">
      <c r="C20" s="10"/>
      <c r="D20" s="11">
        <v>900</v>
      </c>
      <c r="E20" s="11">
        <v>270</v>
      </c>
      <c r="F20" s="11">
        <v>270</v>
      </c>
      <c r="G20" s="11">
        <v>80</v>
      </c>
      <c r="H20" s="11">
        <v>30</v>
      </c>
      <c r="I20" s="11">
        <v>120</v>
      </c>
      <c r="J20" s="11">
        <v>20</v>
      </c>
      <c r="K20" s="11">
        <v>46.99</v>
      </c>
      <c r="L20" s="11">
        <v>14</v>
      </c>
      <c r="M20" s="11">
        <v>80</v>
      </c>
      <c r="N20" s="11">
        <v>145</v>
      </c>
      <c r="O20" s="12">
        <v>2000</v>
      </c>
      <c r="R20" s="28" t="s">
        <v>2</v>
      </c>
      <c r="S20" s="29"/>
      <c r="T20" s="29"/>
      <c r="U20" s="29"/>
      <c r="V20" s="2"/>
      <c r="W20" s="2">
        <v>6.22</v>
      </c>
      <c r="X20" s="3">
        <v>124.59</v>
      </c>
      <c r="Y20" s="2"/>
      <c r="Z20" s="39"/>
    </row>
    <row r="21" spans="2:26" x14ac:dyDescent="0.25">
      <c r="D21" s="60" t="s">
        <v>42</v>
      </c>
      <c r="E21" s="169" t="s">
        <v>47</v>
      </c>
      <c r="F21" s="169"/>
      <c r="G21" s="169"/>
      <c r="H21" s="169"/>
      <c r="I21" s="169"/>
      <c r="J21" s="169"/>
      <c r="K21" s="169"/>
      <c r="L21" s="169"/>
      <c r="M21" s="136"/>
      <c r="R21" s="28" t="s">
        <v>3</v>
      </c>
      <c r="S21" s="29"/>
      <c r="T21" s="29"/>
      <c r="U21" s="29"/>
      <c r="V21" s="2"/>
      <c r="W21" s="2">
        <v>4.79</v>
      </c>
      <c r="X21" s="3">
        <v>110.67</v>
      </c>
      <c r="Y21" s="2"/>
      <c r="Z21" s="39"/>
    </row>
    <row r="22" spans="2:26" ht="27.6" x14ac:dyDescent="0.25">
      <c r="D22" s="13" t="s">
        <v>43</v>
      </c>
      <c r="E22" s="170" t="s">
        <v>44</v>
      </c>
      <c r="F22" s="170"/>
      <c r="G22" s="170"/>
      <c r="H22" s="170"/>
      <c r="I22" s="170"/>
      <c r="J22" s="170"/>
      <c r="K22" s="170"/>
      <c r="L22" s="170"/>
      <c r="M22" s="143"/>
      <c r="N22" s="168" t="s">
        <v>128</v>
      </c>
      <c r="O22" s="168"/>
      <c r="R22" s="28" t="s">
        <v>4</v>
      </c>
      <c r="S22" s="29"/>
      <c r="T22" s="29"/>
      <c r="U22" s="29"/>
      <c r="V22" s="2"/>
      <c r="W22" s="2">
        <v>3.81</v>
      </c>
      <c r="X22" s="3">
        <v>118.52</v>
      </c>
      <c r="Y22" s="2">
        <v>16.22</v>
      </c>
      <c r="Z22" s="39"/>
    </row>
    <row r="23" spans="2:26" ht="17.399999999999999" customHeight="1" x14ac:dyDescent="0.25">
      <c r="D23" s="14" t="s">
        <v>46</v>
      </c>
      <c r="E23" s="170" t="s">
        <v>45</v>
      </c>
      <c r="F23" s="170"/>
      <c r="G23" s="170"/>
      <c r="H23" s="170"/>
      <c r="I23" s="170"/>
      <c r="J23" s="170"/>
      <c r="K23" s="170"/>
      <c r="L23" s="170"/>
      <c r="M23" s="143"/>
      <c r="R23" s="28" t="s">
        <v>5</v>
      </c>
      <c r="S23" s="29"/>
      <c r="T23" s="29"/>
      <c r="U23" s="29"/>
      <c r="V23" s="2"/>
      <c r="W23" s="2">
        <v>3.88</v>
      </c>
      <c r="X23" s="3">
        <v>112.44</v>
      </c>
      <c r="Y23" s="2">
        <v>18.309999999999999</v>
      </c>
      <c r="Z23" s="39"/>
    </row>
    <row r="24" spans="2:26" x14ac:dyDescent="0.25">
      <c r="G24" s="8"/>
      <c r="R24" s="28" t="s">
        <v>6</v>
      </c>
      <c r="S24" s="2">
        <v>27.48</v>
      </c>
      <c r="T24" s="2">
        <v>11.84</v>
      </c>
      <c r="U24" s="2">
        <v>48.92</v>
      </c>
      <c r="V24" s="2">
        <v>69.209999999999994</v>
      </c>
      <c r="W24" s="2">
        <v>3.54</v>
      </c>
      <c r="X24" s="3">
        <v>114.45</v>
      </c>
      <c r="Y24" s="2">
        <v>16.850000000000001</v>
      </c>
      <c r="Z24" s="39"/>
    </row>
    <row r="25" spans="2:26" ht="21.6" customHeight="1" x14ac:dyDescent="0.25">
      <c r="B25" s="137" t="s">
        <v>48</v>
      </c>
      <c r="C25" s="138"/>
      <c r="D25" s="139"/>
      <c r="F25" s="173" t="s">
        <v>131</v>
      </c>
      <c r="G25" s="173"/>
      <c r="H25" s="173"/>
      <c r="I25" s="173"/>
      <c r="J25" s="173"/>
      <c r="K25" s="173"/>
      <c r="L25" s="173"/>
      <c r="M25" s="173"/>
      <c r="N25" s="173"/>
      <c r="O25" s="173"/>
      <c r="P25" s="16">
        <v>550</v>
      </c>
      <c r="R25" s="28" t="s">
        <v>7</v>
      </c>
      <c r="S25" s="2">
        <v>55.59</v>
      </c>
      <c r="T25" s="2">
        <v>10.84</v>
      </c>
      <c r="U25" s="2">
        <v>16.68</v>
      </c>
      <c r="V25" s="2">
        <v>75.7</v>
      </c>
      <c r="W25" s="2">
        <v>3.44</v>
      </c>
      <c r="X25" s="3">
        <v>111.37</v>
      </c>
      <c r="Y25" s="2">
        <v>16.55</v>
      </c>
      <c r="Z25" s="39"/>
    </row>
    <row r="26" spans="2:26" ht="27.6" x14ac:dyDescent="0.25">
      <c r="B26" s="140" t="s">
        <v>53</v>
      </c>
      <c r="C26" s="141"/>
      <c r="D26" s="12">
        <v>750</v>
      </c>
      <c r="F26" s="123" t="s">
        <v>190</v>
      </c>
      <c r="G26" s="61" t="s">
        <v>126</v>
      </c>
      <c r="H26" s="17" t="s">
        <v>77</v>
      </c>
      <c r="I26" s="17" t="s">
        <v>88</v>
      </c>
      <c r="J26" s="17" t="s">
        <v>60</v>
      </c>
      <c r="K26" s="17" t="s">
        <v>132</v>
      </c>
      <c r="L26" s="18" t="s">
        <v>55</v>
      </c>
      <c r="M26" s="17" t="s">
        <v>56</v>
      </c>
      <c r="N26" s="17" t="s">
        <v>127</v>
      </c>
      <c r="O26" s="18" t="s">
        <v>58</v>
      </c>
      <c r="P26" s="18"/>
      <c r="R26" s="28" t="s">
        <v>8</v>
      </c>
      <c r="S26" s="2">
        <v>51.72</v>
      </c>
      <c r="T26" s="2">
        <v>8.43</v>
      </c>
      <c r="U26" s="2"/>
      <c r="V26" s="2">
        <v>62.26</v>
      </c>
      <c r="W26" s="2">
        <v>33.14</v>
      </c>
      <c r="X26" s="3">
        <v>112.78</v>
      </c>
      <c r="Y26" s="2">
        <v>14.13</v>
      </c>
      <c r="Z26" s="39"/>
    </row>
    <row r="27" spans="2:26" x14ac:dyDescent="0.25">
      <c r="B27" s="142" t="s">
        <v>49</v>
      </c>
      <c r="C27" s="143"/>
      <c r="D27" s="12">
        <v>55</v>
      </c>
      <c r="F27" s="6">
        <f>SUM(50,168.49)</f>
        <v>218.49</v>
      </c>
      <c r="G27" s="6">
        <v>105.98</v>
      </c>
      <c r="H27" s="6">
        <v>87</v>
      </c>
      <c r="I27" s="6">
        <v>160</v>
      </c>
      <c r="J27" s="6">
        <v>50</v>
      </c>
      <c r="K27" s="6">
        <f>SUM(196.07,53)</f>
        <v>249.07</v>
      </c>
      <c r="L27" s="12">
        <v>40</v>
      </c>
      <c r="M27" s="12">
        <v>100</v>
      </c>
      <c r="N27" s="86">
        <v>147.33000000000001</v>
      </c>
      <c r="O27" s="12">
        <v>30</v>
      </c>
      <c r="P27" s="16">
        <f>SUM(H27:O27)</f>
        <v>863.4</v>
      </c>
      <c r="R27" s="28" t="s">
        <v>9</v>
      </c>
      <c r="S27" s="2">
        <v>47.25</v>
      </c>
      <c r="T27" s="2">
        <v>5.43</v>
      </c>
      <c r="U27" s="2"/>
      <c r="V27" s="2">
        <v>64.83</v>
      </c>
      <c r="W27" s="2">
        <v>33.549999999999997</v>
      </c>
      <c r="X27" s="3">
        <v>104.27</v>
      </c>
      <c r="Y27" s="2">
        <v>12.7</v>
      </c>
      <c r="Z27" s="39"/>
    </row>
    <row r="28" spans="2:26" x14ac:dyDescent="0.25">
      <c r="B28" s="142" t="s">
        <v>50</v>
      </c>
      <c r="C28" s="143"/>
      <c r="D28" s="12">
        <v>500</v>
      </c>
      <c r="F28" s="29"/>
      <c r="G28" s="29"/>
      <c r="H28" s="29"/>
      <c r="I28" s="29"/>
      <c r="J28" s="28"/>
      <c r="K28" s="28"/>
      <c r="L28" s="29"/>
      <c r="M28" s="29"/>
      <c r="N28" s="29"/>
      <c r="O28" s="29"/>
      <c r="P28" s="19">
        <f>SUM(P25:P27)</f>
        <v>1413.4</v>
      </c>
      <c r="R28" s="28" t="s">
        <v>10</v>
      </c>
      <c r="S28" s="2">
        <v>33.1</v>
      </c>
      <c r="T28" s="2">
        <v>2</v>
      </c>
      <c r="U28" s="2"/>
      <c r="V28" s="2">
        <v>64.23</v>
      </c>
      <c r="W28" s="2">
        <v>31.7</v>
      </c>
      <c r="X28" s="3">
        <v>82.68</v>
      </c>
      <c r="Y28" s="2">
        <v>7.9</v>
      </c>
      <c r="Z28" s="39"/>
    </row>
    <row r="29" spans="2:26" x14ac:dyDescent="0.25">
      <c r="B29" s="142" t="s">
        <v>51</v>
      </c>
      <c r="C29" s="143"/>
      <c r="D29" s="12">
        <v>160</v>
      </c>
      <c r="F29" s="161" t="s">
        <v>62</v>
      </c>
      <c r="G29" s="162"/>
      <c r="H29" s="162"/>
      <c r="I29" s="162"/>
      <c r="J29" s="42"/>
      <c r="K29" s="174" t="s">
        <v>87</v>
      </c>
      <c r="L29" s="147"/>
      <c r="M29" s="147"/>
      <c r="N29" s="147"/>
      <c r="O29" s="147"/>
      <c r="R29" s="28" t="s">
        <v>11</v>
      </c>
      <c r="S29" s="2"/>
      <c r="T29" s="2"/>
      <c r="U29" s="2"/>
      <c r="V29" s="2">
        <v>13.41</v>
      </c>
      <c r="W29" s="29"/>
      <c r="X29" s="29"/>
      <c r="Y29" s="29"/>
      <c r="Z29" s="39"/>
    </row>
    <row r="30" spans="2:26" x14ac:dyDescent="0.25">
      <c r="B30" s="142" t="s">
        <v>52</v>
      </c>
      <c r="C30" s="143"/>
      <c r="D30" s="12">
        <v>192</v>
      </c>
      <c r="F30" s="28" t="s">
        <v>63</v>
      </c>
      <c r="G30" s="28" t="s">
        <v>64</v>
      </c>
      <c r="H30" s="28" t="s">
        <v>65</v>
      </c>
      <c r="I30" s="28" t="s">
        <v>94</v>
      </c>
      <c r="K30" s="23"/>
      <c r="L30" s="28" t="s">
        <v>86</v>
      </c>
      <c r="M30" s="151" t="s">
        <v>89</v>
      </c>
      <c r="N30" s="152"/>
      <c r="O30" s="28" t="s">
        <v>93</v>
      </c>
      <c r="P30" s="28" t="s">
        <v>95</v>
      </c>
      <c r="R30" s="28" t="s">
        <v>12</v>
      </c>
      <c r="S30" s="2"/>
      <c r="T30" s="2"/>
      <c r="U30" s="2"/>
      <c r="V30" s="2"/>
      <c r="W30" s="29"/>
      <c r="X30" s="29"/>
      <c r="Y30" s="29"/>
      <c r="Z30" s="39"/>
    </row>
    <row r="31" spans="2:26" ht="14.4" x14ac:dyDescent="0.3">
      <c r="B31" s="166" t="s">
        <v>59</v>
      </c>
      <c r="C31" s="166"/>
      <c r="D31" s="41">
        <v>94</v>
      </c>
      <c r="F31" s="12">
        <v>30</v>
      </c>
      <c r="G31" s="12">
        <v>15</v>
      </c>
      <c r="H31" s="6">
        <v>3</v>
      </c>
      <c r="I31" s="6">
        <v>10</v>
      </c>
      <c r="K31" s="23"/>
      <c r="L31" s="64">
        <f>SUM(52,30)</f>
        <v>82</v>
      </c>
      <c r="M31" s="167">
        <v>48</v>
      </c>
      <c r="N31" s="167"/>
      <c r="O31" s="6">
        <v>6</v>
      </c>
      <c r="P31" s="6">
        <f xml:space="preserve"> SUM(30,98.5)</f>
        <v>128.5</v>
      </c>
      <c r="R31" s="28" t="s">
        <v>13</v>
      </c>
      <c r="S31" s="29"/>
      <c r="T31" s="29"/>
      <c r="U31" s="29"/>
      <c r="V31" s="2"/>
      <c r="W31" s="2">
        <v>24.86</v>
      </c>
      <c r="X31" s="29"/>
      <c r="Y31" s="29"/>
      <c r="Z31" s="39"/>
    </row>
    <row r="32" spans="2:26" x14ac:dyDescent="0.25">
      <c r="B32" s="160"/>
      <c r="C32" s="160"/>
      <c r="H32" s="63" t="s">
        <v>40</v>
      </c>
      <c r="I32" s="12">
        <f>SUM(F31:I31)</f>
        <v>58</v>
      </c>
      <c r="R32" s="165" t="s">
        <v>140</v>
      </c>
      <c r="S32" s="165"/>
      <c r="T32" s="165"/>
      <c r="U32" s="2">
        <f>SUM(S20:Y31)</f>
        <v>1912.2800000000004</v>
      </c>
    </row>
    <row r="33" spans="2:21" x14ac:dyDescent="0.25">
      <c r="B33" s="163"/>
      <c r="C33" s="163"/>
      <c r="D33" s="43"/>
      <c r="F33" s="24"/>
      <c r="G33" s="25"/>
      <c r="H33" s="25"/>
      <c r="I33" s="25"/>
      <c r="L33" s="159" t="s">
        <v>108</v>
      </c>
      <c r="M33" s="159"/>
      <c r="N33" s="159"/>
      <c r="O33" s="40">
        <v>135</v>
      </c>
      <c r="R33" s="165" t="s">
        <v>76</v>
      </c>
      <c r="S33" s="165"/>
      <c r="T33" s="165"/>
      <c r="U33" s="15">
        <v>300</v>
      </c>
    </row>
    <row r="34" spans="2:21" x14ac:dyDescent="0.25">
      <c r="B34" s="44"/>
      <c r="C34" s="27"/>
      <c r="D34" s="27"/>
      <c r="F34" s="22"/>
      <c r="G34" s="31"/>
      <c r="H34" s="31"/>
      <c r="I34" s="31"/>
      <c r="J34" s="31"/>
      <c r="L34" s="158" t="s">
        <v>188</v>
      </c>
      <c r="M34" s="158"/>
      <c r="N34" s="158"/>
      <c r="O34" s="158"/>
      <c r="R34" s="151" t="s">
        <v>40</v>
      </c>
      <c r="S34" s="164"/>
      <c r="T34" s="152"/>
      <c r="U34" s="9">
        <f>SUM(U32,U33)</f>
        <v>2212.2800000000007</v>
      </c>
    </row>
    <row r="35" spans="2:21" ht="14.4" x14ac:dyDescent="0.3">
      <c r="B35" s="46"/>
      <c r="C35" s="27"/>
      <c r="D35" s="27"/>
      <c r="H35"/>
      <c r="I35"/>
      <c r="J35"/>
    </row>
    <row r="36" spans="2:21" ht="14.4" x14ac:dyDescent="0.3">
      <c r="B36" s="46"/>
      <c r="C36" s="27"/>
      <c r="D36" s="27"/>
      <c r="H36"/>
      <c r="I36"/>
      <c r="J36"/>
    </row>
    <row r="37" spans="2:21" ht="14.4" x14ac:dyDescent="0.3">
      <c r="B37" s="44"/>
      <c r="C37" s="27"/>
      <c r="D37" s="23"/>
      <c r="H37"/>
      <c r="I37"/>
      <c r="J37"/>
    </row>
    <row r="38" spans="2:21" ht="14.4" x14ac:dyDescent="0.3">
      <c r="B38" s="44"/>
      <c r="C38" s="27"/>
      <c r="D38" s="51"/>
      <c r="F38" s="39"/>
      <c r="H38"/>
      <c r="I38" t="s">
        <v>191</v>
      </c>
      <c r="J38"/>
    </row>
    <row r="39" spans="2:21" ht="14.4" x14ac:dyDescent="0.3">
      <c r="B39" s="44"/>
      <c r="C39" s="27"/>
      <c r="D39" s="51"/>
      <c r="H39"/>
      <c r="I39"/>
      <c r="J39"/>
    </row>
    <row r="40" spans="2:21" ht="14.4" x14ac:dyDescent="0.3">
      <c r="B40" s="44"/>
      <c r="C40" s="27"/>
      <c r="D40" s="23"/>
      <c r="H40"/>
      <c r="I40"/>
      <c r="J40"/>
    </row>
    <row r="41" spans="2:21" ht="14.4" x14ac:dyDescent="0.3">
      <c r="B41" s="45"/>
      <c r="C41" s="27"/>
      <c r="D41" s="46"/>
      <c r="H41" s="34"/>
      <c r="I41" s="34"/>
      <c r="J41" s="34"/>
      <c r="M41" s="39"/>
    </row>
    <row r="42" spans="2:21" x14ac:dyDescent="0.25">
      <c r="B42" s="44"/>
      <c r="C42" s="47"/>
      <c r="D42" s="23"/>
      <c r="H42" s="42"/>
      <c r="I42" s="42"/>
      <c r="J42" s="42"/>
    </row>
    <row r="43" spans="2:21" x14ac:dyDescent="0.25">
      <c r="B43" s="44"/>
      <c r="C43" s="27"/>
      <c r="D43" s="23"/>
      <c r="H43" s="44"/>
      <c r="I43" s="44"/>
      <c r="J43" s="27"/>
    </row>
    <row r="44" spans="2:21" x14ac:dyDescent="0.25">
      <c r="B44" s="44"/>
      <c r="C44" s="27"/>
      <c r="D44" s="27"/>
      <c r="H44" s="44"/>
      <c r="I44" s="44"/>
      <c r="J44" s="27"/>
    </row>
    <row r="45" spans="2:21" x14ac:dyDescent="0.25">
      <c r="B45" s="44"/>
      <c r="C45" s="27"/>
      <c r="D45" s="23"/>
      <c r="H45" s="44"/>
      <c r="I45" s="44"/>
      <c r="J45" s="27"/>
      <c r="L45" s="39"/>
    </row>
    <row r="46" spans="2:21" x14ac:dyDescent="0.25">
      <c r="B46" s="44"/>
      <c r="C46" s="27"/>
      <c r="D46" s="23"/>
      <c r="H46" s="44"/>
      <c r="I46" s="44"/>
      <c r="J46" s="27"/>
    </row>
    <row r="47" spans="2:21" x14ac:dyDescent="0.25">
      <c r="B47" s="44"/>
      <c r="C47" s="27"/>
      <c r="D47" s="23"/>
      <c r="H47" s="44"/>
      <c r="I47" s="44"/>
      <c r="J47" s="27"/>
    </row>
    <row r="48" spans="2:21" x14ac:dyDescent="0.25">
      <c r="B48" s="44"/>
      <c r="C48" s="27"/>
      <c r="D48" s="23"/>
      <c r="H48" s="44"/>
      <c r="I48" s="44"/>
      <c r="J48" s="27"/>
    </row>
    <row r="49" spans="2:10" x14ac:dyDescent="0.25">
      <c r="B49" s="44"/>
      <c r="C49" s="27"/>
      <c r="D49" s="23"/>
      <c r="H49" s="44"/>
      <c r="I49" s="44"/>
      <c r="J49" s="27"/>
    </row>
    <row r="50" spans="2:10" x14ac:dyDescent="0.25">
      <c r="B50" s="23"/>
      <c r="C50" s="23"/>
      <c r="D50" s="23"/>
      <c r="H50" s="44"/>
      <c r="I50" s="44"/>
      <c r="J50" s="27"/>
    </row>
    <row r="51" spans="2:10" x14ac:dyDescent="0.25">
      <c r="B51" s="44"/>
      <c r="C51" s="23"/>
      <c r="D51" s="23"/>
      <c r="H51" s="44"/>
      <c r="I51" s="44"/>
      <c r="J51" s="27"/>
    </row>
    <row r="52" spans="2:10" x14ac:dyDescent="0.25">
      <c r="B52" s="23"/>
      <c r="C52" s="27"/>
      <c r="D52" s="23"/>
      <c r="H52" s="48"/>
      <c r="I52" s="48"/>
      <c r="J52" s="47"/>
    </row>
    <row r="53" spans="2:10" x14ac:dyDescent="0.25">
      <c r="B53" s="23"/>
      <c r="C53" s="23"/>
      <c r="D53" s="23"/>
      <c r="H53" s="49"/>
      <c r="I53" s="49"/>
      <c r="J53" s="23"/>
    </row>
    <row r="54" spans="2:10" x14ac:dyDescent="0.25">
      <c r="H54" s="50"/>
      <c r="I54" s="50"/>
      <c r="J54" s="27"/>
    </row>
    <row r="55" spans="2:10" x14ac:dyDescent="0.25">
      <c r="H55" s="23"/>
      <c r="I55" s="23"/>
      <c r="J55" s="23"/>
    </row>
  </sheetData>
  <mergeCells count="28">
    <mergeCell ref="R34:T34"/>
    <mergeCell ref="A1:Y1"/>
    <mergeCell ref="E21:M21"/>
    <mergeCell ref="E23:M23"/>
    <mergeCell ref="E22:M22"/>
    <mergeCell ref="B30:C30"/>
    <mergeCell ref="B17:L17"/>
    <mergeCell ref="B25:D25"/>
    <mergeCell ref="B26:C26"/>
    <mergeCell ref="B27:C27"/>
    <mergeCell ref="B28:C28"/>
    <mergeCell ref="B29:C29"/>
    <mergeCell ref="B18:L18"/>
    <mergeCell ref="B19:C19"/>
    <mergeCell ref="F25:O25"/>
    <mergeCell ref="K29:O29"/>
    <mergeCell ref="R18:Y18"/>
    <mergeCell ref="R33:T33"/>
    <mergeCell ref="R32:T32"/>
    <mergeCell ref="B31:C31"/>
    <mergeCell ref="M30:N30"/>
    <mergeCell ref="M31:N31"/>
    <mergeCell ref="N22:O22"/>
    <mergeCell ref="L34:O34"/>
    <mergeCell ref="L33:N33"/>
    <mergeCell ref="B32:C32"/>
    <mergeCell ref="F29:I29"/>
    <mergeCell ref="B33:C3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D2B69-5882-4CD5-A7CF-C21D082A25D5}">
  <dimension ref="B1:Q40"/>
  <sheetViews>
    <sheetView topLeftCell="A5" zoomScaleNormal="100" workbookViewId="0">
      <selection activeCell="O20" sqref="O20"/>
    </sheetView>
  </sheetViews>
  <sheetFormatPr defaultRowHeight="14.4" x14ac:dyDescent="0.3"/>
  <cols>
    <col min="3" max="3" width="16.33203125" customWidth="1"/>
    <col min="4" max="5" width="14.109375" customWidth="1"/>
    <col min="9" max="9" width="12.5546875" customWidth="1"/>
    <col min="15" max="15" width="13.33203125" customWidth="1"/>
    <col min="16" max="16" width="11" customWidth="1"/>
  </cols>
  <sheetData>
    <row r="1" spans="2:17" ht="15" thickBot="1" x14ac:dyDescent="0.35"/>
    <row r="2" spans="2:17" x14ac:dyDescent="0.3">
      <c r="B2" s="92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9"/>
    </row>
    <row r="3" spans="2:17" ht="16.95" customHeight="1" x14ac:dyDescent="0.3">
      <c r="B3" s="94"/>
      <c r="C3" s="182" t="s">
        <v>78</v>
      </c>
      <c r="D3" s="183"/>
      <c r="E3" s="53"/>
      <c r="F3" s="34"/>
      <c r="G3" s="182" t="s">
        <v>122</v>
      </c>
      <c r="H3" s="182"/>
      <c r="I3" s="182"/>
      <c r="J3" s="34"/>
      <c r="K3" s="147" t="s">
        <v>104</v>
      </c>
      <c r="L3" s="147"/>
      <c r="M3" s="147"/>
      <c r="N3" s="34"/>
      <c r="O3" s="147" t="s">
        <v>16</v>
      </c>
      <c r="P3" s="147"/>
      <c r="Q3" s="95"/>
    </row>
    <row r="4" spans="2:17" x14ac:dyDescent="0.3">
      <c r="B4" s="94"/>
      <c r="C4" s="88" t="s">
        <v>79</v>
      </c>
      <c r="D4" s="2">
        <v>11.12</v>
      </c>
      <c r="E4" s="36"/>
      <c r="F4" s="34"/>
      <c r="G4" s="133" t="s">
        <v>96</v>
      </c>
      <c r="H4" s="133"/>
      <c r="I4" s="2">
        <v>18.149999999999999</v>
      </c>
      <c r="J4" s="34"/>
      <c r="K4" s="177" t="s">
        <v>95</v>
      </c>
      <c r="L4" s="177"/>
      <c r="M4" s="2">
        <v>30</v>
      </c>
      <c r="N4" s="34"/>
      <c r="O4" s="88" t="s">
        <v>105</v>
      </c>
      <c r="P4" s="2">
        <v>50</v>
      </c>
      <c r="Q4" s="95"/>
    </row>
    <row r="5" spans="2:17" x14ac:dyDescent="0.3">
      <c r="B5" s="94"/>
      <c r="C5" s="88" t="s">
        <v>80</v>
      </c>
      <c r="D5" s="2">
        <v>42.4</v>
      </c>
      <c r="E5" s="36"/>
      <c r="F5" s="34"/>
      <c r="G5" s="133" t="s">
        <v>97</v>
      </c>
      <c r="H5" s="133"/>
      <c r="I5" s="2">
        <v>39.200000000000003</v>
      </c>
      <c r="J5" s="34"/>
      <c r="K5" s="147" t="s">
        <v>89</v>
      </c>
      <c r="L5" s="147"/>
      <c r="M5" s="2">
        <v>48</v>
      </c>
      <c r="N5" s="34"/>
      <c r="O5" s="88" t="s">
        <v>105</v>
      </c>
      <c r="P5" s="2">
        <v>13</v>
      </c>
      <c r="Q5" s="95"/>
    </row>
    <row r="6" spans="2:17" x14ac:dyDescent="0.3">
      <c r="B6" s="94"/>
      <c r="C6" s="88" t="s">
        <v>81</v>
      </c>
      <c r="D6" s="2">
        <v>24.47</v>
      </c>
      <c r="E6" s="36"/>
      <c r="F6" s="34"/>
      <c r="G6" s="133" t="s">
        <v>98</v>
      </c>
      <c r="H6" s="133"/>
      <c r="I6" s="2">
        <v>33.380000000000003</v>
      </c>
      <c r="J6" s="34"/>
      <c r="K6" s="133" t="s">
        <v>62</v>
      </c>
      <c r="L6" s="133"/>
      <c r="M6" s="2">
        <v>82</v>
      </c>
      <c r="N6" s="34"/>
      <c r="O6" s="88" t="s">
        <v>106</v>
      </c>
      <c r="P6" s="2">
        <v>14</v>
      </c>
      <c r="Q6" s="95"/>
    </row>
    <row r="7" spans="2:17" x14ac:dyDescent="0.3">
      <c r="B7" s="94"/>
      <c r="C7" s="88" t="s">
        <v>82</v>
      </c>
      <c r="D7" s="2">
        <v>42.39</v>
      </c>
      <c r="E7" s="34"/>
      <c r="F7" s="34"/>
      <c r="G7" s="133" t="s">
        <v>99</v>
      </c>
      <c r="H7" s="133"/>
      <c r="I7" s="2">
        <v>13.23</v>
      </c>
      <c r="J7" s="34"/>
      <c r="K7" s="133" t="s">
        <v>38</v>
      </c>
      <c r="L7" s="133"/>
      <c r="M7" s="2">
        <v>6</v>
      </c>
      <c r="N7" s="34"/>
      <c r="O7" s="88" t="s">
        <v>107</v>
      </c>
      <c r="P7" s="2">
        <v>13</v>
      </c>
      <c r="Q7" s="95"/>
    </row>
    <row r="8" spans="2:17" x14ac:dyDescent="0.3">
      <c r="B8" s="94"/>
      <c r="C8" s="88" t="s">
        <v>83</v>
      </c>
      <c r="D8" s="2">
        <v>29.13</v>
      </c>
      <c r="E8" s="184"/>
      <c r="F8" s="34"/>
      <c r="G8" s="133" t="s">
        <v>100</v>
      </c>
      <c r="H8" s="133"/>
      <c r="I8" s="2">
        <v>13.78</v>
      </c>
      <c r="J8" s="34"/>
      <c r="K8" s="34"/>
      <c r="L8" s="34"/>
      <c r="M8" s="34"/>
      <c r="N8" s="34"/>
      <c r="O8" s="88" t="s">
        <v>105</v>
      </c>
      <c r="P8" s="2">
        <v>48</v>
      </c>
      <c r="Q8" s="95"/>
    </row>
    <row r="9" spans="2:17" x14ac:dyDescent="0.3">
      <c r="B9" s="94"/>
      <c r="C9" s="88" t="s">
        <v>84</v>
      </c>
      <c r="D9" s="2">
        <v>76.319999999999993</v>
      </c>
      <c r="E9" s="184"/>
      <c r="F9" s="34"/>
      <c r="G9" s="133" t="s">
        <v>101</v>
      </c>
      <c r="H9" s="133"/>
      <c r="I9" s="2">
        <v>41.41</v>
      </c>
      <c r="J9" s="34"/>
      <c r="K9" s="144" t="s">
        <v>114</v>
      </c>
      <c r="L9" s="185"/>
      <c r="M9" s="145"/>
      <c r="N9" s="34"/>
      <c r="O9" s="88" t="s">
        <v>105</v>
      </c>
      <c r="P9" s="2">
        <v>55</v>
      </c>
      <c r="Q9" s="95"/>
    </row>
    <row r="10" spans="2:17" x14ac:dyDescent="0.3">
      <c r="B10" s="94"/>
      <c r="C10" s="88" t="s">
        <v>85</v>
      </c>
      <c r="D10" s="2">
        <v>68.84</v>
      </c>
      <c r="E10" s="34"/>
      <c r="F10" s="34"/>
      <c r="G10" s="133" t="s">
        <v>80</v>
      </c>
      <c r="H10" s="133"/>
      <c r="I10" s="2">
        <v>33.92</v>
      </c>
      <c r="J10" s="34"/>
      <c r="K10" s="133" t="s">
        <v>97</v>
      </c>
      <c r="L10" s="133"/>
      <c r="M10" s="20">
        <v>21.18</v>
      </c>
      <c r="N10" s="34"/>
      <c r="O10" s="88" t="s">
        <v>119</v>
      </c>
      <c r="P10" s="2">
        <v>128</v>
      </c>
      <c r="Q10" s="95"/>
    </row>
    <row r="11" spans="2:17" x14ac:dyDescent="0.3">
      <c r="B11" s="94"/>
      <c r="C11" s="26" t="s">
        <v>91</v>
      </c>
      <c r="D11" s="2">
        <v>222.55</v>
      </c>
      <c r="E11" s="54"/>
      <c r="F11" s="34"/>
      <c r="G11" s="133" t="s">
        <v>102</v>
      </c>
      <c r="H11" s="133"/>
      <c r="I11" s="2">
        <v>38.14</v>
      </c>
      <c r="J11" s="34"/>
      <c r="K11" s="133" t="s">
        <v>109</v>
      </c>
      <c r="L11" s="133"/>
      <c r="M11" s="20">
        <v>21.18</v>
      </c>
      <c r="N11" s="34"/>
      <c r="O11" s="88" t="s">
        <v>105</v>
      </c>
      <c r="P11" s="2">
        <v>41</v>
      </c>
      <c r="Q11" s="95"/>
    </row>
    <row r="12" spans="2:17" x14ac:dyDescent="0.3">
      <c r="B12" s="94"/>
      <c r="C12" s="88" t="s">
        <v>97</v>
      </c>
      <c r="D12" s="33">
        <v>59.87</v>
      </c>
      <c r="E12" s="34"/>
      <c r="F12" s="34"/>
      <c r="G12" s="133" t="s">
        <v>103</v>
      </c>
      <c r="H12" s="133"/>
      <c r="I12" s="2">
        <v>12.72</v>
      </c>
      <c r="J12" s="34"/>
      <c r="K12" s="133" t="s">
        <v>80</v>
      </c>
      <c r="L12" s="133"/>
      <c r="M12" s="2">
        <v>44.49</v>
      </c>
      <c r="N12" s="34"/>
      <c r="O12" s="52" t="s">
        <v>40</v>
      </c>
      <c r="P12" s="2">
        <f>SUM(P4:P11)</f>
        <v>362</v>
      </c>
      <c r="Q12" s="95"/>
    </row>
    <row r="13" spans="2:17" x14ac:dyDescent="0.3">
      <c r="B13" s="94"/>
      <c r="C13" s="88" t="s">
        <v>97</v>
      </c>
      <c r="D13" s="2">
        <v>21.18</v>
      </c>
      <c r="E13" s="44"/>
      <c r="F13" s="34"/>
      <c r="G13" s="177" t="s">
        <v>90</v>
      </c>
      <c r="H13" s="177"/>
      <c r="I13" s="33">
        <v>741.99</v>
      </c>
      <c r="J13" s="34"/>
      <c r="K13" s="133" t="s">
        <v>110</v>
      </c>
      <c r="L13" s="133"/>
      <c r="M13" s="20">
        <v>23.83</v>
      </c>
      <c r="N13" s="34"/>
      <c r="O13" s="34"/>
      <c r="P13" s="34"/>
      <c r="Q13" s="95"/>
    </row>
    <row r="14" spans="2:17" x14ac:dyDescent="0.3">
      <c r="B14" s="94"/>
      <c r="C14" s="88" t="s">
        <v>109</v>
      </c>
      <c r="D14" s="2">
        <v>21.18</v>
      </c>
      <c r="E14" s="27"/>
      <c r="F14" s="34"/>
      <c r="G14" s="178"/>
      <c r="H14" s="179"/>
      <c r="I14" s="1"/>
      <c r="J14" s="34"/>
      <c r="K14" s="133" t="s">
        <v>111</v>
      </c>
      <c r="L14" s="133"/>
      <c r="M14" s="20">
        <v>42.39</v>
      </c>
      <c r="N14" s="34"/>
      <c r="O14" s="34"/>
      <c r="P14" s="34"/>
      <c r="Q14" s="95"/>
    </row>
    <row r="15" spans="2:17" x14ac:dyDescent="0.3">
      <c r="B15" s="94"/>
      <c r="C15" s="88" t="s">
        <v>80</v>
      </c>
      <c r="D15" s="2">
        <v>44.49</v>
      </c>
      <c r="E15" s="34"/>
      <c r="F15" s="34"/>
      <c r="G15" s="151" t="s">
        <v>40</v>
      </c>
      <c r="H15" s="152"/>
      <c r="I15" s="2">
        <f>SUM(I4:I14)</f>
        <v>985.92</v>
      </c>
      <c r="J15" s="34"/>
      <c r="K15" s="133" t="s">
        <v>81</v>
      </c>
      <c r="L15" s="133"/>
      <c r="M15" s="20">
        <v>24.47</v>
      </c>
      <c r="N15" s="34"/>
      <c r="O15" s="34"/>
      <c r="P15" s="34"/>
      <c r="Q15" s="95"/>
    </row>
    <row r="16" spans="2:17" x14ac:dyDescent="0.3">
      <c r="B16" s="94"/>
      <c r="C16" s="88" t="s">
        <v>110</v>
      </c>
      <c r="D16" s="2">
        <v>23.83</v>
      </c>
      <c r="E16" s="34"/>
      <c r="F16" s="34"/>
      <c r="G16" s="34"/>
      <c r="H16" s="34"/>
      <c r="I16" s="34"/>
      <c r="J16" s="34"/>
      <c r="K16" s="133" t="s">
        <v>112</v>
      </c>
      <c r="L16" s="133"/>
      <c r="M16" s="20">
        <v>60.36</v>
      </c>
      <c r="N16" s="34"/>
      <c r="O16" s="151" t="s">
        <v>116</v>
      </c>
      <c r="P16" s="152"/>
      <c r="Q16" s="95"/>
    </row>
    <row r="17" spans="2:17" x14ac:dyDescent="0.3">
      <c r="B17" s="94"/>
      <c r="C17" s="88" t="s">
        <v>111</v>
      </c>
      <c r="D17" s="2">
        <v>42.39</v>
      </c>
      <c r="E17" s="34"/>
      <c r="F17" s="34"/>
      <c r="G17" s="34"/>
      <c r="H17" s="34"/>
      <c r="I17" s="34"/>
      <c r="J17" s="34"/>
      <c r="K17" s="175"/>
      <c r="L17" s="176"/>
      <c r="M17" s="1"/>
      <c r="N17" s="34"/>
      <c r="O17" s="88" t="s">
        <v>120</v>
      </c>
      <c r="P17" s="6">
        <v>123.3</v>
      </c>
      <c r="Q17" s="95"/>
    </row>
    <row r="18" spans="2:17" x14ac:dyDescent="0.3">
      <c r="B18" s="94"/>
      <c r="C18" s="88" t="s">
        <v>81</v>
      </c>
      <c r="D18" s="2">
        <v>24.47</v>
      </c>
      <c r="E18" s="34"/>
      <c r="F18" s="34"/>
      <c r="G18" s="34"/>
      <c r="H18" s="34"/>
      <c r="I18" s="34"/>
      <c r="J18" s="34"/>
      <c r="K18" s="175"/>
      <c r="L18" s="176"/>
      <c r="M18" s="1"/>
      <c r="N18" s="34"/>
      <c r="O18" s="88" t="s">
        <v>117</v>
      </c>
      <c r="P18" s="6">
        <v>93.3</v>
      </c>
      <c r="Q18" s="95"/>
    </row>
    <row r="19" spans="2:17" x14ac:dyDescent="0.3">
      <c r="B19" s="94"/>
      <c r="C19" s="88" t="s">
        <v>112</v>
      </c>
      <c r="D19" s="2">
        <v>60.36</v>
      </c>
      <c r="E19" s="34"/>
      <c r="F19" s="34"/>
      <c r="G19" s="34"/>
      <c r="H19" s="34"/>
      <c r="I19" s="34"/>
      <c r="J19" s="34"/>
      <c r="K19" s="175"/>
      <c r="L19" s="176"/>
      <c r="M19" s="20">
        <f>SUM(M10:M18)</f>
        <v>237.89999999999998</v>
      </c>
      <c r="N19" s="34"/>
      <c r="O19" s="88" t="s">
        <v>118</v>
      </c>
      <c r="P19" s="6">
        <v>174.29</v>
      </c>
      <c r="Q19" s="95"/>
    </row>
    <row r="20" spans="2:17" x14ac:dyDescent="0.3">
      <c r="B20" s="94"/>
      <c r="C20" s="55" t="s">
        <v>40</v>
      </c>
      <c r="D20" s="21">
        <f>SUM(D4:D19)</f>
        <v>814.99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88" t="s">
        <v>121</v>
      </c>
      <c r="P20" s="6">
        <v>33.19</v>
      </c>
      <c r="Q20" s="95"/>
    </row>
    <row r="21" spans="2:17" x14ac:dyDescent="0.3">
      <c r="B21" s="9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88" t="s">
        <v>40</v>
      </c>
      <c r="P21" s="6">
        <f>SUM(P17:P20)</f>
        <v>424.08</v>
      </c>
      <c r="Q21" s="95"/>
    </row>
    <row r="22" spans="2:17" ht="28.2" x14ac:dyDescent="0.3">
      <c r="B22" s="94"/>
      <c r="C22" s="35" t="s">
        <v>77</v>
      </c>
      <c r="D22" s="17" t="s">
        <v>88</v>
      </c>
      <c r="E22" s="17" t="s">
        <v>60</v>
      </c>
      <c r="F22" s="17" t="s">
        <v>92</v>
      </c>
      <c r="G22" s="18" t="s">
        <v>55</v>
      </c>
      <c r="H22" s="17" t="s">
        <v>56</v>
      </c>
      <c r="I22" s="18" t="s">
        <v>57</v>
      </c>
      <c r="J22" s="18" t="s">
        <v>58</v>
      </c>
      <c r="K22" s="18" t="s">
        <v>40</v>
      </c>
      <c r="L22" s="34"/>
      <c r="M22" s="34"/>
      <c r="N22" s="34"/>
      <c r="O22" s="34"/>
      <c r="P22" s="36">
        <f>SUM(P17:P19)</f>
        <v>390.89</v>
      </c>
      <c r="Q22" s="95"/>
    </row>
    <row r="23" spans="2:17" x14ac:dyDescent="0.3">
      <c r="B23" s="94"/>
      <c r="C23" s="6">
        <v>87</v>
      </c>
      <c r="D23" s="6">
        <v>160</v>
      </c>
      <c r="E23" s="21">
        <v>50</v>
      </c>
      <c r="F23" s="6"/>
      <c r="G23" s="12">
        <v>40</v>
      </c>
      <c r="H23" s="12">
        <v>50</v>
      </c>
      <c r="I23" s="12">
        <v>50</v>
      </c>
      <c r="J23" s="12">
        <v>30</v>
      </c>
      <c r="K23" s="16">
        <f>SUM(C23:J23)</f>
        <v>467</v>
      </c>
      <c r="L23" s="34"/>
      <c r="M23" s="34"/>
      <c r="N23" s="34"/>
      <c r="O23" s="34"/>
      <c r="P23" s="34"/>
      <c r="Q23" s="95"/>
    </row>
    <row r="24" spans="2:17" ht="15" thickBot="1" x14ac:dyDescent="0.35">
      <c r="B24" s="96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8"/>
    </row>
    <row r="26" spans="2:17" ht="15" thickBot="1" x14ac:dyDescent="0.35"/>
    <row r="27" spans="2:17" x14ac:dyDescent="0.3">
      <c r="B27" s="92"/>
      <c r="C27" s="93"/>
      <c r="D27" s="93"/>
      <c r="E27" s="93"/>
      <c r="F27" s="93"/>
      <c r="G27" s="93"/>
      <c r="H27" s="99"/>
    </row>
    <row r="28" spans="2:17" x14ac:dyDescent="0.3">
      <c r="B28" s="94"/>
      <c r="C28" s="100"/>
      <c r="D28" s="100"/>
      <c r="E28" s="34"/>
      <c r="F28" s="34"/>
      <c r="G28" s="34"/>
      <c r="H28" s="95"/>
    </row>
    <row r="29" spans="2:17" x14ac:dyDescent="0.3">
      <c r="B29" s="94"/>
      <c r="C29" s="180" t="s">
        <v>125</v>
      </c>
      <c r="D29" s="180"/>
      <c r="E29" s="34"/>
      <c r="F29" s="34"/>
      <c r="G29" s="34"/>
      <c r="H29" s="95"/>
    </row>
    <row r="30" spans="2:17" x14ac:dyDescent="0.3">
      <c r="B30" s="94"/>
      <c r="C30" s="89" t="s">
        <v>123</v>
      </c>
      <c r="D30" s="62">
        <v>87.3</v>
      </c>
      <c r="E30" s="34"/>
      <c r="F30" s="34"/>
      <c r="G30" s="34"/>
      <c r="H30" s="95"/>
    </row>
    <row r="31" spans="2:17" x14ac:dyDescent="0.3">
      <c r="B31" s="94"/>
      <c r="C31" s="89" t="s">
        <v>124</v>
      </c>
      <c r="D31" s="62">
        <v>103.3</v>
      </c>
      <c r="E31" s="34"/>
      <c r="F31" s="34"/>
      <c r="G31" s="34"/>
      <c r="H31" s="95"/>
    </row>
    <row r="32" spans="2:17" x14ac:dyDescent="0.3">
      <c r="B32" s="94"/>
      <c r="C32" s="34"/>
      <c r="D32" s="34"/>
      <c r="E32" s="34"/>
      <c r="F32" s="34"/>
      <c r="G32" s="34"/>
      <c r="H32" s="95"/>
    </row>
    <row r="33" spans="2:8" x14ac:dyDescent="0.3">
      <c r="B33" s="94"/>
      <c r="C33" s="44" t="s">
        <v>95</v>
      </c>
      <c r="D33" s="34"/>
      <c r="E33" s="34"/>
      <c r="F33" s="34"/>
      <c r="G33" s="34"/>
      <c r="H33" s="95"/>
    </row>
    <row r="34" spans="2:8" x14ac:dyDescent="0.3">
      <c r="B34" s="94"/>
      <c r="C34" s="46">
        <v>98.5</v>
      </c>
      <c r="D34" s="34"/>
      <c r="E34" s="34"/>
      <c r="F34" s="34"/>
      <c r="G34" s="34"/>
      <c r="H34" s="95"/>
    </row>
    <row r="35" spans="2:8" x14ac:dyDescent="0.3">
      <c r="B35" s="94"/>
      <c r="C35" s="34"/>
      <c r="D35" s="34"/>
      <c r="E35" s="34"/>
      <c r="F35" s="34"/>
      <c r="G35" s="34"/>
      <c r="H35" s="95"/>
    </row>
    <row r="36" spans="2:8" x14ac:dyDescent="0.3">
      <c r="B36" s="94"/>
      <c r="C36" s="44" t="s">
        <v>129</v>
      </c>
      <c r="D36" s="44" t="s">
        <v>130</v>
      </c>
      <c r="E36" s="34"/>
      <c r="F36" s="34"/>
      <c r="G36" s="34"/>
      <c r="H36" s="95"/>
    </row>
    <row r="37" spans="2:8" x14ac:dyDescent="0.3">
      <c r="B37" s="94"/>
      <c r="C37" s="46">
        <v>52</v>
      </c>
      <c r="D37" s="46">
        <v>33</v>
      </c>
      <c r="E37" s="36"/>
      <c r="F37" s="34"/>
      <c r="G37" s="34"/>
      <c r="H37" s="95"/>
    </row>
    <row r="38" spans="2:8" x14ac:dyDescent="0.3">
      <c r="B38" s="94"/>
      <c r="C38" s="34"/>
      <c r="D38" s="34"/>
      <c r="E38" s="34"/>
      <c r="F38" s="34"/>
      <c r="G38" s="34"/>
      <c r="H38" s="95"/>
    </row>
    <row r="39" spans="2:8" x14ac:dyDescent="0.3">
      <c r="B39" s="94"/>
      <c r="C39" s="181" t="s">
        <v>133</v>
      </c>
      <c r="D39" s="181"/>
      <c r="E39" s="181"/>
      <c r="F39" s="181"/>
      <c r="G39" s="34"/>
      <c r="H39" s="95"/>
    </row>
    <row r="40" spans="2:8" ht="15" thickBot="1" x14ac:dyDescent="0.35">
      <c r="B40" s="96"/>
      <c r="C40" s="97"/>
      <c r="D40" s="97"/>
      <c r="E40" s="97"/>
      <c r="F40" s="97"/>
      <c r="G40" s="97"/>
      <c r="H40" s="98"/>
    </row>
  </sheetData>
  <mergeCells count="35">
    <mergeCell ref="C29:D29"/>
    <mergeCell ref="C39:F39"/>
    <mergeCell ref="O3:P3"/>
    <mergeCell ref="G3:I3"/>
    <mergeCell ref="C3:D3"/>
    <mergeCell ref="E8:E9"/>
    <mergeCell ref="K9:M9"/>
    <mergeCell ref="K3:M3"/>
    <mergeCell ref="K4:L4"/>
    <mergeCell ref="G8:H8"/>
    <mergeCell ref="G9:H9"/>
    <mergeCell ref="K6:L6"/>
    <mergeCell ref="K7:L7"/>
    <mergeCell ref="G4:H4"/>
    <mergeCell ref="G5:H5"/>
    <mergeCell ref="G6:H6"/>
    <mergeCell ref="G7:H7"/>
    <mergeCell ref="K5:L5"/>
    <mergeCell ref="O16:P16"/>
    <mergeCell ref="K12:L12"/>
    <mergeCell ref="K13:L13"/>
    <mergeCell ref="K14:L14"/>
    <mergeCell ref="K15:L15"/>
    <mergeCell ref="K16:L16"/>
    <mergeCell ref="K17:L17"/>
    <mergeCell ref="K18:L18"/>
    <mergeCell ref="K19:L19"/>
    <mergeCell ref="G10:H10"/>
    <mergeCell ref="G11:H11"/>
    <mergeCell ref="G12:H12"/>
    <mergeCell ref="G15:H15"/>
    <mergeCell ref="G13:H13"/>
    <mergeCell ref="G14:H14"/>
    <mergeCell ref="K10:L10"/>
    <mergeCell ref="K11:L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 EXPENSE</vt:lpstr>
      <vt:lpstr>2020 Exp Breakown</vt:lpstr>
      <vt:lpstr>2019 Expense</vt:lpstr>
      <vt:lpstr> 2019 Expenses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Shrestha</dc:creator>
  <cp:lastModifiedBy>Saurav Shrestha</cp:lastModifiedBy>
  <dcterms:created xsi:type="dcterms:W3CDTF">2019-10-31T01:24:44Z</dcterms:created>
  <dcterms:modified xsi:type="dcterms:W3CDTF">2020-04-04T23:36:50Z</dcterms:modified>
</cp:coreProperties>
</file>