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5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roche\Desktop\"/>
    </mc:Choice>
  </mc:AlternateContent>
  <xr:revisionPtr revIDLastSave="0" documentId="8_{7F4408EC-8FD5-4077-B282-F53EDEAD1AAF}" xr6:coauthVersionLast="43" xr6:coauthVersionMax="43" xr10:uidLastSave="{00000000-0000-0000-0000-000000000000}"/>
  <bookViews>
    <workbookView xWindow="0" yWindow="0" windowWidth="28800" windowHeight="12225" xr2:uid="{00000000-000D-0000-FFFF-FFFF00000000}"/>
  </bookViews>
  <sheets>
    <sheet name="ParcActuel" sheetId="1" r:id="rId1"/>
    <sheet name="Previsions" sheetId="2" r:id="rId2"/>
    <sheet name="A faire" sheetId="9" r:id="rId3"/>
    <sheet name="Previsions sans chgt" sheetId="5" r:id="rId4"/>
    <sheet name="Amortissements" sheetId="6" r:id="rId5"/>
    <sheet name="Projection" sheetId="8" r:id="rId6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5" i="1" l="1"/>
  <c r="Y25" i="1"/>
  <c r="Z25" i="1"/>
  <c r="AA25" i="1"/>
  <c r="AB25" i="1"/>
  <c r="AC25" i="1"/>
  <c r="G44" i="2"/>
  <c r="T37" i="2"/>
  <c r="Q41" i="1"/>
  <c r="O4" i="1"/>
  <c r="O41" i="1"/>
  <c r="M41" i="1"/>
  <c r="AB3" i="1"/>
  <c r="AB4" i="1"/>
  <c r="AB5" i="1"/>
  <c r="AB6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X34" i="1"/>
  <c r="Y34" i="1"/>
  <c r="Z34" i="1"/>
  <c r="AA34" i="1"/>
  <c r="AC34" i="1"/>
  <c r="W34" i="1"/>
  <c r="Z4" i="1"/>
  <c r="X4" i="1"/>
  <c r="Y4" i="1"/>
  <c r="AA4" i="1"/>
  <c r="AC4" i="1"/>
  <c r="X5" i="1"/>
  <c r="Y5" i="1"/>
  <c r="Z5" i="1"/>
  <c r="AA5" i="1"/>
  <c r="AC5" i="1"/>
  <c r="X6" i="1"/>
  <c r="Y6" i="1"/>
  <c r="Z6" i="1"/>
  <c r="AA6" i="1"/>
  <c r="AC6" i="1"/>
  <c r="X8" i="1"/>
  <c r="Z8" i="1"/>
  <c r="Y8" i="1"/>
  <c r="AA8" i="1"/>
  <c r="AC8" i="1"/>
  <c r="X9" i="1"/>
  <c r="Y9" i="1"/>
  <c r="Z9" i="1"/>
  <c r="AA9" i="1"/>
  <c r="AC9" i="1"/>
  <c r="X10" i="1"/>
  <c r="Y10" i="1"/>
  <c r="Z10" i="1"/>
  <c r="AA10" i="1"/>
  <c r="AC10" i="1"/>
  <c r="X11" i="1"/>
  <c r="Y11" i="1"/>
  <c r="Z11" i="1"/>
  <c r="AA11" i="1"/>
  <c r="AC11" i="1"/>
  <c r="X13" i="1"/>
  <c r="Y13" i="1"/>
  <c r="Z13" i="1"/>
  <c r="AA13" i="1"/>
  <c r="AC13" i="1"/>
  <c r="X14" i="1"/>
  <c r="Y14" i="1"/>
  <c r="Z14" i="1"/>
  <c r="AA14" i="1"/>
  <c r="AC14" i="1"/>
  <c r="X15" i="1"/>
  <c r="Z15" i="1"/>
  <c r="Y15" i="1"/>
  <c r="AA15" i="1"/>
  <c r="AC15" i="1"/>
  <c r="X16" i="1"/>
  <c r="Z16" i="1"/>
  <c r="Y16" i="1"/>
  <c r="AA16" i="1"/>
  <c r="AC16" i="1"/>
  <c r="X17" i="1"/>
  <c r="Y17" i="1"/>
  <c r="Z17" i="1"/>
  <c r="AA17" i="1"/>
  <c r="AC17" i="1"/>
  <c r="X18" i="1"/>
  <c r="Y18" i="1"/>
  <c r="Z18" i="1"/>
  <c r="AA18" i="1"/>
  <c r="AC18" i="1"/>
  <c r="X19" i="1"/>
  <c r="Y19" i="1"/>
  <c r="Z19" i="1"/>
  <c r="AA19" i="1"/>
  <c r="AC19" i="1"/>
  <c r="X20" i="1"/>
  <c r="Y20" i="1"/>
  <c r="Z20" i="1"/>
  <c r="AA20" i="1"/>
  <c r="AC20" i="1"/>
  <c r="X21" i="1"/>
  <c r="Y21" i="1"/>
  <c r="Z21" i="1"/>
  <c r="AA21" i="1"/>
  <c r="AC21" i="1"/>
  <c r="X22" i="1"/>
  <c r="Y22" i="1"/>
  <c r="Z22" i="1"/>
  <c r="AA22" i="1"/>
  <c r="AC22" i="1"/>
  <c r="X23" i="1"/>
  <c r="Y23" i="1"/>
  <c r="Z23" i="1"/>
  <c r="AA23" i="1"/>
  <c r="AC23" i="1"/>
  <c r="X24" i="1"/>
  <c r="Y24" i="1"/>
  <c r="Z24" i="1"/>
  <c r="AA24" i="1"/>
  <c r="AC24" i="1"/>
  <c r="X26" i="1"/>
  <c r="Y26" i="1"/>
  <c r="Z26" i="1"/>
  <c r="AA26" i="1"/>
  <c r="AC26" i="1"/>
  <c r="X27" i="1"/>
  <c r="Y27" i="1"/>
  <c r="Z27" i="1"/>
  <c r="AA27" i="1"/>
  <c r="AC27" i="1"/>
  <c r="X28" i="1"/>
  <c r="Y28" i="1"/>
  <c r="Z28" i="1"/>
  <c r="AA28" i="1"/>
  <c r="AC28" i="1"/>
  <c r="X29" i="1"/>
  <c r="Y29" i="1"/>
  <c r="Z29" i="1"/>
  <c r="AA29" i="1"/>
  <c r="AC29" i="1"/>
  <c r="X30" i="1"/>
  <c r="Y30" i="1"/>
  <c r="Z30" i="1"/>
  <c r="AA30" i="1"/>
  <c r="AC30" i="1"/>
  <c r="X31" i="1"/>
  <c r="Y31" i="1"/>
  <c r="Z31" i="1"/>
  <c r="AA31" i="1"/>
  <c r="AC31" i="1"/>
  <c r="X32" i="1"/>
  <c r="Y32" i="1"/>
  <c r="Z32" i="1"/>
  <c r="AA32" i="1"/>
  <c r="AC32" i="1"/>
  <c r="X33" i="1"/>
  <c r="Y33" i="1"/>
  <c r="Z33" i="1"/>
  <c r="AA33" i="1"/>
  <c r="AC33" i="1"/>
  <c r="X35" i="1"/>
  <c r="Y35" i="1"/>
  <c r="Z35" i="1"/>
  <c r="AA35" i="1"/>
  <c r="AC35" i="1"/>
  <c r="X36" i="1"/>
  <c r="Y36" i="1"/>
  <c r="Z36" i="1"/>
  <c r="AA36" i="1"/>
  <c r="AC36" i="1"/>
  <c r="X37" i="1"/>
  <c r="Y37" i="1"/>
  <c r="Z37" i="1"/>
  <c r="AA37" i="1"/>
  <c r="AC37" i="1"/>
  <c r="X38" i="1"/>
  <c r="Y38" i="1"/>
  <c r="Z38" i="1"/>
  <c r="AA38" i="1"/>
  <c r="AC38" i="1"/>
  <c r="X39" i="1"/>
  <c r="Y39" i="1"/>
  <c r="Z39" i="1"/>
  <c r="AA39" i="1"/>
  <c r="AC39" i="1"/>
  <c r="X40" i="1"/>
  <c r="Y40" i="1"/>
  <c r="Z40" i="1"/>
  <c r="AA40" i="1"/>
  <c r="AC40" i="1"/>
  <c r="Y3" i="1"/>
  <c r="X3" i="1"/>
  <c r="Z3" i="1"/>
  <c r="AA3" i="1"/>
  <c r="AC3" i="1"/>
  <c r="AD3" i="1"/>
  <c r="W4" i="1"/>
  <c r="W5" i="1"/>
  <c r="W6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AK3" i="1"/>
  <c r="AK2" i="1"/>
  <c r="AD25" i="1"/>
  <c r="AA43" i="1"/>
  <c r="AC43" i="1"/>
  <c r="W43" i="1"/>
  <c r="I12" i="6"/>
  <c r="J12" i="6"/>
  <c r="L12" i="6"/>
  <c r="G5" i="6"/>
  <c r="H5" i="6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B10" i="8"/>
  <c r="H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I5" i="6"/>
  <c r="G7" i="6"/>
  <c r="H7" i="6"/>
  <c r="I7" i="6"/>
  <c r="G9" i="6"/>
  <c r="H9" i="6"/>
  <c r="I9" i="6"/>
  <c r="G11" i="6"/>
  <c r="H11" i="6"/>
  <c r="I11" i="6"/>
  <c r="G14" i="6"/>
  <c r="H14" i="6"/>
  <c r="I14" i="6"/>
  <c r="G16" i="6"/>
  <c r="H16" i="6"/>
  <c r="I16" i="6"/>
  <c r="G21" i="6"/>
  <c r="H21" i="6"/>
  <c r="I21" i="6"/>
  <c r="H23" i="6"/>
  <c r="I23" i="6"/>
  <c r="H25" i="6"/>
  <c r="I25" i="6"/>
  <c r="G27" i="6"/>
  <c r="H27" i="6"/>
  <c r="I27" i="6"/>
  <c r="G29" i="6"/>
  <c r="H29" i="6"/>
  <c r="I29" i="6"/>
  <c r="H31" i="6"/>
  <c r="I31" i="6"/>
  <c r="G33" i="6"/>
  <c r="H33" i="6"/>
  <c r="I33" i="6"/>
  <c r="H35" i="6"/>
  <c r="I35" i="6"/>
  <c r="G38" i="6"/>
  <c r="H38" i="6"/>
  <c r="I38" i="6"/>
  <c r="G40" i="6"/>
  <c r="H40" i="6"/>
  <c r="I40" i="6"/>
  <c r="H42" i="6"/>
  <c r="I42" i="6"/>
  <c r="G44" i="6"/>
  <c r="H44" i="6"/>
  <c r="I44" i="6"/>
  <c r="H47" i="6"/>
  <c r="I47" i="6"/>
  <c r="G48" i="6"/>
  <c r="H48" i="6"/>
  <c r="I48" i="6"/>
  <c r="G49" i="6"/>
  <c r="H49" i="6"/>
  <c r="I49" i="6"/>
  <c r="G51" i="6"/>
  <c r="H51" i="6"/>
  <c r="I51" i="6"/>
  <c r="G52" i="6"/>
  <c r="H52" i="6"/>
  <c r="I52" i="6"/>
  <c r="H54" i="6"/>
  <c r="I54" i="6"/>
  <c r="H56" i="6"/>
  <c r="I56" i="6"/>
  <c r="G58" i="6"/>
  <c r="H58" i="6"/>
  <c r="I58" i="6"/>
  <c r="G59" i="6"/>
  <c r="H59" i="6"/>
  <c r="I59" i="6"/>
  <c r="G61" i="6"/>
  <c r="H61" i="6"/>
  <c r="I61" i="6"/>
  <c r="H63" i="6"/>
  <c r="I63" i="6"/>
  <c r="G66" i="6"/>
  <c r="H66" i="6"/>
  <c r="I66" i="6"/>
  <c r="H67" i="6"/>
  <c r="I67" i="6"/>
  <c r="G68" i="6"/>
  <c r="H68" i="6"/>
  <c r="I68" i="6"/>
  <c r="G69" i="6"/>
  <c r="H69" i="6"/>
  <c r="I69" i="6"/>
  <c r="H70" i="6"/>
  <c r="I70" i="6"/>
  <c r="H71" i="6"/>
  <c r="I71" i="6"/>
  <c r="G72" i="6"/>
  <c r="H72" i="6"/>
  <c r="I72" i="6"/>
  <c r="I85" i="6"/>
  <c r="J5" i="6"/>
  <c r="J7" i="6"/>
  <c r="J9" i="6"/>
  <c r="J11" i="6"/>
  <c r="J14" i="6"/>
  <c r="J16" i="6"/>
  <c r="J21" i="6"/>
  <c r="J23" i="6"/>
  <c r="J25" i="6"/>
  <c r="J27" i="6"/>
  <c r="J29" i="6"/>
  <c r="J31" i="6"/>
  <c r="J33" i="6"/>
  <c r="J35" i="6"/>
  <c r="H36" i="6"/>
  <c r="J36" i="6"/>
  <c r="J38" i="6"/>
  <c r="J40" i="6"/>
  <c r="J42" i="6"/>
  <c r="J44" i="6"/>
  <c r="J47" i="6"/>
  <c r="J48" i="6"/>
  <c r="J49" i="6"/>
  <c r="J51" i="6"/>
  <c r="J52" i="6"/>
  <c r="J54" i="6"/>
  <c r="J56" i="6"/>
  <c r="J58" i="6"/>
  <c r="J59" i="6"/>
  <c r="J61" i="6"/>
  <c r="J63" i="6"/>
  <c r="J66" i="6"/>
  <c r="J67" i="6"/>
  <c r="J68" i="6"/>
  <c r="J69" i="6"/>
  <c r="J70" i="6"/>
  <c r="J71" i="6"/>
  <c r="J72" i="6"/>
  <c r="J82" i="6"/>
  <c r="J85" i="6"/>
  <c r="K5" i="6"/>
  <c r="K7" i="6"/>
  <c r="K9" i="6"/>
  <c r="K11" i="6"/>
  <c r="K14" i="6"/>
  <c r="K16" i="6"/>
  <c r="K21" i="6"/>
  <c r="K23" i="6"/>
  <c r="K25" i="6"/>
  <c r="K27" i="6"/>
  <c r="K29" i="6"/>
  <c r="K31" i="6"/>
  <c r="K33" i="6"/>
  <c r="K35" i="6"/>
  <c r="K36" i="6"/>
  <c r="K38" i="6"/>
  <c r="K40" i="6"/>
  <c r="K42" i="6"/>
  <c r="K44" i="6"/>
  <c r="K47" i="6"/>
  <c r="K48" i="6"/>
  <c r="K49" i="6"/>
  <c r="K51" i="6"/>
  <c r="K52" i="6"/>
  <c r="K54" i="6"/>
  <c r="K56" i="6"/>
  <c r="K58" i="6"/>
  <c r="K59" i="6"/>
  <c r="K61" i="6"/>
  <c r="K63" i="6"/>
  <c r="K66" i="6"/>
  <c r="K67" i="6"/>
  <c r="K68" i="6"/>
  <c r="K69" i="6"/>
  <c r="K70" i="6"/>
  <c r="K71" i="6"/>
  <c r="K72" i="6"/>
  <c r="K85" i="6"/>
  <c r="L5" i="6"/>
  <c r="L7" i="6"/>
  <c r="L9" i="6"/>
  <c r="L11" i="6"/>
  <c r="L14" i="6"/>
  <c r="L16" i="6"/>
  <c r="L19" i="6"/>
  <c r="L21" i="6"/>
  <c r="L23" i="6"/>
  <c r="L25" i="6"/>
  <c r="L27" i="6"/>
  <c r="L29" i="6"/>
  <c r="L31" i="6"/>
  <c r="L33" i="6"/>
  <c r="L35" i="6"/>
  <c r="L36" i="6"/>
  <c r="L38" i="6"/>
  <c r="L40" i="6"/>
  <c r="L42" i="6"/>
  <c r="L44" i="6"/>
  <c r="L47" i="6"/>
  <c r="L48" i="6"/>
  <c r="L49" i="6"/>
  <c r="L51" i="6"/>
  <c r="L52" i="6"/>
  <c r="L54" i="6"/>
  <c r="L56" i="6"/>
  <c r="L58" i="6"/>
  <c r="L59" i="6"/>
  <c r="L61" i="6"/>
  <c r="L63" i="6"/>
  <c r="L66" i="6"/>
  <c r="L67" i="6"/>
  <c r="L68" i="6"/>
  <c r="L69" i="6"/>
  <c r="L70" i="6"/>
  <c r="L71" i="6"/>
  <c r="L72" i="6"/>
  <c r="L85" i="6"/>
  <c r="M5" i="6"/>
  <c r="M7" i="6"/>
  <c r="M9" i="6"/>
  <c r="M11" i="6"/>
  <c r="M12" i="6"/>
  <c r="M14" i="6"/>
  <c r="M16" i="6"/>
  <c r="M19" i="6"/>
  <c r="M21" i="6"/>
  <c r="M23" i="6"/>
  <c r="M25" i="6"/>
  <c r="M27" i="6"/>
  <c r="M29" i="6"/>
  <c r="M31" i="6"/>
  <c r="M33" i="6"/>
  <c r="M35" i="6"/>
  <c r="M36" i="6"/>
  <c r="M38" i="6"/>
  <c r="M40" i="6"/>
  <c r="M42" i="6"/>
  <c r="M44" i="6"/>
  <c r="M47" i="6"/>
  <c r="M48" i="6"/>
  <c r="M49" i="6"/>
  <c r="M51" i="6"/>
  <c r="M52" i="6"/>
  <c r="M54" i="6"/>
  <c r="M56" i="6"/>
  <c r="M58" i="6"/>
  <c r="M59" i="6"/>
  <c r="M61" i="6"/>
  <c r="M63" i="6"/>
  <c r="M66" i="6"/>
  <c r="M67" i="6"/>
  <c r="M68" i="6"/>
  <c r="M69" i="6"/>
  <c r="M70" i="6"/>
  <c r="M71" i="6"/>
  <c r="M72" i="6"/>
  <c r="M85" i="6"/>
  <c r="N5" i="6"/>
  <c r="N7" i="6"/>
  <c r="N9" i="6"/>
  <c r="N11" i="6"/>
  <c r="N12" i="6"/>
  <c r="N14" i="6"/>
  <c r="N16" i="6"/>
  <c r="N19" i="6"/>
  <c r="N21" i="6"/>
  <c r="N23" i="6"/>
  <c r="N25" i="6"/>
  <c r="N26" i="6"/>
  <c r="N27" i="6"/>
  <c r="N29" i="6"/>
  <c r="N31" i="6"/>
  <c r="N33" i="6"/>
  <c r="N35" i="6"/>
  <c r="N36" i="6"/>
  <c r="N38" i="6"/>
  <c r="N40" i="6"/>
  <c r="N42" i="6"/>
  <c r="N43" i="6"/>
  <c r="N44" i="6"/>
  <c r="N47" i="6"/>
  <c r="N48" i="6"/>
  <c r="N49" i="6"/>
  <c r="N51" i="6"/>
  <c r="N52" i="6"/>
  <c r="N54" i="6"/>
  <c r="N56" i="6"/>
  <c r="N58" i="6"/>
  <c r="N59" i="6"/>
  <c r="N61" i="6"/>
  <c r="N63" i="6"/>
  <c r="N66" i="6"/>
  <c r="N67" i="6"/>
  <c r="N68" i="6"/>
  <c r="N69" i="6"/>
  <c r="N70" i="6"/>
  <c r="N71" i="6"/>
  <c r="N72" i="6"/>
  <c r="N85" i="6"/>
  <c r="O5" i="6"/>
  <c r="O7" i="6"/>
  <c r="O9" i="6"/>
  <c r="O11" i="6"/>
  <c r="O12" i="6"/>
  <c r="O14" i="6"/>
  <c r="O16" i="6"/>
  <c r="O19" i="6"/>
  <c r="O21" i="6"/>
  <c r="O23" i="6"/>
  <c r="O25" i="6"/>
  <c r="O26" i="6"/>
  <c r="O27" i="6"/>
  <c r="O29" i="6"/>
  <c r="O31" i="6"/>
  <c r="O33" i="6"/>
  <c r="O35" i="6"/>
  <c r="O36" i="6"/>
  <c r="O38" i="6"/>
  <c r="O40" i="6"/>
  <c r="O42" i="6"/>
  <c r="O43" i="6"/>
  <c r="O44" i="6"/>
  <c r="O47" i="6"/>
  <c r="O48" i="6"/>
  <c r="O49" i="6"/>
  <c r="O51" i="6"/>
  <c r="O52" i="6"/>
  <c r="O54" i="6"/>
  <c r="O56" i="6"/>
  <c r="O58" i="6"/>
  <c r="O59" i="6"/>
  <c r="O61" i="6"/>
  <c r="O63" i="6"/>
  <c r="O66" i="6"/>
  <c r="O67" i="6"/>
  <c r="O68" i="6"/>
  <c r="O69" i="6"/>
  <c r="O70" i="6"/>
  <c r="O71" i="6"/>
  <c r="O72" i="6"/>
  <c r="O85" i="6"/>
  <c r="P5" i="6"/>
  <c r="P7" i="6"/>
  <c r="P9" i="6"/>
  <c r="P11" i="6"/>
  <c r="P12" i="6"/>
  <c r="P14" i="6"/>
  <c r="P16" i="6"/>
  <c r="P19" i="6"/>
  <c r="P21" i="6"/>
  <c r="P23" i="6"/>
  <c r="P24" i="6"/>
  <c r="P25" i="6"/>
  <c r="P26" i="6"/>
  <c r="P27" i="6"/>
  <c r="P29" i="6"/>
  <c r="P31" i="6"/>
  <c r="P32" i="6"/>
  <c r="P33" i="6"/>
  <c r="P35" i="6"/>
  <c r="P36" i="6"/>
  <c r="P38" i="6"/>
  <c r="P40" i="6"/>
  <c r="P42" i="6"/>
  <c r="P43" i="6"/>
  <c r="P44" i="6"/>
  <c r="P45" i="6"/>
  <c r="P47" i="6"/>
  <c r="P48" i="6"/>
  <c r="P49" i="6"/>
  <c r="P51" i="6"/>
  <c r="P52" i="6"/>
  <c r="P54" i="6"/>
  <c r="P56" i="6"/>
  <c r="P58" i="6"/>
  <c r="P59" i="6"/>
  <c r="P61" i="6"/>
  <c r="P63" i="6"/>
  <c r="P66" i="6"/>
  <c r="P67" i="6"/>
  <c r="P68" i="6"/>
  <c r="P69" i="6"/>
  <c r="P70" i="6"/>
  <c r="P71" i="6"/>
  <c r="P72" i="6"/>
  <c r="P85" i="6"/>
  <c r="Q5" i="6"/>
  <c r="Q7" i="6"/>
  <c r="Q9" i="6"/>
  <c r="Q11" i="6"/>
  <c r="Q12" i="6"/>
  <c r="Q14" i="6"/>
  <c r="Q16" i="6"/>
  <c r="Q19" i="6"/>
  <c r="Q21" i="6"/>
  <c r="Q23" i="6"/>
  <c r="Q24" i="6"/>
  <c r="Q25" i="6"/>
  <c r="Q26" i="6"/>
  <c r="Q27" i="6"/>
  <c r="Q29" i="6"/>
  <c r="Q31" i="6"/>
  <c r="Q32" i="6"/>
  <c r="Q33" i="6"/>
  <c r="Q35" i="6"/>
  <c r="Q36" i="6"/>
  <c r="Q38" i="6"/>
  <c r="Q40" i="6"/>
  <c r="Q42" i="6"/>
  <c r="Q43" i="6"/>
  <c r="Q44" i="6"/>
  <c r="Q45" i="6"/>
  <c r="Q47" i="6"/>
  <c r="Q48" i="6"/>
  <c r="Q49" i="6"/>
  <c r="Q51" i="6"/>
  <c r="Q52" i="6"/>
  <c r="Q54" i="6"/>
  <c r="Q56" i="6"/>
  <c r="Q58" i="6"/>
  <c r="Q59" i="6"/>
  <c r="Q61" i="6"/>
  <c r="Q63" i="6"/>
  <c r="Q66" i="6"/>
  <c r="Q67" i="6"/>
  <c r="Q68" i="6"/>
  <c r="Q69" i="6"/>
  <c r="Q70" i="6"/>
  <c r="Q71" i="6"/>
  <c r="Q72" i="6"/>
  <c r="Q85" i="6"/>
  <c r="R5" i="6"/>
  <c r="R7" i="6"/>
  <c r="R9" i="6"/>
  <c r="R10" i="6"/>
  <c r="R11" i="6"/>
  <c r="R12" i="6"/>
  <c r="R14" i="6"/>
  <c r="R16" i="6"/>
  <c r="R19" i="6"/>
  <c r="R21" i="6"/>
  <c r="R23" i="6"/>
  <c r="R24" i="6"/>
  <c r="R25" i="6"/>
  <c r="R26" i="6"/>
  <c r="R27" i="6"/>
  <c r="R29" i="6"/>
  <c r="R31" i="6"/>
  <c r="R32" i="6"/>
  <c r="R33" i="6"/>
  <c r="R35" i="6"/>
  <c r="R36" i="6"/>
  <c r="R38" i="6"/>
  <c r="R40" i="6"/>
  <c r="R42" i="6"/>
  <c r="R43" i="6"/>
  <c r="R44" i="6"/>
  <c r="R45" i="6"/>
  <c r="R47" i="6"/>
  <c r="R48" i="6"/>
  <c r="R49" i="6"/>
  <c r="R51" i="6"/>
  <c r="R52" i="6"/>
  <c r="R54" i="6"/>
  <c r="R56" i="6"/>
  <c r="R58" i="6"/>
  <c r="R59" i="6"/>
  <c r="R61" i="6"/>
  <c r="R63" i="6"/>
  <c r="R66" i="6"/>
  <c r="R67" i="6"/>
  <c r="R68" i="6"/>
  <c r="R69" i="6"/>
  <c r="R70" i="6"/>
  <c r="R71" i="6"/>
  <c r="R72" i="6"/>
  <c r="R85" i="6"/>
  <c r="S5" i="6"/>
  <c r="S7" i="6"/>
  <c r="S10" i="6"/>
  <c r="S11" i="6"/>
  <c r="S12" i="6"/>
  <c r="S14" i="6"/>
  <c r="S16" i="6"/>
  <c r="S19" i="6"/>
  <c r="S21" i="6"/>
  <c r="S23" i="6"/>
  <c r="S24" i="6"/>
  <c r="S25" i="6"/>
  <c r="S26" i="6"/>
  <c r="S27" i="6"/>
  <c r="S29" i="6"/>
  <c r="S31" i="6"/>
  <c r="S32" i="6"/>
  <c r="S33" i="6"/>
  <c r="S35" i="6"/>
  <c r="S36" i="6"/>
  <c r="S38" i="6"/>
  <c r="S40" i="6"/>
  <c r="S42" i="6"/>
  <c r="S43" i="6"/>
  <c r="S44" i="6"/>
  <c r="S45" i="6"/>
  <c r="S47" i="6"/>
  <c r="S48" i="6"/>
  <c r="S49" i="6"/>
  <c r="S51" i="6"/>
  <c r="S52" i="6"/>
  <c r="S54" i="6"/>
  <c r="S56" i="6"/>
  <c r="S58" i="6"/>
  <c r="S59" i="6"/>
  <c r="S61" i="6"/>
  <c r="S63" i="6"/>
  <c r="S66" i="6"/>
  <c r="S67" i="6"/>
  <c r="S68" i="6"/>
  <c r="S69" i="6"/>
  <c r="S70" i="6"/>
  <c r="S71" i="6"/>
  <c r="S72" i="6"/>
  <c r="S85" i="6"/>
  <c r="T5" i="6"/>
  <c r="T7" i="6"/>
  <c r="T8" i="6"/>
  <c r="T9" i="6"/>
  <c r="T10" i="6"/>
  <c r="T11" i="6"/>
  <c r="T12" i="6"/>
  <c r="T14" i="6"/>
  <c r="T15" i="6"/>
  <c r="T16" i="6"/>
  <c r="T19" i="6"/>
  <c r="T21" i="6"/>
  <c r="T23" i="6"/>
  <c r="T24" i="6"/>
  <c r="T25" i="6"/>
  <c r="T26" i="6"/>
  <c r="T27" i="6"/>
  <c r="T29" i="6"/>
  <c r="T31" i="6"/>
  <c r="T32" i="6"/>
  <c r="T33" i="6"/>
  <c r="T35" i="6"/>
  <c r="T36" i="6"/>
  <c r="T38" i="6"/>
  <c r="T40" i="6"/>
  <c r="T41" i="6"/>
  <c r="T42" i="6"/>
  <c r="T43" i="6"/>
  <c r="T44" i="6"/>
  <c r="T45" i="6"/>
  <c r="T47" i="6"/>
  <c r="T48" i="6"/>
  <c r="T49" i="6"/>
  <c r="T51" i="6"/>
  <c r="T52" i="6"/>
  <c r="T54" i="6"/>
  <c r="T56" i="6"/>
  <c r="T58" i="6"/>
  <c r="T59" i="6"/>
  <c r="T61" i="6"/>
  <c r="T63" i="6"/>
  <c r="T66" i="6"/>
  <c r="T67" i="6"/>
  <c r="T68" i="6"/>
  <c r="T69" i="6"/>
  <c r="T70" i="6"/>
  <c r="T71" i="6"/>
  <c r="T72" i="6"/>
  <c r="T85" i="6"/>
  <c r="U5" i="6"/>
  <c r="U7" i="6"/>
  <c r="U8" i="6"/>
  <c r="U9" i="6"/>
  <c r="U10" i="6"/>
  <c r="U11" i="6"/>
  <c r="U12" i="6"/>
  <c r="U14" i="6"/>
  <c r="U15" i="6"/>
  <c r="U16" i="6"/>
  <c r="U19" i="6"/>
  <c r="U21" i="6"/>
  <c r="U23" i="6"/>
  <c r="U24" i="6"/>
  <c r="U25" i="6"/>
  <c r="U26" i="6"/>
  <c r="U27" i="6"/>
  <c r="U29" i="6"/>
  <c r="U31" i="6"/>
  <c r="U32" i="6"/>
  <c r="U33" i="6"/>
  <c r="U35" i="6"/>
  <c r="U36" i="6"/>
  <c r="U38" i="6"/>
  <c r="U40" i="6"/>
  <c r="U41" i="6"/>
  <c r="U42" i="6"/>
  <c r="U43" i="6"/>
  <c r="U44" i="6"/>
  <c r="U45" i="6"/>
  <c r="U47" i="6"/>
  <c r="U48" i="6"/>
  <c r="U49" i="6"/>
  <c r="U51" i="6"/>
  <c r="U52" i="6"/>
  <c r="U54" i="6"/>
  <c r="U56" i="6"/>
  <c r="U58" i="6"/>
  <c r="U59" i="6"/>
  <c r="U61" i="6"/>
  <c r="U63" i="6"/>
  <c r="U66" i="6"/>
  <c r="U67" i="6"/>
  <c r="U68" i="6"/>
  <c r="U69" i="6"/>
  <c r="U70" i="6"/>
  <c r="U71" i="6"/>
  <c r="U72" i="6"/>
  <c r="U85" i="6"/>
  <c r="V5" i="6"/>
  <c r="V7" i="6"/>
  <c r="V8" i="6"/>
  <c r="V9" i="6"/>
  <c r="V10" i="6"/>
  <c r="V11" i="6"/>
  <c r="V12" i="6"/>
  <c r="V14" i="6"/>
  <c r="V15" i="6"/>
  <c r="V16" i="6"/>
  <c r="V19" i="6"/>
  <c r="V21" i="6"/>
  <c r="V23" i="6"/>
  <c r="V24" i="6"/>
  <c r="V25" i="6"/>
  <c r="V26" i="6"/>
  <c r="V27" i="6"/>
  <c r="V29" i="6"/>
  <c r="V31" i="6"/>
  <c r="V32" i="6"/>
  <c r="V33" i="6"/>
  <c r="V35" i="6"/>
  <c r="V36" i="6"/>
  <c r="V38" i="6"/>
  <c r="V40" i="6"/>
  <c r="V41" i="6"/>
  <c r="V42" i="6"/>
  <c r="V43" i="6"/>
  <c r="V44" i="6"/>
  <c r="V45" i="6"/>
  <c r="V47" i="6"/>
  <c r="V48" i="6"/>
  <c r="V49" i="6"/>
  <c r="V51" i="6"/>
  <c r="V52" i="6"/>
  <c r="V54" i="6"/>
  <c r="V56" i="6"/>
  <c r="V58" i="6"/>
  <c r="V59" i="6"/>
  <c r="V61" i="6"/>
  <c r="V63" i="6"/>
  <c r="V66" i="6"/>
  <c r="V67" i="6"/>
  <c r="V68" i="6"/>
  <c r="V69" i="6"/>
  <c r="V70" i="6"/>
  <c r="V71" i="6"/>
  <c r="V72" i="6"/>
  <c r="V85" i="6"/>
  <c r="W5" i="6"/>
  <c r="W7" i="6"/>
  <c r="W8" i="6"/>
  <c r="W9" i="6"/>
  <c r="W10" i="6"/>
  <c r="W11" i="6"/>
  <c r="W12" i="6"/>
  <c r="W14" i="6"/>
  <c r="W15" i="6"/>
  <c r="W16" i="6"/>
  <c r="W19" i="6"/>
  <c r="W21" i="6"/>
  <c r="W23" i="6"/>
  <c r="W24" i="6"/>
  <c r="W25" i="6"/>
  <c r="W26" i="6"/>
  <c r="W27" i="6"/>
  <c r="W29" i="6"/>
  <c r="W31" i="6"/>
  <c r="W32" i="6"/>
  <c r="W33" i="6"/>
  <c r="W35" i="6"/>
  <c r="W36" i="6"/>
  <c r="W38" i="6"/>
  <c r="W40" i="6"/>
  <c r="W41" i="6"/>
  <c r="W42" i="6"/>
  <c r="W43" i="6"/>
  <c r="W44" i="6"/>
  <c r="W45" i="6"/>
  <c r="W47" i="6"/>
  <c r="W48" i="6"/>
  <c r="W49" i="6"/>
  <c r="W51" i="6"/>
  <c r="W52" i="6"/>
  <c r="W54" i="6"/>
  <c r="W56" i="6"/>
  <c r="W58" i="6"/>
  <c r="W59" i="6"/>
  <c r="W61" i="6"/>
  <c r="W63" i="6"/>
  <c r="W66" i="6"/>
  <c r="W67" i="6"/>
  <c r="W68" i="6"/>
  <c r="W69" i="6"/>
  <c r="W70" i="6"/>
  <c r="W71" i="6"/>
  <c r="W72" i="6"/>
  <c r="W85" i="6"/>
  <c r="X5" i="6"/>
  <c r="X7" i="6"/>
  <c r="X8" i="6"/>
  <c r="X9" i="6"/>
  <c r="X10" i="6"/>
  <c r="X11" i="6"/>
  <c r="X12" i="6"/>
  <c r="X14" i="6"/>
  <c r="X15" i="6"/>
  <c r="X16" i="6"/>
  <c r="X17" i="6"/>
  <c r="X19" i="6"/>
  <c r="X21" i="6"/>
  <c r="X23" i="6"/>
  <c r="X24" i="6"/>
  <c r="X25" i="6"/>
  <c r="X26" i="6"/>
  <c r="X27" i="6"/>
  <c r="X29" i="6"/>
  <c r="X31" i="6"/>
  <c r="X32" i="6"/>
  <c r="X33" i="6"/>
  <c r="X35" i="6"/>
  <c r="X36" i="6"/>
  <c r="X38" i="6"/>
  <c r="X40" i="6"/>
  <c r="X41" i="6"/>
  <c r="X42" i="6"/>
  <c r="X43" i="6"/>
  <c r="X44" i="6"/>
  <c r="X45" i="6"/>
  <c r="X47" i="6"/>
  <c r="X48" i="6"/>
  <c r="X49" i="6"/>
  <c r="X51" i="6"/>
  <c r="X52" i="6"/>
  <c r="X54" i="6"/>
  <c r="X56" i="6"/>
  <c r="X58" i="6"/>
  <c r="X59" i="6"/>
  <c r="X60" i="6"/>
  <c r="X61" i="6"/>
  <c r="X63" i="6"/>
  <c r="X66" i="6"/>
  <c r="X67" i="6"/>
  <c r="X68" i="6"/>
  <c r="X69" i="6"/>
  <c r="X70" i="6"/>
  <c r="X71" i="6"/>
  <c r="X72" i="6"/>
  <c r="X73" i="6"/>
  <c r="X85" i="6"/>
  <c r="Y5" i="6"/>
  <c r="Y7" i="6"/>
  <c r="Y8" i="6"/>
  <c r="Y9" i="6"/>
  <c r="Y10" i="6"/>
  <c r="Y11" i="6"/>
  <c r="Y12" i="6"/>
  <c r="Y14" i="6"/>
  <c r="Y15" i="6"/>
  <c r="Y16" i="6"/>
  <c r="Y17" i="6"/>
  <c r="Y19" i="6"/>
  <c r="Y21" i="6"/>
  <c r="Y23" i="6"/>
  <c r="Y24" i="6"/>
  <c r="Y25" i="6"/>
  <c r="Y26" i="6"/>
  <c r="Y27" i="6"/>
  <c r="Y29" i="6"/>
  <c r="Y31" i="6"/>
  <c r="Y32" i="6"/>
  <c r="Y33" i="6"/>
  <c r="Y35" i="6"/>
  <c r="Y36" i="6"/>
  <c r="Y38" i="6"/>
  <c r="Y40" i="6"/>
  <c r="Y41" i="6"/>
  <c r="Y42" i="6"/>
  <c r="Y43" i="6"/>
  <c r="Y44" i="6"/>
  <c r="Y45" i="6"/>
  <c r="Y47" i="6"/>
  <c r="Y48" i="6"/>
  <c r="Y49" i="6"/>
  <c r="Y51" i="6"/>
  <c r="Y52" i="6"/>
  <c r="Y54" i="6"/>
  <c r="Y56" i="6"/>
  <c r="Y58" i="6"/>
  <c r="Y59" i="6"/>
  <c r="Y60" i="6"/>
  <c r="Y61" i="6"/>
  <c r="Y63" i="6"/>
  <c r="Y66" i="6"/>
  <c r="Y67" i="6"/>
  <c r="Y68" i="6"/>
  <c r="Y69" i="6"/>
  <c r="Y70" i="6"/>
  <c r="Y71" i="6"/>
  <c r="Y72" i="6"/>
  <c r="Y73" i="6"/>
  <c r="Y85" i="6"/>
  <c r="Z5" i="6"/>
  <c r="Z7" i="6"/>
  <c r="Z8" i="6"/>
  <c r="Z9" i="6"/>
  <c r="Z10" i="6"/>
  <c r="Z11" i="6"/>
  <c r="Z12" i="6"/>
  <c r="Z14" i="6"/>
  <c r="Z15" i="6"/>
  <c r="Z16" i="6"/>
  <c r="Z17" i="6"/>
  <c r="Z19" i="6"/>
  <c r="Z20" i="6"/>
  <c r="Z21" i="6"/>
  <c r="Z23" i="6"/>
  <c r="Z24" i="6"/>
  <c r="Z25" i="6"/>
  <c r="Z26" i="6"/>
  <c r="Z27" i="6"/>
  <c r="Z29" i="6"/>
  <c r="Z31" i="6"/>
  <c r="Z32" i="6"/>
  <c r="Z33" i="6"/>
  <c r="Z35" i="6"/>
  <c r="Z36" i="6"/>
  <c r="Z38" i="6"/>
  <c r="Z40" i="6"/>
  <c r="Z41" i="6"/>
  <c r="Z42" i="6"/>
  <c r="Z43" i="6"/>
  <c r="Z44" i="6"/>
  <c r="Z45" i="6"/>
  <c r="Z47" i="6"/>
  <c r="Z48" i="6"/>
  <c r="Z49" i="6"/>
  <c r="Z51" i="6"/>
  <c r="Z52" i="6"/>
  <c r="Z54" i="6"/>
  <c r="Z56" i="6"/>
  <c r="Z57" i="6"/>
  <c r="Z58" i="6"/>
  <c r="Z59" i="6"/>
  <c r="Z60" i="6"/>
  <c r="Z61" i="6"/>
  <c r="Z62" i="6"/>
  <c r="Z63" i="6"/>
  <c r="Z66" i="6"/>
  <c r="Z67" i="6"/>
  <c r="Z68" i="6"/>
  <c r="Z69" i="6"/>
  <c r="Z70" i="6"/>
  <c r="Z71" i="6"/>
  <c r="Z72" i="6"/>
  <c r="Z73" i="6"/>
  <c r="Z85" i="6"/>
  <c r="AA5" i="6"/>
  <c r="AA6" i="6"/>
  <c r="AA7" i="6"/>
  <c r="AA8" i="6"/>
  <c r="AA9" i="6"/>
  <c r="AA10" i="6"/>
  <c r="AA11" i="6"/>
  <c r="AA12" i="6"/>
  <c r="AA14" i="6"/>
  <c r="AA15" i="6"/>
  <c r="AA16" i="6"/>
  <c r="AA17" i="6"/>
  <c r="AA19" i="6"/>
  <c r="AA20" i="6"/>
  <c r="AA21" i="6"/>
  <c r="AA23" i="6"/>
  <c r="AA24" i="6"/>
  <c r="AA25" i="6"/>
  <c r="AA26" i="6"/>
  <c r="AA27" i="6"/>
  <c r="AA29" i="6"/>
  <c r="AA31" i="6"/>
  <c r="AA32" i="6"/>
  <c r="AA33" i="6"/>
  <c r="AA35" i="6"/>
  <c r="AA36" i="6"/>
  <c r="AA38" i="6"/>
  <c r="AA40" i="6"/>
  <c r="AA41" i="6"/>
  <c r="AA42" i="6"/>
  <c r="AA43" i="6"/>
  <c r="AA44" i="6"/>
  <c r="AA45" i="6"/>
  <c r="AA47" i="6"/>
  <c r="AA48" i="6"/>
  <c r="AA49" i="6"/>
  <c r="AA51" i="6"/>
  <c r="AA52" i="6"/>
  <c r="AA54" i="6"/>
  <c r="AA56" i="6"/>
  <c r="AA57" i="6"/>
  <c r="AA58" i="6"/>
  <c r="AA59" i="6"/>
  <c r="AA60" i="6"/>
  <c r="AA61" i="6"/>
  <c r="AA62" i="6"/>
  <c r="AA63" i="6"/>
  <c r="AA66" i="6"/>
  <c r="AA67" i="6"/>
  <c r="AA68" i="6"/>
  <c r="AA69" i="6"/>
  <c r="AA70" i="6"/>
  <c r="AA71" i="6"/>
  <c r="AA72" i="6"/>
  <c r="AA73" i="6"/>
  <c r="AA85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9" i="6"/>
  <c r="AB20" i="6"/>
  <c r="AB21" i="6"/>
  <c r="AB23" i="6"/>
  <c r="AB24" i="6"/>
  <c r="AB25" i="6"/>
  <c r="AB26" i="6"/>
  <c r="AB27" i="6"/>
  <c r="AB29" i="6"/>
  <c r="AB31" i="6"/>
  <c r="AB32" i="6"/>
  <c r="AB33" i="6"/>
  <c r="AB34" i="6"/>
  <c r="AB35" i="6"/>
  <c r="AB36" i="6"/>
  <c r="AB38" i="6"/>
  <c r="AB40" i="6"/>
  <c r="AB41" i="6"/>
  <c r="AB42" i="6"/>
  <c r="AB43" i="6"/>
  <c r="AB44" i="6"/>
  <c r="AB45" i="6"/>
  <c r="AB47" i="6"/>
  <c r="AB48" i="6"/>
  <c r="AB49" i="6"/>
  <c r="AB50" i="6"/>
  <c r="AB51" i="6"/>
  <c r="AB52" i="6"/>
  <c r="AB54" i="6"/>
  <c r="AB56" i="6"/>
  <c r="AB57" i="6"/>
  <c r="AB58" i="6"/>
  <c r="AB59" i="6"/>
  <c r="AB60" i="6"/>
  <c r="AB61" i="6"/>
  <c r="AB62" i="6"/>
  <c r="AB63" i="6"/>
  <c r="AB66" i="6"/>
  <c r="AB67" i="6"/>
  <c r="AB68" i="6"/>
  <c r="AB69" i="6"/>
  <c r="AB70" i="6"/>
  <c r="AB71" i="6"/>
  <c r="AB72" i="6"/>
  <c r="AB73" i="6"/>
  <c r="AB85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9" i="6"/>
  <c r="AC20" i="6"/>
  <c r="AC21" i="6"/>
  <c r="AC23" i="6"/>
  <c r="AC24" i="6"/>
  <c r="AC25" i="6"/>
  <c r="AC26" i="6"/>
  <c r="AC27" i="6"/>
  <c r="AC29" i="6"/>
  <c r="AC31" i="6"/>
  <c r="AC32" i="6"/>
  <c r="AC33" i="6"/>
  <c r="AC34" i="6"/>
  <c r="AC35" i="6"/>
  <c r="AC36" i="6"/>
  <c r="AC38" i="6"/>
  <c r="AC40" i="6"/>
  <c r="AC41" i="6"/>
  <c r="AC42" i="6"/>
  <c r="AC43" i="6"/>
  <c r="AC44" i="6"/>
  <c r="AC45" i="6"/>
  <c r="AC47" i="6"/>
  <c r="AC48" i="6"/>
  <c r="AC49" i="6"/>
  <c r="AC50" i="6"/>
  <c r="AC51" i="6"/>
  <c r="AC52" i="6"/>
  <c r="AC54" i="6"/>
  <c r="AC56" i="6"/>
  <c r="AC57" i="6"/>
  <c r="AC58" i="6"/>
  <c r="AC59" i="6"/>
  <c r="AC60" i="6"/>
  <c r="AC61" i="6"/>
  <c r="AC62" i="6"/>
  <c r="AC63" i="6"/>
  <c r="AC66" i="6"/>
  <c r="AC67" i="6"/>
  <c r="AC68" i="6"/>
  <c r="AC69" i="6"/>
  <c r="AC70" i="6"/>
  <c r="AC71" i="6"/>
  <c r="AC72" i="6"/>
  <c r="AC73" i="6"/>
  <c r="AC85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9" i="6"/>
  <c r="AD20" i="6"/>
  <c r="AD21" i="6"/>
  <c r="AD23" i="6"/>
  <c r="AD24" i="6"/>
  <c r="AD25" i="6"/>
  <c r="AD26" i="6"/>
  <c r="AD27" i="6"/>
  <c r="AD29" i="6"/>
  <c r="AD31" i="6"/>
  <c r="AD32" i="6"/>
  <c r="AD33" i="6"/>
  <c r="AD34" i="6"/>
  <c r="AD35" i="6"/>
  <c r="AD36" i="6"/>
  <c r="AD38" i="6"/>
  <c r="AD40" i="6"/>
  <c r="AD41" i="6"/>
  <c r="AD42" i="6"/>
  <c r="AD43" i="6"/>
  <c r="AD44" i="6"/>
  <c r="AD45" i="6"/>
  <c r="AD47" i="6"/>
  <c r="AD48" i="6"/>
  <c r="AD49" i="6"/>
  <c r="AD50" i="6"/>
  <c r="AD51" i="6"/>
  <c r="AD52" i="6"/>
  <c r="AD54" i="6"/>
  <c r="AD56" i="6"/>
  <c r="AD57" i="6"/>
  <c r="AD58" i="6"/>
  <c r="AD59" i="6"/>
  <c r="AD60" i="6"/>
  <c r="AD61" i="6"/>
  <c r="AD62" i="6"/>
  <c r="AD63" i="6"/>
  <c r="AD65" i="6"/>
  <c r="AD66" i="6"/>
  <c r="AD67" i="6"/>
  <c r="AD68" i="6"/>
  <c r="AD69" i="6"/>
  <c r="AD70" i="6"/>
  <c r="AD71" i="6"/>
  <c r="AD72" i="6"/>
  <c r="AD73" i="6"/>
  <c r="AD85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9" i="6"/>
  <c r="AE20" i="6"/>
  <c r="AE21" i="6"/>
  <c r="AE23" i="6"/>
  <c r="AE24" i="6"/>
  <c r="AE25" i="6"/>
  <c r="AE26" i="6"/>
  <c r="AE27" i="6"/>
  <c r="AE29" i="6"/>
  <c r="AE31" i="6"/>
  <c r="AE32" i="6"/>
  <c r="AE33" i="6"/>
  <c r="AE34" i="6"/>
  <c r="AE35" i="6"/>
  <c r="AE36" i="6"/>
  <c r="AE38" i="6"/>
  <c r="AE40" i="6"/>
  <c r="AE41" i="6"/>
  <c r="AE42" i="6"/>
  <c r="AE43" i="6"/>
  <c r="AE44" i="6"/>
  <c r="AE45" i="6"/>
  <c r="AE47" i="6"/>
  <c r="AE48" i="6"/>
  <c r="AE49" i="6"/>
  <c r="AE50" i="6"/>
  <c r="AE51" i="6"/>
  <c r="AE52" i="6"/>
  <c r="AE54" i="6"/>
  <c r="AE56" i="6"/>
  <c r="AE57" i="6"/>
  <c r="AE58" i="6"/>
  <c r="AE59" i="6"/>
  <c r="AE60" i="6"/>
  <c r="AE61" i="6"/>
  <c r="AE62" i="6"/>
  <c r="AE63" i="6"/>
  <c r="AE65" i="6"/>
  <c r="AE66" i="6"/>
  <c r="AE67" i="6"/>
  <c r="AE68" i="6"/>
  <c r="AE69" i="6"/>
  <c r="AE70" i="6"/>
  <c r="AE71" i="6"/>
  <c r="AE72" i="6"/>
  <c r="AE73" i="6"/>
  <c r="AE85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9" i="6"/>
  <c r="AF20" i="6"/>
  <c r="AF21" i="6"/>
  <c r="AF23" i="6"/>
  <c r="AF24" i="6"/>
  <c r="AF25" i="6"/>
  <c r="AF26" i="6"/>
  <c r="AF27" i="6"/>
  <c r="AF29" i="6"/>
  <c r="AF31" i="6"/>
  <c r="AF32" i="6"/>
  <c r="AF33" i="6"/>
  <c r="AF34" i="6"/>
  <c r="AF35" i="6"/>
  <c r="AF36" i="6"/>
  <c r="AF37" i="6"/>
  <c r="AF38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4" i="6"/>
  <c r="AF56" i="6"/>
  <c r="AF57" i="6"/>
  <c r="AF58" i="6"/>
  <c r="AF59" i="6"/>
  <c r="AF60" i="6"/>
  <c r="AF61" i="6"/>
  <c r="AF62" i="6"/>
  <c r="AF63" i="6"/>
  <c r="AF65" i="6"/>
  <c r="AF66" i="6"/>
  <c r="AF67" i="6"/>
  <c r="AF68" i="6"/>
  <c r="AF69" i="6"/>
  <c r="AF70" i="6"/>
  <c r="AF71" i="6"/>
  <c r="AF72" i="6"/>
  <c r="AF73" i="6"/>
  <c r="AF85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9" i="6"/>
  <c r="AG20" i="6"/>
  <c r="AG21" i="6"/>
  <c r="AG23" i="6"/>
  <c r="AG24" i="6"/>
  <c r="AG25" i="6"/>
  <c r="AG26" i="6"/>
  <c r="AG27" i="6"/>
  <c r="AG29" i="6"/>
  <c r="AG31" i="6"/>
  <c r="AG32" i="6"/>
  <c r="AG33" i="6"/>
  <c r="AG34" i="6"/>
  <c r="AG35" i="6"/>
  <c r="AG36" i="6"/>
  <c r="AG37" i="6"/>
  <c r="AG38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4" i="6"/>
  <c r="AG56" i="6"/>
  <c r="AG57" i="6"/>
  <c r="AG58" i="6"/>
  <c r="AG59" i="6"/>
  <c r="AG60" i="6"/>
  <c r="AG61" i="6"/>
  <c r="AG62" i="6"/>
  <c r="AG63" i="6"/>
  <c r="AG65" i="6"/>
  <c r="AG66" i="6"/>
  <c r="AG67" i="6"/>
  <c r="AG68" i="6"/>
  <c r="AG69" i="6"/>
  <c r="AG70" i="6"/>
  <c r="AG71" i="6"/>
  <c r="AG72" i="6"/>
  <c r="AG73" i="6"/>
  <c r="AG85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9" i="6"/>
  <c r="AH20" i="6"/>
  <c r="AH21" i="6"/>
  <c r="AH23" i="6"/>
  <c r="AH24" i="6"/>
  <c r="AH25" i="6"/>
  <c r="AH26" i="6"/>
  <c r="AH27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4" i="6"/>
  <c r="AH55" i="6"/>
  <c r="AH56" i="6"/>
  <c r="AH57" i="6"/>
  <c r="AH58" i="6"/>
  <c r="AH59" i="6"/>
  <c r="AH60" i="6"/>
  <c r="AH61" i="6"/>
  <c r="AH62" i="6"/>
  <c r="AH63" i="6"/>
  <c r="AH65" i="6"/>
  <c r="AH66" i="6"/>
  <c r="AH67" i="6"/>
  <c r="AH68" i="6"/>
  <c r="AH69" i="6"/>
  <c r="AH70" i="6"/>
  <c r="AH71" i="6"/>
  <c r="AH72" i="6"/>
  <c r="AH73" i="6"/>
  <c r="AH85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9" i="6"/>
  <c r="AI20" i="6"/>
  <c r="AI21" i="6"/>
  <c r="AI23" i="6"/>
  <c r="AI24" i="6"/>
  <c r="AI25" i="6"/>
  <c r="AI26" i="6"/>
  <c r="AI27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4" i="6"/>
  <c r="AI55" i="6"/>
  <c r="AI56" i="6"/>
  <c r="AI57" i="6"/>
  <c r="AI58" i="6"/>
  <c r="AI59" i="6"/>
  <c r="AI60" i="6"/>
  <c r="AI61" i="6"/>
  <c r="AI62" i="6"/>
  <c r="AI63" i="6"/>
  <c r="AI65" i="6"/>
  <c r="AI66" i="6"/>
  <c r="AI67" i="6"/>
  <c r="AI68" i="6"/>
  <c r="AI69" i="6"/>
  <c r="AI70" i="6"/>
  <c r="AI71" i="6"/>
  <c r="AI72" i="6"/>
  <c r="AI73" i="6"/>
  <c r="AI85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4" i="6"/>
  <c r="AJ55" i="6"/>
  <c r="AJ56" i="6"/>
  <c r="AJ57" i="6"/>
  <c r="AJ58" i="6"/>
  <c r="AJ59" i="6"/>
  <c r="AJ60" i="6"/>
  <c r="AJ61" i="6"/>
  <c r="AJ62" i="6"/>
  <c r="AJ63" i="6"/>
  <c r="AJ65" i="6"/>
  <c r="AJ66" i="6"/>
  <c r="AJ67" i="6"/>
  <c r="AJ68" i="6"/>
  <c r="AJ69" i="6"/>
  <c r="AJ70" i="6"/>
  <c r="AJ71" i="6"/>
  <c r="AJ72" i="6"/>
  <c r="AJ73" i="6"/>
  <c r="AJ85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4" i="6"/>
  <c r="AK55" i="6"/>
  <c r="AK56" i="6"/>
  <c r="AK57" i="6"/>
  <c r="AK58" i="6"/>
  <c r="AK59" i="6"/>
  <c r="AK60" i="6"/>
  <c r="AK61" i="6"/>
  <c r="AK62" i="6"/>
  <c r="AK63" i="6"/>
  <c r="AK65" i="6"/>
  <c r="AK66" i="6"/>
  <c r="AK67" i="6"/>
  <c r="AK68" i="6"/>
  <c r="AK69" i="6"/>
  <c r="AK70" i="6"/>
  <c r="AK71" i="6"/>
  <c r="AK72" i="6"/>
  <c r="AK73" i="6"/>
  <c r="AK85" i="6"/>
  <c r="H6" i="6"/>
  <c r="H46" i="6"/>
  <c r="H85" i="6"/>
  <c r="G16" i="2"/>
  <c r="E15" i="2"/>
  <c r="F15" i="2"/>
  <c r="F61" i="2"/>
  <c r="G61" i="2"/>
  <c r="H61" i="2"/>
  <c r="I61" i="2"/>
  <c r="J61" i="2"/>
  <c r="K61" i="2"/>
  <c r="L61" i="2"/>
  <c r="M61" i="2"/>
  <c r="N61" i="2"/>
  <c r="O61" i="2"/>
  <c r="E60" i="2"/>
  <c r="Q43" i="2"/>
  <c r="R43" i="2"/>
  <c r="R27" i="2"/>
  <c r="R52" i="2"/>
  <c r="R36" i="2"/>
  <c r="Q34" i="2"/>
  <c r="Q41" i="2"/>
  <c r="O10" i="2"/>
  <c r="O30" i="2"/>
  <c r="O47" i="2"/>
  <c r="N54" i="2"/>
  <c r="N59" i="2"/>
  <c r="N17" i="2"/>
  <c r="N66" i="2"/>
  <c r="M57" i="2"/>
  <c r="M70" i="2"/>
  <c r="L14" i="2"/>
  <c r="L64" i="2"/>
  <c r="L38" i="2"/>
  <c r="K5" i="2"/>
  <c r="K12" i="2"/>
  <c r="L12" i="2"/>
  <c r="M12" i="2"/>
  <c r="N12" i="2"/>
  <c r="O12" i="2"/>
  <c r="P12" i="2"/>
  <c r="Q12" i="2"/>
  <c r="R12" i="2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J50" i="2"/>
  <c r="J6" i="2"/>
  <c r="I21" i="2"/>
  <c r="I29" i="2"/>
  <c r="I42" i="2"/>
  <c r="H23" i="2"/>
  <c r="H40" i="2"/>
  <c r="G9" i="2"/>
  <c r="F33" i="2"/>
  <c r="AH3" i="1"/>
  <c r="AH29" i="1"/>
  <c r="AH10" i="1"/>
  <c r="E11" i="2"/>
  <c r="F11" i="2"/>
  <c r="G11" i="2"/>
  <c r="H11" i="2"/>
  <c r="I11" i="2"/>
  <c r="J11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E30" i="2"/>
  <c r="F30" i="2"/>
  <c r="G30" i="2"/>
  <c r="H30" i="2"/>
  <c r="I30" i="2"/>
  <c r="J30" i="2"/>
  <c r="K30" i="2"/>
  <c r="L30" i="2"/>
  <c r="M30" i="2"/>
  <c r="N30" i="2"/>
  <c r="P30" i="2"/>
  <c r="Q30" i="2"/>
  <c r="R3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A41" i="1"/>
  <c r="X42" i="1"/>
  <c r="AC42" i="1"/>
  <c r="K41" i="1"/>
  <c r="I41" i="1"/>
  <c r="E58" i="2"/>
  <c r="F58" i="2"/>
  <c r="G58" i="2"/>
  <c r="H58" i="2"/>
  <c r="I58" i="2"/>
  <c r="J58" i="2"/>
  <c r="K58" i="2"/>
  <c r="L58" i="2"/>
  <c r="H16" i="2"/>
  <c r="I16" i="2"/>
  <c r="J16" i="2"/>
  <c r="K16" i="2"/>
  <c r="L16" i="2"/>
  <c r="M16" i="2"/>
  <c r="O17" i="2"/>
  <c r="P17" i="2"/>
  <c r="Q17" i="2"/>
  <c r="R17" i="2"/>
  <c r="E13" i="2"/>
  <c r="F13" i="2"/>
  <c r="G13" i="2"/>
  <c r="H13" i="2"/>
  <c r="I13" i="2"/>
  <c r="J13" i="2"/>
  <c r="K13" i="2"/>
  <c r="M14" i="2"/>
  <c r="N14" i="2"/>
  <c r="O14" i="2"/>
  <c r="P14" i="2"/>
  <c r="Q14" i="2"/>
  <c r="R14" i="2"/>
  <c r="AE10" i="1"/>
  <c r="E69" i="2"/>
  <c r="F69" i="2"/>
  <c r="G69" i="2"/>
  <c r="H69" i="2"/>
  <c r="I69" i="2"/>
  <c r="J69" i="2"/>
  <c r="K69" i="2"/>
  <c r="L69" i="2"/>
  <c r="N70" i="2"/>
  <c r="O70" i="2"/>
  <c r="P70" i="2"/>
  <c r="Q70" i="2"/>
  <c r="R70" i="2"/>
  <c r="AE37" i="1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E53" i="2"/>
  <c r="F53" i="2"/>
  <c r="G53" i="2"/>
  <c r="H53" i="2"/>
  <c r="I53" i="2"/>
  <c r="J53" i="2"/>
  <c r="K53" i="2"/>
  <c r="L53" i="2"/>
  <c r="M53" i="2"/>
  <c r="O54" i="2"/>
  <c r="P54" i="2"/>
  <c r="Q54" i="2"/>
  <c r="R54" i="2"/>
  <c r="E66" i="2"/>
  <c r="F66" i="2"/>
  <c r="G66" i="2"/>
  <c r="H66" i="2"/>
  <c r="I66" i="2"/>
  <c r="J66" i="2"/>
  <c r="K66" i="2"/>
  <c r="L66" i="2"/>
  <c r="AE26" i="1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6" i="2"/>
  <c r="F6" i="2"/>
  <c r="G6" i="2"/>
  <c r="H6" i="2"/>
  <c r="I6" i="2"/>
  <c r="K6" i="2"/>
  <c r="L6" i="2"/>
  <c r="M6" i="2"/>
  <c r="N6" i="2"/>
  <c r="O6" i="2"/>
  <c r="P6" i="2"/>
  <c r="Q6" i="2"/>
  <c r="R6" i="2"/>
  <c r="AE33" i="1"/>
  <c r="E56" i="2"/>
  <c r="F56" i="2"/>
  <c r="G56" i="2"/>
  <c r="H56" i="2"/>
  <c r="I56" i="2"/>
  <c r="J56" i="2"/>
  <c r="K56" i="2"/>
  <c r="L56" i="2"/>
  <c r="N57" i="2"/>
  <c r="O57" i="2"/>
  <c r="P57" i="2"/>
  <c r="Q57" i="2"/>
  <c r="R57" i="2"/>
  <c r="Y41" i="1"/>
  <c r="E44" i="2"/>
  <c r="F44" i="2"/>
  <c r="H44" i="2"/>
  <c r="I44" i="2"/>
  <c r="J44" i="2"/>
  <c r="K44" i="2"/>
  <c r="L44" i="2"/>
  <c r="M44" i="2"/>
  <c r="N44" i="2"/>
  <c r="O44" i="2"/>
  <c r="P44" i="2"/>
  <c r="Q44" i="2"/>
  <c r="R44" i="2"/>
  <c r="E41" i="2"/>
  <c r="F41" i="2"/>
  <c r="G41" i="2"/>
  <c r="H41" i="2"/>
  <c r="J42" i="2"/>
  <c r="K42" i="2"/>
  <c r="L42" i="2"/>
  <c r="M42" i="2"/>
  <c r="N42" i="2"/>
  <c r="O42" i="2"/>
  <c r="P42" i="2"/>
  <c r="R41" i="2"/>
  <c r="AE18" i="1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E11" i="1"/>
  <c r="AE32" i="1"/>
  <c r="AE34" i="1"/>
  <c r="AE30" i="1"/>
  <c r="E46" i="2"/>
  <c r="F46" i="2"/>
  <c r="G46" i="2"/>
  <c r="H46" i="2"/>
  <c r="I46" i="2"/>
  <c r="J46" i="2"/>
  <c r="K46" i="2"/>
  <c r="L46" i="2"/>
  <c r="M46" i="2"/>
  <c r="N46" i="2"/>
  <c r="P47" i="2"/>
  <c r="Q47" i="2"/>
  <c r="R47" i="2"/>
  <c r="AE31" i="1"/>
  <c r="AE8" i="1"/>
  <c r="AE5" i="1"/>
  <c r="E22" i="2"/>
  <c r="F22" i="2"/>
  <c r="G22" i="2"/>
  <c r="I23" i="2"/>
  <c r="J23" i="2"/>
  <c r="K23" i="2"/>
  <c r="L23" i="2"/>
  <c r="M23" i="2"/>
  <c r="N23" i="2"/>
  <c r="O23" i="2"/>
  <c r="P23" i="2"/>
  <c r="Q23" i="2"/>
  <c r="R23" i="2"/>
  <c r="E20" i="2"/>
  <c r="F20" i="2"/>
  <c r="G20" i="2"/>
  <c r="H20" i="2"/>
  <c r="J21" i="2"/>
  <c r="K21" i="2"/>
  <c r="L21" i="2"/>
  <c r="M21" i="2"/>
  <c r="N21" i="2"/>
  <c r="O21" i="2"/>
  <c r="P21" i="2"/>
  <c r="Q21" i="2"/>
  <c r="R21" i="2"/>
  <c r="Z41" i="1"/>
  <c r="E28" i="2"/>
  <c r="F28" i="2"/>
  <c r="G28" i="2"/>
  <c r="E32" i="2"/>
  <c r="G33" i="2"/>
  <c r="H33" i="2"/>
  <c r="I33" i="2"/>
  <c r="J33" i="2"/>
  <c r="K33" i="2"/>
  <c r="L33" i="2"/>
  <c r="M33" i="2"/>
  <c r="N33" i="2"/>
  <c r="O33" i="2"/>
  <c r="P33" i="2"/>
  <c r="R34" i="2"/>
  <c r="E2" i="2"/>
  <c r="F2" i="2"/>
  <c r="G2" i="2"/>
  <c r="H2" i="2"/>
  <c r="I2" i="2"/>
  <c r="J2" i="2"/>
  <c r="K2" i="2"/>
  <c r="L2" i="2"/>
  <c r="M2" i="2"/>
  <c r="N2" i="2"/>
  <c r="O2" i="2"/>
  <c r="P2" i="2"/>
  <c r="Q2" i="2"/>
  <c r="AD29" i="1"/>
  <c r="X41" i="1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P62" i="2"/>
  <c r="Q62" i="2"/>
  <c r="R62" i="2"/>
  <c r="AE35" i="1"/>
  <c r="AG33" i="1"/>
  <c r="O66" i="2"/>
  <c r="P66" i="2"/>
  <c r="Q66" i="2"/>
  <c r="R66" i="2"/>
  <c r="M66" i="2"/>
  <c r="R2" i="2"/>
  <c r="J29" i="2"/>
  <c r="K29" i="2"/>
  <c r="L29" i="2"/>
  <c r="M29" i="2"/>
  <c r="N29" i="2"/>
  <c r="O29" i="2"/>
  <c r="P29" i="2"/>
  <c r="Q29" i="2"/>
  <c r="R29" i="2"/>
  <c r="H28" i="2"/>
  <c r="O59" i="2"/>
  <c r="P59" i="2"/>
  <c r="Q59" i="2"/>
  <c r="R59" i="2"/>
  <c r="M58" i="2"/>
  <c r="P68" i="2"/>
  <c r="Q68" i="2"/>
  <c r="R68" i="2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AE16" i="1"/>
  <c r="AE38" i="1"/>
  <c r="AE9" i="1"/>
  <c r="AE4" i="1"/>
  <c r="E4" i="2"/>
  <c r="F4" i="2"/>
  <c r="G4" i="2"/>
  <c r="H4" i="2"/>
  <c r="I4" i="2"/>
  <c r="AE22" i="1"/>
  <c r="E37" i="2"/>
  <c r="F37" i="2"/>
  <c r="G37" i="2"/>
  <c r="H37" i="2"/>
  <c r="I37" i="2"/>
  <c r="J37" i="2"/>
  <c r="AD21" i="1"/>
  <c r="AE40" i="1"/>
  <c r="AE6" i="1"/>
  <c r="E8" i="2"/>
  <c r="F8" i="2"/>
  <c r="H9" i="2"/>
  <c r="I9" i="2"/>
  <c r="J9" i="2"/>
  <c r="K9" i="2"/>
  <c r="L9" i="2"/>
  <c r="M9" i="2"/>
  <c r="N9" i="2"/>
  <c r="P10" i="2"/>
  <c r="Q10" i="2"/>
  <c r="R10" i="2"/>
  <c r="AE23" i="1"/>
  <c r="E39" i="2"/>
  <c r="F39" i="2"/>
  <c r="G39" i="2"/>
  <c r="I40" i="2"/>
  <c r="J40" i="2"/>
  <c r="K40" i="2"/>
  <c r="L40" i="2"/>
  <c r="M40" i="2"/>
  <c r="N40" i="2"/>
  <c r="O40" i="2"/>
  <c r="P40" i="2"/>
  <c r="Q40" i="2"/>
  <c r="R40" i="2"/>
  <c r="AE28" i="1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E39" i="1"/>
  <c r="E67" i="2"/>
  <c r="F67" i="2"/>
  <c r="G67" i="2"/>
  <c r="H67" i="2"/>
  <c r="I67" i="2"/>
  <c r="J67" i="2"/>
  <c r="K67" i="2"/>
  <c r="L67" i="2"/>
  <c r="M67" i="2"/>
  <c r="N67" i="2"/>
  <c r="O67" i="2"/>
  <c r="AE36" i="1"/>
  <c r="E63" i="2"/>
  <c r="F63" i="2"/>
  <c r="G63" i="2"/>
  <c r="H63" i="2"/>
  <c r="I63" i="2"/>
  <c r="J63" i="2"/>
  <c r="K63" i="2"/>
  <c r="M64" i="2"/>
  <c r="N64" i="2"/>
  <c r="O64" i="2"/>
  <c r="P64" i="2"/>
  <c r="Q64" i="2"/>
  <c r="R64" i="2"/>
  <c r="AD33" i="1"/>
  <c r="AE29" i="1"/>
  <c r="AG29" i="1"/>
  <c r="E49" i="2"/>
  <c r="F49" i="2"/>
  <c r="G49" i="2"/>
  <c r="H49" i="2"/>
  <c r="I49" i="2"/>
  <c r="K50" i="2"/>
  <c r="L50" i="2"/>
  <c r="M50" i="2"/>
  <c r="N50" i="2"/>
  <c r="O50" i="2"/>
  <c r="P50" i="2"/>
  <c r="Q50" i="2"/>
  <c r="R50" i="2"/>
  <c r="AF33" i="1"/>
  <c r="AF3" i="1"/>
  <c r="W3" i="1"/>
  <c r="AE3" i="1"/>
  <c r="AD37" i="1"/>
  <c r="AE17" i="1"/>
  <c r="AD10" i="1"/>
  <c r="AE13" i="1"/>
  <c r="AE24" i="1"/>
  <c r="AE20" i="1"/>
  <c r="AE14" i="1"/>
  <c r="AE21" i="1"/>
  <c r="AE15" i="1"/>
  <c r="AE25" i="1"/>
  <c r="AE27" i="1"/>
  <c r="AC41" i="1"/>
  <c r="L5" i="2"/>
  <c r="M5" i="2"/>
  <c r="N5" i="2"/>
  <c r="O5" i="2"/>
  <c r="P5" i="2"/>
  <c r="Q5" i="2"/>
  <c r="R5" i="2"/>
  <c r="J4" i="2"/>
  <c r="M38" i="2"/>
  <c r="N38" i="2"/>
  <c r="O38" i="2"/>
  <c r="P38" i="2"/>
  <c r="Q38" i="2"/>
  <c r="R38" i="2"/>
  <c r="K37" i="2"/>
  <c r="AF29" i="1"/>
  <c r="AG3" i="1"/>
  <c r="AF37" i="1"/>
  <c r="AG37" i="1"/>
  <c r="AG25" i="1"/>
  <c r="AF21" i="1"/>
  <c r="AG21" i="1"/>
  <c r="AG10" i="1"/>
  <c r="AF25" i="1"/>
  <c r="AF10" i="1"/>
  <c r="W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Saada</author>
  </authors>
  <commentList>
    <comment ref="A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Jules Saada:</t>
        </r>
        <r>
          <rPr>
            <sz val="9"/>
            <color indexed="81"/>
            <rFont val="Tahoma"/>
            <family val="2"/>
          </rPr>
          <t xml:space="preserve">
En enlevant les vacances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Saada</author>
  </authors>
  <commentList>
    <comment ref="R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Jules Saada:</t>
        </r>
        <r>
          <rPr>
            <sz val="9"/>
            <color indexed="81"/>
            <rFont val="Tahoma"/>
            <family val="2"/>
          </rPr>
          <t xml:space="preserve">
19 ans de fonction ? Il faudra peut être le changer avant</t>
        </r>
      </text>
    </comment>
    <comment ref="F4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Jules Saada:</t>
        </r>
        <r>
          <rPr>
            <sz val="9"/>
            <color indexed="81"/>
            <rFont val="Tahoma"/>
            <family val="2"/>
          </rPr>
          <t xml:space="preserve">
On peut enlever une machine dans le F
On ne la dégage pas mais on la laisse "mourir"</t>
        </r>
      </text>
    </comment>
    <comment ref="M6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Jules Saada:</t>
        </r>
        <r>
          <rPr>
            <sz val="9"/>
            <color indexed="81"/>
            <rFont val="Tahoma"/>
            <family val="2"/>
          </rPr>
          <t xml:space="preserve">
On peut enlever une machine au 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Saada</author>
  </authors>
  <commentList>
    <comment ref="F2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Jules Saada:</t>
        </r>
        <r>
          <rPr>
            <sz val="9"/>
            <color indexed="81"/>
            <rFont val="Tahoma"/>
            <family val="2"/>
          </rPr>
          <t xml:space="preserve">
On peut enlever une machine dans le 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Saada</author>
  </authors>
  <commentList>
    <comment ref="H8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Jules Saada:</t>
        </r>
        <r>
          <rPr>
            <sz val="9"/>
            <color indexed="81"/>
            <rFont val="Tahoma"/>
            <family val="2"/>
          </rPr>
          <t xml:space="preserve">
Sur le tableau des amortissements différence : les prix des machines varient et sont ici moyennés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Saada</author>
  </authors>
  <commentList>
    <comment ref="A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Jules Saada:</t>
        </r>
        <r>
          <rPr>
            <sz val="9"/>
            <color indexed="81"/>
            <rFont val="Tahoma"/>
            <family val="2"/>
          </rPr>
          <t xml:space="preserve">
Faire un maximum de préventif : nettoyage (calcaire), réparations… ou de décorations / travaux d'embellissement
Pas forcément obligatoire mais on peut jouer là-dessus pour être à "l'équilibre" par rapport à ce qui est budgeté + montre notre marge de manoeuvre</t>
        </r>
      </text>
    </comment>
  </commentList>
</comments>
</file>

<file path=xl/sharedStrings.xml><?xml version="1.0" encoding="utf-8"?>
<sst xmlns="http://schemas.openxmlformats.org/spreadsheetml/2006/main" count="592" uniqueCount="191">
  <si>
    <t>Heures de fonctionnement</t>
  </si>
  <si>
    <t>Lav.</t>
  </si>
  <si>
    <t>num machine</t>
  </si>
  <si>
    <t>maintenance</t>
  </si>
  <si>
    <t>Machine</t>
  </si>
  <si>
    <t>Type</t>
  </si>
  <si>
    <t>Modèle</t>
  </si>
  <si>
    <t>N/S</t>
  </si>
  <si>
    <t>Date Install.</t>
  </si>
  <si>
    <t>Rel. 1</t>
  </si>
  <si>
    <t>Date R1</t>
  </si>
  <si>
    <t>Rel. 2</t>
  </si>
  <si>
    <t>Date R2</t>
  </si>
  <si>
    <t>Rel. 3</t>
  </si>
  <si>
    <t>Date R3</t>
  </si>
  <si>
    <t>Rel. 4</t>
  </si>
  <si>
    <t>Date R4</t>
  </si>
  <si>
    <t>Rel. 5</t>
  </si>
  <si>
    <t>Date R5</t>
  </si>
  <si>
    <t>Rel. 6</t>
  </si>
  <si>
    <t>Date R6</t>
  </si>
  <si>
    <t>Nb heures Estimé</t>
  </si>
  <si>
    <t>Bilan 1</t>
  </si>
  <si>
    <t>Bilan 2</t>
  </si>
  <si>
    <t>Bilan 3</t>
  </si>
  <si>
    <t>Bilan 4</t>
  </si>
  <si>
    <t>Bilan 5</t>
  </si>
  <si>
    <t>Bilan Cycle/An</t>
  </si>
  <si>
    <t>Moyenne/jour</t>
  </si>
  <si>
    <t>Moyenne/jour/machine</t>
  </si>
  <si>
    <t>Machines/jour/laverie</t>
  </si>
  <si>
    <t>Capacité résidences</t>
  </si>
  <si>
    <t>Limite amortissement</t>
  </si>
  <si>
    <t>B</t>
  </si>
  <si>
    <t>astral</t>
  </si>
  <si>
    <t>Seche linge 1</t>
  </si>
  <si>
    <t>GT07</t>
  </si>
  <si>
    <t>PT7135 C Vario</t>
  </si>
  <si>
    <t>55/115151626</t>
  </si>
  <si>
    <t>aujourd'hui</t>
  </si>
  <si>
    <t>Lave Linge 1</t>
  </si>
  <si>
    <t>PW001</t>
  </si>
  <si>
    <t>PW 5105 LP OB</t>
  </si>
  <si>
    <t>00/096119270</t>
  </si>
  <si>
    <t>miele</t>
  </si>
  <si>
    <t>Lave Linge 2</t>
  </si>
  <si>
    <t>GW04</t>
  </si>
  <si>
    <t>PW 6065 LP</t>
  </si>
  <si>
    <t>56/114982356</t>
  </si>
  <si>
    <t>3 (ancienne)</t>
  </si>
  <si>
    <t>Lave Linge 3</t>
  </si>
  <si>
    <t>56/114982355</t>
  </si>
  <si>
    <t>3 bis</t>
  </si>
  <si>
    <t>Lave Linge 3 bis</t>
  </si>
  <si>
    <t>65/125593436</t>
  </si>
  <si>
    <t>Lave Linge 4</t>
  </si>
  <si>
    <t>56/114982358</t>
  </si>
  <si>
    <t>Lave Linge 5</t>
  </si>
  <si>
    <t>62/124608263</t>
  </si>
  <si>
    <t>D</t>
  </si>
  <si>
    <t>40/096064666</t>
  </si>
  <si>
    <t>arété</t>
  </si>
  <si>
    <t>Seche linge 2</t>
  </si>
  <si>
    <t>PT7135C Vario</t>
  </si>
  <si>
    <t>58/125143026</t>
  </si>
  <si>
    <t>Sèche linge 1bis</t>
  </si>
  <si>
    <t>58/125600801</t>
  </si>
  <si>
    <t>56/114745718</t>
  </si>
  <si>
    <t>GW02</t>
  </si>
  <si>
    <t>PW 6065 Plus LP</t>
  </si>
  <si>
    <t>40/095164906</t>
  </si>
  <si>
    <t>PW 6065 Vario LP</t>
  </si>
  <si>
    <t>62/125029219</t>
  </si>
  <si>
    <t>GW05</t>
  </si>
  <si>
    <t>62/125029220</t>
  </si>
  <si>
    <t>56/114731840</t>
  </si>
  <si>
    <t>Lave Linge 6</t>
  </si>
  <si>
    <t>65/125133926</t>
  </si>
  <si>
    <t>Lave linge 7 bis</t>
  </si>
  <si>
    <t>PW5105</t>
  </si>
  <si>
    <t>00/120632017</t>
  </si>
  <si>
    <t>Lave Linge 7</t>
  </si>
  <si>
    <t>40/095174950</t>
  </si>
  <si>
    <t>E</t>
  </si>
  <si>
    <t>Lave linge 1</t>
  </si>
  <si>
    <t>60/115199738</t>
  </si>
  <si>
    <t>Lave linge 2</t>
  </si>
  <si>
    <t>60/124558118</t>
  </si>
  <si>
    <t>Lave linge 3</t>
  </si>
  <si>
    <t>40/095161352</t>
  </si>
  <si>
    <t>Sèche linge 1</t>
  </si>
  <si>
    <t>55/115173417</t>
  </si>
  <si>
    <t>F</t>
  </si>
  <si>
    <t>40/095164898</t>
  </si>
  <si>
    <t>62/124848143</t>
  </si>
  <si>
    <t>Lave linge 4</t>
  </si>
  <si>
    <t>60/115199739</t>
  </si>
  <si>
    <t>Sèche linge 3</t>
  </si>
  <si>
    <t>58/124855945</t>
  </si>
  <si>
    <t>G/J</t>
  </si>
  <si>
    <t>60/124558115</t>
  </si>
  <si>
    <t>56/114864736</t>
  </si>
  <si>
    <t>56/114839162</t>
  </si>
  <si>
    <t>58/125143023</t>
  </si>
  <si>
    <t>H</t>
  </si>
  <si>
    <t>56/115144886</t>
  </si>
  <si>
    <t>Lave linge 2 bis</t>
  </si>
  <si>
    <t>65/125489107</t>
  </si>
  <si>
    <t>65/125316123</t>
  </si>
  <si>
    <t>58/124616693</t>
  </si>
  <si>
    <t>I</t>
  </si>
  <si>
    <t>65/125204290</t>
  </si>
  <si>
    <t>60/115089995</t>
  </si>
  <si>
    <t>40/095056811</t>
  </si>
  <si>
    <t>58/124855946</t>
  </si>
  <si>
    <t>total</t>
  </si>
  <si>
    <t>Cave</t>
  </si>
  <si>
    <t>55/115139637</t>
  </si>
  <si>
    <t>56/115020081</t>
  </si>
  <si>
    <t>2016-2017</t>
  </si>
  <si>
    <t>2017-2018</t>
  </si>
  <si>
    <t>2018-2019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</si>
  <si>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</si>
  <si>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</si>
  <si>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</si>
  <si>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</si>
  <si>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</si>
  <si>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</si>
  <si>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</si>
  <si>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</si>
  <si>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</si>
  <si>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N+12</t>
  </si>
  <si>
    <t>N+13</t>
  </si>
  <si>
    <t>N+14</t>
  </si>
  <si>
    <t>Seche linge 1 bis</t>
  </si>
  <si>
    <t>Lave Linge 1 bis</t>
  </si>
  <si>
    <t>Lave Linge 2 bis</t>
  </si>
  <si>
    <t>Lave linge 3 bis</t>
  </si>
  <si>
    <t>Lave linge 3 bis bis</t>
  </si>
  <si>
    <t>Lave linge 4 bis</t>
  </si>
  <si>
    <t>Lave linge 5 bis</t>
  </si>
  <si>
    <t>Seche linge 1 bis bis</t>
  </si>
  <si>
    <t>Seche linge 2 bis</t>
  </si>
  <si>
    <t>Lave linge 1 bis</t>
  </si>
  <si>
    <t>Lave linge 6 bis</t>
  </si>
  <si>
    <t>Lave linge 7 bis bis</t>
  </si>
  <si>
    <t>Nb de machines achetées</t>
  </si>
  <si>
    <t>10kg</t>
  </si>
  <si>
    <t>10 kg</t>
  </si>
  <si>
    <t>2 machines à changer : mettre une machine de 10 kgs au D + une simple au H. Année possiblement moins rentable, il faut bien vendre</t>
  </si>
  <si>
    <t>2 machines à changer : sèche linge du D et LL du B. La machine du F reste sans être remplacée. Quelques investissements sont possibles</t>
  </si>
  <si>
    <t>2019-2020</t>
  </si>
  <si>
    <t>2 machines à changer : mettre une 10kgs au E + changer une machine au D</t>
  </si>
  <si>
    <t>2020-2021</t>
  </si>
  <si>
    <t>3 machines à changer : 2 au D + seche linge du E. Quelques investissements sont possibles.</t>
  </si>
  <si>
    <t>2021-2022</t>
  </si>
  <si>
    <t>On peut introduire une machine 10 kgs au G/J + remplacer une machine du B. A partir de maintenant, beaucoup de sorties d'immo, on peut faire des investissements chaque année. Il faut refaire un point sur la situation et la stratégie qu'on veut avoir.</t>
  </si>
  <si>
    <t>2022-2023</t>
  </si>
  <si>
    <t>2023-2024</t>
  </si>
  <si>
    <t>2024-2025</t>
  </si>
  <si>
    <t>2025-2026</t>
  </si>
  <si>
    <t>2026-2027</t>
  </si>
  <si>
    <t>2028-2029</t>
  </si>
  <si>
    <t>2029-2030</t>
  </si>
  <si>
    <t>2030-2031</t>
  </si>
  <si>
    <t>Actuel</t>
  </si>
  <si>
    <t>N+1</t>
  </si>
  <si>
    <t>N+2</t>
  </si>
  <si>
    <t>N+15</t>
  </si>
  <si>
    <t>N+16</t>
  </si>
  <si>
    <t>N+17</t>
  </si>
  <si>
    <t>N+18</t>
  </si>
  <si>
    <t>N+19</t>
  </si>
  <si>
    <t>N+20</t>
  </si>
  <si>
    <t>MAL 6,5kgs</t>
  </si>
  <si>
    <t>Amortissement</t>
  </si>
  <si>
    <t>Exercice</t>
  </si>
  <si>
    <t>MAL 10kgs</t>
  </si>
  <si>
    <t>mois</t>
  </si>
  <si>
    <t xml:space="preserve">SL </t>
  </si>
  <si>
    <t>VNC</t>
  </si>
  <si>
    <t>3 monnayeurs</t>
  </si>
  <si>
    <t>1 monnayeur</t>
  </si>
  <si>
    <t>2027-2028</t>
  </si>
  <si>
    <t>Amortissements</t>
  </si>
  <si>
    <t>Contrat maintenance</t>
  </si>
  <si>
    <t>Casse</t>
  </si>
  <si>
    <t>Travaux / investissements</t>
  </si>
  <si>
    <t>Subv Fondation</t>
  </si>
  <si>
    <t>Vente de jetons</t>
  </si>
  <si>
    <t>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</si>
</sst>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&quot;-&quot;yyyy"/>
    <numFmt numFmtId="165" formatCode="#,##0.00\ &quot;€&quot;"/>
    <numFmt numFmtId="166" formatCode="#,##0\ &quot;€&quot;"/>
  </numFmts>
  <fonts count="14">
    <font>
      <sz val="11"/>
      <color theme="1"/>
      <name val="Calibri"/>
      <family val="2"/>
      <scheme val="minor"/>
    </font>
    <font>
      <sz val="10"/>
      <name val="Arial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D7D31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 diagonalUp="1"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3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2" borderId="0" xfId="0" applyNumberFormat="1" applyFont="1" applyFill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164" fontId="1" fillId="2" borderId="12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vertical="center"/>
    </xf>
    <xf numFmtId="3" fontId="3" fillId="0" borderId="4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" fontId="6" fillId="3" borderId="0" xfId="1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7" fillId="3" borderId="0" xfId="1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6" fillId="0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0" fontId="3" fillId="2" borderId="14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 wrapText="1"/>
    </xf>
    <xf numFmtId="166" fontId="12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4" fontId="1" fillId="2" borderId="18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3" fontId="1" fillId="0" borderId="17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8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" fontId="1" fillId="4" borderId="25" xfId="0" applyNumberFormat="1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3" fontId="1" fillId="4" borderId="8" xfId="0" applyNumberFormat="1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164" fontId="1" fillId="2" borderId="32" xfId="0" applyNumberFormat="1" applyFont="1" applyFill="1" applyBorder="1" applyAlignment="1">
      <alignment horizontal="center" vertical="center" wrapText="1"/>
    </xf>
    <xf numFmtId="14" fontId="1" fillId="2" borderId="33" xfId="0" applyNumberFormat="1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14" fontId="1" fillId="2" borderId="32" xfId="0" applyNumberFormat="1" applyFont="1" applyFill="1" applyBorder="1" applyAlignment="1">
      <alignment horizontal="center" vertical="center" wrapText="1"/>
    </xf>
    <xf numFmtId="3" fontId="1" fillId="2" borderId="32" xfId="0" applyNumberFormat="1" applyFont="1" applyFill="1" applyBorder="1" applyAlignment="1">
      <alignment horizontal="center" vertical="center" wrapText="1"/>
    </xf>
    <xf numFmtId="3" fontId="1" fillId="2" borderId="34" xfId="0" applyNumberFormat="1" applyFont="1" applyFill="1" applyBorder="1" applyAlignment="1">
      <alignment horizontal="center" vertical="center" wrapText="1"/>
    </xf>
    <xf numFmtId="3" fontId="1" fillId="2" borderId="35" xfId="0" applyNumberFormat="1" applyFont="1" applyFill="1" applyBorder="1" applyAlignment="1">
      <alignment horizontal="center" vertical="center" wrapText="1"/>
    </xf>
    <xf numFmtId="3" fontId="1" fillId="2" borderId="36" xfId="0" applyNumberFormat="1" applyFont="1" applyFill="1" applyBorder="1" applyAlignment="1">
      <alignment horizontal="center" vertical="center" wrapText="1"/>
    </xf>
    <xf numFmtId="164" fontId="1" fillId="0" borderId="26" xfId="0" applyNumberFormat="1" applyFont="1" applyBorder="1" applyAlignment="1">
      <alignment horizontal="center" vertical="center" wrapText="1"/>
    </xf>
    <xf numFmtId="14" fontId="1" fillId="0" borderId="37" xfId="0" applyNumberFormat="1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" fillId="0" borderId="38" xfId="0" applyNumberFormat="1" applyFont="1" applyBorder="1" applyAlignment="1">
      <alignment horizontal="center" vertical="center" wrapText="1"/>
    </xf>
    <xf numFmtId="3" fontId="3" fillId="2" borderId="41" xfId="0" applyNumberFormat="1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3" fontId="1" fillId="4" borderId="17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center" vertical="center" wrapText="1"/>
    </xf>
    <xf numFmtId="3" fontId="1" fillId="0" borderId="44" xfId="0" applyNumberFormat="1" applyFont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14" fontId="1" fillId="2" borderId="42" xfId="0" applyNumberFormat="1" applyFont="1" applyFill="1" applyBorder="1" applyAlignment="1">
      <alignment horizontal="center" vertical="center" wrapText="1"/>
    </xf>
    <xf numFmtId="14" fontId="1" fillId="2" borderId="44" xfId="0" applyNumberFormat="1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4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vertical="center" wrapText="1"/>
    </xf>
    <xf numFmtId="164" fontId="3" fillId="2" borderId="0" xfId="0" applyNumberFormat="1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" fontId="0" fillId="0" borderId="0" xfId="0" applyNumberFormat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6" xfId="0" applyNumberFormat="1" applyFont="1" applyFill="1" applyBorder="1" applyAlignment="1">
      <alignment vertical="center" wrapText="1"/>
    </xf>
    <xf numFmtId="164" fontId="3" fillId="0" borderId="16" xfId="0" applyNumberFormat="1" applyFont="1" applyBorder="1" applyAlignment="1">
      <alignment vertical="center"/>
    </xf>
    <xf numFmtId="164" fontId="3" fillId="0" borderId="18" xfId="0" applyNumberFormat="1" applyFont="1" applyBorder="1" applyAlignment="1">
      <alignment vertical="center"/>
    </xf>
    <xf numFmtId="164" fontId="3" fillId="0" borderId="17" xfId="0" applyNumberFormat="1" applyFont="1" applyBorder="1" applyAlignment="1">
      <alignment vertical="center" wrapText="1"/>
    </xf>
    <xf numFmtId="164" fontId="3" fillId="0" borderId="16" xfId="0" applyNumberFormat="1" applyFont="1" applyBorder="1" applyAlignment="1">
      <alignment vertical="center" wrapText="1"/>
    </xf>
    <xf numFmtId="164" fontId="3" fillId="0" borderId="27" xfId="0" applyNumberFormat="1" applyFont="1" applyBorder="1" applyAlignment="1">
      <alignment vertical="center" wrapText="1"/>
    </xf>
    <xf numFmtId="164" fontId="3" fillId="2" borderId="29" xfId="0" applyNumberFormat="1" applyFont="1" applyFill="1" applyBorder="1" applyAlignment="1">
      <alignment vertical="center"/>
    </xf>
    <xf numFmtId="164" fontId="3" fillId="2" borderId="18" xfId="0" applyNumberFormat="1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4" fontId="1" fillId="0" borderId="17" xfId="0" applyNumberFormat="1" applyFont="1" applyFill="1" applyBorder="1" applyAlignment="1">
      <alignment horizontal="center" vertical="center" wrapText="1"/>
    </xf>
    <xf numFmtId="14" fontId="1" fillId="0" borderId="16" xfId="0" applyNumberFormat="1" applyFont="1" applyFill="1" applyBorder="1" applyAlignment="1">
      <alignment horizontal="center" vertical="center" wrapText="1"/>
    </xf>
    <xf numFmtId="14" fontId="1" fillId="0" borderId="18" xfId="0" applyNumberFormat="1" applyFont="1" applyFill="1" applyBorder="1" applyAlignment="1">
      <alignment horizontal="center" vertical="center" wrapText="1"/>
    </xf>
    <xf numFmtId="3" fontId="1" fillId="0" borderId="17" xfId="0" applyNumberFormat="1" applyFont="1" applyFill="1" applyBorder="1" applyAlignment="1">
      <alignment horizontal="center" vertical="center" wrapText="1"/>
    </xf>
    <xf numFmtId="3" fontId="1" fillId="0" borderId="25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Fill="1" applyBorder="1" applyAlignment="1">
      <alignment horizontal="center" vertical="center" wrapText="1"/>
    </xf>
    <xf numFmtId="3" fontId="1" fillId="0" borderId="18" xfId="0" applyNumberFormat="1" applyFont="1" applyFill="1" applyBorder="1" applyAlignment="1">
      <alignment horizontal="center" vertical="center" wrapText="1"/>
    </xf>
    <xf numFmtId="3" fontId="1" fillId="0" borderId="26" xfId="0" applyNumberFormat="1" applyFont="1" applyFill="1" applyBorder="1" applyAlignment="1">
      <alignment horizontal="center" vertical="center" wrapText="1"/>
    </xf>
    <xf numFmtId="3" fontId="1" fillId="5" borderId="16" xfId="0" applyNumberFormat="1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164" fontId="1" fillId="5" borderId="22" xfId="0" applyNumberFormat="1" applyFont="1" applyFill="1" applyBorder="1" applyAlignment="1">
      <alignment horizontal="center" vertical="center" wrapText="1"/>
    </xf>
    <xf numFmtId="14" fontId="1" fillId="5" borderId="9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14" fontId="1" fillId="5" borderId="5" xfId="0" applyNumberFormat="1" applyFont="1" applyFill="1" applyBorder="1" applyAlignment="1">
      <alignment horizontal="center" vertical="center" wrapText="1"/>
    </xf>
    <xf numFmtId="14" fontId="1" fillId="5" borderId="0" xfId="0" applyNumberFormat="1" applyFont="1" applyFill="1" applyBorder="1" applyAlignment="1">
      <alignment horizontal="center" vertical="center" wrapText="1"/>
    </xf>
    <xf numFmtId="3" fontId="1" fillId="5" borderId="18" xfId="0" applyNumberFormat="1" applyFont="1" applyFill="1" applyBorder="1" applyAlignment="1">
      <alignment horizontal="center" vertical="center" wrapText="1"/>
    </xf>
    <xf numFmtId="3" fontId="1" fillId="5" borderId="26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164" fontId="1" fillId="5" borderId="24" xfId="0" applyNumberFormat="1" applyFont="1" applyFill="1" applyBorder="1" applyAlignment="1">
      <alignment horizontal="center" vertical="center" wrapText="1"/>
    </xf>
    <xf numFmtId="3" fontId="1" fillId="5" borderId="0" xfId="0" applyNumberFormat="1" applyFont="1" applyFill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4" fontId="1" fillId="5" borderId="13" xfId="0" applyNumberFormat="1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14" fontId="1" fillId="5" borderId="0" xfId="0" applyNumberFormat="1" applyFont="1" applyFill="1" applyAlignment="1">
      <alignment horizontal="center" vertical="center" wrapText="1"/>
    </xf>
    <xf numFmtId="3" fontId="1" fillId="5" borderId="17" xfId="0" applyNumberFormat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164" fontId="1" fillId="5" borderId="20" xfId="0" applyNumberFormat="1" applyFont="1" applyFill="1" applyBorder="1" applyAlignment="1">
      <alignment horizontal="center" vertical="center" wrapText="1"/>
    </xf>
    <xf numFmtId="14" fontId="1" fillId="5" borderId="6" xfId="0" applyNumberFormat="1" applyFont="1" applyFill="1" applyBorder="1" applyAlignment="1">
      <alignment horizontal="center" vertical="center" wrapText="1"/>
    </xf>
    <xf numFmtId="14" fontId="1" fillId="5" borderId="17" xfId="0" applyNumberFormat="1" applyFont="1" applyFill="1" applyBorder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14" fontId="1" fillId="5" borderId="16" xfId="0" applyNumberFormat="1" applyFont="1" applyFill="1" applyBorder="1" applyAlignment="1">
      <alignment horizontal="center" vertical="center" wrapText="1"/>
    </xf>
    <xf numFmtId="3" fontId="1" fillId="5" borderId="25" xfId="0" applyNumberFormat="1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3" fontId="0" fillId="0" borderId="27" xfId="0" applyNumberFormat="1" applyFill="1" applyBorder="1" applyAlignment="1">
      <alignment horizontal="center" vertical="center" wrapText="1"/>
    </xf>
    <xf numFmtId="3" fontId="0" fillId="0" borderId="16" xfId="0" applyNumberFormat="1" applyFill="1" applyBorder="1" applyAlignment="1">
      <alignment horizontal="center" vertical="center" wrapText="1"/>
    </xf>
    <xf numFmtId="3" fontId="0" fillId="0" borderId="18" xfId="0" applyNumberForma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3" fontId="0" fillId="0" borderId="31" xfId="0" applyNumberFormat="1" applyFill="1" applyBorder="1" applyAlignment="1">
      <alignment horizontal="center"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3" fontId="0" fillId="0" borderId="17" xfId="0" applyNumberFormat="1" applyFill="1" applyBorder="1" applyAlignment="1">
      <alignment horizontal="center" vertical="center" wrapText="1"/>
    </xf>
    <xf numFmtId="3" fontId="0" fillId="0" borderId="29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3" fontId="1" fillId="0" borderId="20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Fill="1" applyBorder="1" applyAlignment="1">
      <alignment horizontal="center" vertical="center" wrapText="1"/>
    </xf>
    <xf numFmtId="3" fontId="1" fillId="0" borderId="24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13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0" borderId="26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Insatisfaisant" xfId="1" builtinId="27"/>
    <cellStyle name="Normal" xfId="0" builtinId="0"/>
  </cellStyles>
  <dxfs count="47"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</border>
    </dxf>
    <dxf>
      <numFmt numFmtId="167" formatCode="[$-40C]d\-mmm;@"/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B7E1CD"/>
          <bgColor rgb="FFB7E1CD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FCE8B2"/>
          <bgColor rgb="FFFCE8B2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F4C7C3"/>
          <bgColor rgb="FFF4C7C3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B7E1CD"/>
          <bgColor rgb="FFB7E1CD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FCE8B2"/>
          <bgColor rgb="FFFCE8B2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F4C7C3"/>
          <bgColor rgb="FFF4C7C3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b/>
        <i/>
        <strike val="0"/>
        <u/>
        <color theme="9" tint="-0.24994659260841701"/>
      </font>
      <numFmt numFmtId="168" formatCode="[$-40C]mmmm\-yy;@"/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Projection!$B$1:$P$1</c:f>
              <c:strCache>
                <c:ptCount val="1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  <c:pt idx="7">
                  <c:v>2023-2024</c:v>
                </c:pt>
                <c:pt idx="8">
                  <c:v>2024-2025</c:v>
                </c:pt>
                <c:pt idx="9">
                  <c:v>2025-2026</c:v>
                </c:pt>
                <c:pt idx="10">
                  <c:v>2026-2027</c:v>
                </c:pt>
                <c:pt idx="11">
                  <c:v>2027-2028</c:v>
                </c:pt>
                <c:pt idx="12">
                  <c:v>2028-2029</c:v>
                </c:pt>
                <c:pt idx="13">
                  <c:v>2029-2030</c:v>
                </c:pt>
                <c:pt idx="14">
                  <c:v>2030-2031</c:v>
                </c:pt>
              </c:strCache>
            </c:strRef>
          </c:cat>
          <c:val>
            <c:numRef>
              <c:f>Projection!$B$10:$P$10</c:f>
              <c:numCache>
                <c:formatCode>#,##0\ "€"</c:formatCode>
                <c:ptCount val="15"/>
                <c:pt idx="0">
                  <c:v>44401.396228070174</c:v>
                </c:pt>
                <c:pt idx="1">
                  <c:v>42885.581052631576</c:v>
                </c:pt>
                <c:pt idx="2">
                  <c:v>43807.039473684214</c:v>
                </c:pt>
                <c:pt idx="3">
                  <c:v>43798.211052631581</c:v>
                </c:pt>
                <c:pt idx="4">
                  <c:v>43982.778508771931</c:v>
                </c:pt>
                <c:pt idx="5">
                  <c:v>43935.368421052633</c:v>
                </c:pt>
                <c:pt idx="6">
                  <c:v>44305.039473684214</c:v>
                </c:pt>
                <c:pt idx="7">
                  <c:v>44008</c:v>
                </c:pt>
                <c:pt idx="8">
                  <c:v>44108</c:v>
                </c:pt>
                <c:pt idx="9">
                  <c:v>44188</c:v>
                </c:pt>
                <c:pt idx="10">
                  <c:v>44028</c:v>
                </c:pt>
                <c:pt idx="11">
                  <c:v>44128</c:v>
                </c:pt>
                <c:pt idx="12">
                  <c:v>44168</c:v>
                </c:pt>
                <c:pt idx="13">
                  <c:v>43928</c:v>
                </c:pt>
                <c:pt idx="14">
                  <c:v>44028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6-4D9E-B24B-85945A98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77576"/>
        <c:axId val="443377904"/>
      </c:barChart>
      <c:catAx>
        <c:axId val="44337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77904"/>
        <c:crosses val="autoZero"/>
        <c:auto val="1"/>
        <c:lblAlgn val="ctr"/>
        <c:lblOffset val="100"/>
        <c:noMultiLvlLbl val="0"/>
      </c:catAx>
      <c:valAx>
        <c:axId val="4433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981076</xdr:colOff>
      <xdr:row>10</xdr:row>
      <xdr:rowOff>166687</xdr:rowOff>
    </xdr:from>
    <xdr:to>
      <xdr:col>16</xdr:col>
      <xdr:colOff>219075</xdr:colOff>
      <xdr:row>25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P10" totalsRowShown="0" headerRowDxfId="17" dataDxfId="16">
  <autoFilter ref="A1:P10" xr:uid="{00000000-0009-0000-0100-000001000000}"/>
  <tableColumns count="16">
    <tableColumn id="1" xr3:uid="{00000000-0010-0000-0000-000001000000}" name="Exercice" dataDxfId="15"/>
    <tableColumn id="2" xr3:uid="{00000000-0010-0000-0000-000002000000}" name="2016-2017" dataDxfId="14"/>
    <tableColumn id="3" xr3:uid="{00000000-0010-0000-0000-000003000000}" name="2017-2018" dataDxfId="13"/>
    <tableColumn id="4" xr3:uid="{00000000-0010-0000-0000-000004000000}" name="2018-2019" dataDxfId="12"/>
    <tableColumn id="5" xr3:uid="{00000000-0010-0000-0000-000005000000}" name="2019-2020" dataDxfId="11"/>
    <tableColumn id="6" xr3:uid="{00000000-0010-0000-0000-000006000000}" name="2020-2021" dataDxfId="10"/>
    <tableColumn id="7" xr3:uid="{00000000-0010-0000-0000-000007000000}" name="2021-2022" dataDxfId="9"/>
    <tableColumn id="8" xr3:uid="{00000000-0010-0000-0000-000008000000}" name="2022-2023" dataDxfId="8"/>
    <tableColumn id="9" xr3:uid="{00000000-0010-0000-0000-000009000000}" name="2023-2024" dataDxfId="7"/>
    <tableColumn id="10" xr3:uid="{00000000-0010-0000-0000-00000A000000}" name="2024-2025" dataDxfId="6"/>
    <tableColumn id="11" xr3:uid="{00000000-0010-0000-0000-00000B000000}" name="2025-2026" dataDxfId="5"/>
    <tableColumn id="12" xr3:uid="{00000000-0010-0000-0000-00000C000000}" name="2026-2027" dataDxfId="4"/>
    <tableColumn id="13" xr3:uid="{00000000-0010-0000-0000-00000D000000}" name="2027-2028" dataDxfId="3"/>
    <tableColumn id="14" xr3:uid="{00000000-0010-0000-0000-00000E000000}" name="2028-2029" dataDxfId="2"/>
    <tableColumn id="15" xr3:uid="{00000000-0010-0000-0000-00000F000000}" name="2029-2030" dataDxfId="1"/>
    <tableColumn id="16" xr3:uid="{00000000-0010-0000-0000-000010000000}" name="2030-2031" dataDxfId="0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K45"/>
  <sheetViews>
    <sheetView tabSelected="1" zoomScaleNormal="100" workbookViewId="0" xr3:uid="{AEA406A1-0E4B-5B11-9CD5-51D6E497D94C}">
      <pane xSplit="4" ySplit="2" topLeftCell="E3" activePane="bottomRight" state="frozen"/>
      <selection pane="bottomRight" activeCell="G17" sqref="G17"/>
      <selection pane="bottomLeft" activeCell="A3" sqref="A3"/>
      <selection pane="topRight" activeCell="C1" sqref="C1"/>
    </sheetView>
  </sheetViews>
  <sheetFormatPr defaultColWidth="11.42578125" defaultRowHeight="15"/>
  <cols>
    <col min="1" max="1" width="11.42578125" style="60"/>
    <col min="2" max="2" width="11.42578125" style="66"/>
    <col min="3" max="3" width="11.42578125" style="60"/>
    <col min="4" max="4" width="16.7109375" style="60" customWidth="1"/>
    <col min="5" max="5" width="11.42578125" style="60"/>
    <col min="6" max="6" width="16.7109375" style="60" bestFit="1" customWidth="1"/>
    <col min="7" max="7" width="12.7109375" style="60" bestFit="1" customWidth="1"/>
    <col min="8" max="8" width="15.85546875" style="60" customWidth="1"/>
    <col min="9" max="9" width="7.5703125" style="60" customWidth="1"/>
    <col min="10" max="10" width="11.140625" style="60" customWidth="1"/>
    <col min="11" max="11" width="5.85546875" style="60" customWidth="1"/>
    <col min="12" max="12" width="10.7109375" style="60" customWidth="1"/>
    <col min="13" max="13" width="6.140625" style="60" customWidth="1"/>
    <col min="14" max="14" width="10.85546875" style="60" customWidth="1"/>
    <col min="15" max="15" width="5.85546875" style="60" bestFit="1" customWidth="1"/>
    <col min="16" max="16" width="11.5703125" style="60" customWidth="1"/>
    <col min="17" max="17" width="6.140625" style="60" customWidth="1"/>
    <col min="18" max="18" width="12.140625" style="60" customWidth="1"/>
    <col min="19" max="19" width="7.42578125" style="60" hidden="1" customWidth="1"/>
    <col min="20" max="20" width="7.7109375" style="60" hidden="1" customWidth="1"/>
    <col min="21" max="21" width="7.7109375" style="60" customWidth="1"/>
    <col min="22" max="22" width="12.28515625" style="60" customWidth="1"/>
    <col min="23" max="23" width="9.42578125" style="60" customWidth="1"/>
    <col min="24" max="26" width="6.7109375" style="60" customWidth="1"/>
    <col min="27" max="28" width="7.140625" style="60" customWidth="1"/>
    <col min="29" max="30" width="11.42578125" style="60" customWidth="1"/>
    <col min="31" max="31" width="12.140625" style="60" customWidth="1"/>
    <col min="32" max="33" width="12.7109375" style="60" customWidth="1"/>
    <col min="34" max="34" width="11.42578125" style="60" customWidth="1"/>
    <col min="35" max="35" width="11.42578125" style="60"/>
    <col min="36" max="36" width="13.7109375" style="60" customWidth="1"/>
    <col min="37" max="16384" width="11.42578125" style="60"/>
  </cols>
  <sheetData>
    <row r="1" spans="1:37">
      <c r="A1" s="1"/>
      <c r="B1" s="132"/>
      <c r="C1" s="1"/>
      <c r="D1" s="1"/>
      <c r="E1" s="1"/>
      <c r="F1" s="1"/>
      <c r="G1" s="1"/>
      <c r="H1" s="1"/>
      <c r="I1" s="203" t="s">
        <v>0</v>
      </c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5"/>
      <c r="AE1" s="1"/>
      <c r="AF1" s="1"/>
      <c r="AG1" s="1"/>
      <c r="AH1" s="1"/>
    </row>
    <row r="2" spans="1:37" ht="25.5">
      <c r="A2" s="190" t="s">
        <v>1</v>
      </c>
      <c r="B2" s="49" t="s">
        <v>2</v>
      </c>
      <c r="C2" s="190" t="s">
        <v>3</v>
      </c>
      <c r="D2" s="190" t="s">
        <v>4</v>
      </c>
      <c r="E2" s="190" t="s">
        <v>5</v>
      </c>
      <c r="F2" s="190" t="s">
        <v>6</v>
      </c>
      <c r="G2" s="190" t="s">
        <v>7</v>
      </c>
      <c r="H2" s="190" t="s">
        <v>8</v>
      </c>
      <c r="I2" s="190" t="s">
        <v>9</v>
      </c>
      <c r="J2" s="190" t="s">
        <v>10</v>
      </c>
      <c r="K2" s="190" t="s">
        <v>11</v>
      </c>
      <c r="L2" s="190" t="s">
        <v>12</v>
      </c>
      <c r="M2" s="190" t="s">
        <v>13</v>
      </c>
      <c r="N2" s="190" t="s">
        <v>14</v>
      </c>
      <c r="O2" s="190" t="s">
        <v>15</v>
      </c>
      <c r="P2" s="190" t="s">
        <v>16</v>
      </c>
      <c r="Q2" s="190" t="s">
        <v>17</v>
      </c>
      <c r="R2" s="190" t="s">
        <v>18</v>
      </c>
      <c r="S2" s="190" t="s">
        <v>19</v>
      </c>
      <c r="T2" s="190" t="s">
        <v>20</v>
      </c>
      <c r="U2" s="181" t="s">
        <v>19</v>
      </c>
      <c r="V2" s="181" t="s">
        <v>20</v>
      </c>
      <c r="W2" s="49" t="s">
        <v>21</v>
      </c>
      <c r="X2" s="49" t="s">
        <v>22</v>
      </c>
      <c r="Y2" s="49" t="s">
        <v>23</v>
      </c>
      <c r="Z2" s="49" t="s">
        <v>24</v>
      </c>
      <c r="AA2" s="49" t="s">
        <v>25</v>
      </c>
      <c r="AB2" s="49" t="s">
        <v>26</v>
      </c>
      <c r="AC2" s="49" t="s">
        <v>27</v>
      </c>
      <c r="AD2" s="49" t="s">
        <v>27</v>
      </c>
      <c r="AE2" s="10" t="s">
        <v>28</v>
      </c>
      <c r="AF2" s="10" t="s">
        <v>29</v>
      </c>
      <c r="AG2" s="10" t="s">
        <v>30</v>
      </c>
      <c r="AH2" s="184" t="s">
        <v>31</v>
      </c>
      <c r="AJ2" s="50" t="s">
        <v>32</v>
      </c>
      <c r="AK2" s="51">
        <f ca="1">AK3-5*365</f>
        <v>41768</v>
      </c>
    </row>
    <row r="3" spans="1:37" s="157" customFormat="1">
      <c r="A3" s="206" t="s">
        <v>33</v>
      </c>
      <c r="B3" s="168">
        <v>6</v>
      </c>
      <c r="C3" s="169" t="s">
        <v>34</v>
      </c>
      <c r="D3" s="170" t="s">
        <v>35</v>
      </c>
      <c r="E3" s="171" t="s">
        <v>36</v>
      </c>
      <c r="F3" s="170" t="s">
        <v>37</v>
      </c>
      <c r="G3" s="171" t="s">
        <v>38</v>
      </c>
      <c r="H3" s="172">
        <v>40940</v>
      </c>
      <c r="I3" s="151">
        <v>828</v>
      </c>
      <c r="J3" s="173">
        <v>42016</v>
      </c>
      <c r="K3" s="151"/>
      <c r="L3" s="173"/>
      <c r="M3" s="149">
        <v>994</v>
      </c>
      <c r="N3" s="173">
        <v>42319</v>
      </c>
      <c r="O3" s="149">
        <v>1235</v>
      </c>
      <c r="P3" s="173">
        <v>42770</v>
      </c>
      <c r="Q3" s="149">
        <v>1249</v>
      </c>
      <c r="R3" s="174">
        <v>43374</v>
      </c>
      <c r="S3" s="151"/>
      <c r="T3" s="152"/>
      <c r="U3" s="149">
        <v>0</v>
      </c>
      <c r="V3" s="174"/>
      <c r="W3" s="168">
        <f ca="1">(TODAY()-H3)*AC3/365</f>
        <v>1421.1268762668212</v>
      </c>
      <c r="X3" s="178">
        <f>((I3)*365)/(J3-H3)</f>
        <v>280.87360594795541</v>
      </c>
      <c r="Y3" s="168">
        <f>((K3)*365)/(L3-H3)</f>
        <v>0</v>
      </c>
      <c r="Z3" s="178">
        <f>((M3)*365)/(N3-$H3)</f>
        <v>263.09644670050761</v>
      </c>
      <c r="AA3" s="168">
        <f>((O3)*365)/(P3-$H3)</f>
        <v>246.32513661202185</v>
      </c>
      <c r="AB3" s="178">
        <f>((Q3)*365)/(R3-$H3)</f>
        <v>187.29868529170091</v>
      </c>
      <c r="AC3" s="168">
        <f>IF(AND(X3=0,Y3=0,Z3=0,AA3=0),AB3, AVERAGE(X3:AB3))</f>
        <v>195.51877491043714</v>
      </c>
      <c r="AD3" s="209">
        <f>SUM(AC3:AC9)</f>
        <v>5448.388894823036</v>
      </c>
      <c r="AE3" s="168">
        <f>AC3/365</f>
        <v>0.53566787646695113</v>
      </c>
      <c r="AF3" s="213">
        <f>AVERAGE(AE4:AE9)</f>
        <v>3.5019134132750658</v>
      </c>
      <c r="AG3" s="199">
        <f>SUM(AE4:AE9)</f>
        <v>17.509567066375329</v>
      </c>
      <c r="AH3" s="195">
        <f>405*2</f>
        <v>810</v>
      </c>
      <c r="AJ3" s="157" t="s">
        <v>39</v>
      </c>
      <c r="AK3" s="175">
        <f ca="1">TODAY()</f>
        <v>43593</v>
      </c>
    </row>
    <row r="4" spans="1:37">
      <c r="A4" s="207"/>
      <c r="B4" s="64">
        <v>1</v>
      </c>
      <c r="C4" s="47" t="s">
        <v>34</v>
      </c>
      <c r="D4" s="1" t="s">
        <v>40</v>
      </c>
      <c r="E4" s="131" t="s">
        <v>41</v>
      </c>
      <c r="F4" s="1" t="s">
        <v>42</v>
      </c>
      <c r="G4" s="131" t="s">
        <v>43</v>
      </c>
      <c r="H4" s="68">
        <v>40725</v>
      </c>
      <c r="I4" s="1">
        <v>3788</v>
      </c>
      <c r="J4" s="53">
        <v>42016</v>
      </c>
      <c r="K4" s="1">
        <v>4537</v>
      </c>
      <c r="L4" s="53">
        <v>42235</v>
      </c>
      <c r="M4" s="45"/>
      <c r="N4" s="53"/>
      <c r="O4" s="45">
        <f>K4+1302</f>
        <v>5839</v>
      </c>
      <c r="P4" s="53">
        <v>42770</v>
      </c>
      <c r="Q4" s="52">
        <v>3306</v>
      </c>
      <c r="R4" s="134">
        <v>43374</v>
      </c>
      <c r="S4" s="13"/>
      <c r="T4" s="80"/>
      <c r="U4" s="52">
        <v>0</v>
      </c>
      <c r="V4" s="138"/>
      <c r="W4" s="139">
        <f ca="1">(TODAY()-H4)*AC4/365</f>
        <v>5760.1314504176089</v>
      </c>
      <c r="X4" s="182">
        <f t="shared" ref="X4:X40" si="0">((I4)*365)/(J4-H4)</f>
        <v>1070.9682416731216</v>
      </c>
      <c r="Y4" s="139">
        <f t="shared" ref="Y4:Y40" si="1">((K4)*365)/(L4-H4)</f>
        <v>1096.6920529801325</v>
      </c>
      <c r="Z4" s="182">
        <f t="shared" ref="Z4:Z40" si="2">((M4)*365)/(N4-$H4)</f>
        <v>0</v>
      </c>
      <c r="AA4" s="139">
        <f t="shared" ref="AA4:AA40" si="3">((O4)*365)/(P4-$H4)</f>
        <v>1042.1687041564792</v>
      </c>
      <c r="AB4" s="182">
        <f t="shared" ref="AB4:AB40" si="4">((Q4)*365)/(R4-$H4)</f>
        <v>455.52661381653456</v>
      </c>
      <c r="AC4" s="139">
        <f t="shared" ref="AC4:AC40" si="5">IF(AND(X4=0,Y4=0,Z4=0,AA4=0),AB4, AVERAGE(X4:AB4))</f>
        <v>733.07112252525349</v>
      </c>
      <c r="AD4" s="210"/>
      <c r="AE4" s="139">
        <f t="shared" ref="AE4:AE40" si="6">AC4/300</f>
        <v>2.4435704084175116</v>
      </c>
      <c r="AF4" s="214"/>
      <c r="AG4" s="200"/>
      <c r="AH4" s="196"/>
    </row>
    <row r="5" spans="1:37">
      <c r="A5" s="207"/>
      <c r="B5" s="64">
        <v>2</v>
      </c>
      <c r="C5" s="47" t="s">
        <v>44</v>
      </c>
      <c r="D5" s="1" t="s">
        <v>45</v>
      </c>
      <c r="E5" s="131" t="s">
        <v>46</v>
      </c>
      <c r="F5" s="1" t="s">
        <v>47</v>
      </c>
      <c r="G5" s="131" t="s">
        <v>48</v>
      </c>
      <c r="H5" s="68">
        <v>40725</v>
      </c>
      <c r="I5" s="1">
        <v>4641</v>
      </c>
      <c r="J5" s="53">
        <v>42016</v>
      </c>
      <c r="K5" s="1">
        <v>5429</v>
      </c>
      <c r="L5" s="53">
        <v>42235</v>
      </c>
      <c r="M5" s="45">
        <v>5699</v>
      </c>
      <c r="N5" s="53">
        <v>42319</v>
      </c>
      <c r="O5" s="45"/>
      <c r="P5" s="53"/>
      <c r="Q5" s="52">
        <v>9568</v>
      </c>
      <c r="R5" s="134">
        <v>43374</v>
      </c>
      <c r="S5" s="13"/>
      <c r="T5" s="80"/>
      <c r="U5" s="52">
        <v>0</v>
      </c>
      <c r="V5" s="138"/>
      <c r="W5" s="139">
        <f ca="1">(TODAY()-H5)*AC5/365</f>
        <v>8246.9129264273197</v>
      </c>
      <c r="X5" s="182">
        <f t="shared" si="0"/>
        <v>1312.13400464756</v>
      </c>
      <c r="Y5" s="139">
        <f t="shared" si="1"/>
        <v>1312.3079470198675</v>
      </c>
      <c r="Z5" s="182">
        <f t="shared" si="2"/>
        <v>1304.978042659975</v>
      </c>
      <c r="AA5" s="139">
        <f t="shared" si="3"/>
        <v>0</v>
      </c>
      <c r="AB5" s="182">
        <f t="shared" si="4"/>
        <v>1318.3540958852398</v>
      </c>
      <c r="AC5" s="139">
        <f t="shared" si="5"/>
        <v>1049.5548180425285</v>
      </c>
      <c r="AD5" s="210"/>
      <c r="AE5" s="139">
        <f t="shared" si="6"/>
        <v>3.4985160601417618</v>
      </c>
      <c r="AF5" s="214"/>
      <c r="AG5" s="200"/>
      <c r="AH5" s="196"/>
    </row>
    <row r="6" spans="1:37">
      <c r="A6" s="207"/>
      <c r="B6" s="64" t="s">
        <v>49</v>
      </c>
      <c r="C6" s="47" t="s">
        <v>34</v>
      </c>
      <c r="D6" s="1" t="s">
        <v>50</v>
      </c>
      <c r="E6" s="131" t="s">
        <v>46</v>
      </c>
      <c r="F6" s="1" t="s">
        <v>47</v>
      </c>
      <c r="G6" s="131" t="s">
        <v>51</v>
      </c>
      <c r="H6" s="68">
        <v>40725</v>
      </c>
      <c r="I6" s="1">
        <v>5418</v>
      </c>
      <c r="J6" s="53">
        <v>42016</v>
      </c>
      <c r="K6" s="1">
        <v>6311</v>
      </c>
      <c r="L6" s="53">
        <v>42235</v>
      </c>
      <c r="M6" s="45">
        <v>6670</v>
      </c>
      <c r="N6" s="53">
        <v>42319</v>
      </c>
      <c r="O6" s="45">
        <v>8656</v>
      </c>
      <c r="P6" s="53">
        <v>42770</v>
      </c>
      <c r="Q6" s="52">
        <v>11016</v>
      </c>
      <c r="R6" s="134">
        <v>43374</v>
      </c>
      <c r="S6" s="13"/>
      <c r="T6" s="80"/>
      <c r="U6" s="52">
        <v>0</v>
      </c>
      <c r="V6" s="138"/>
      <c r="W6" s="139">
        <f ca="1">(TODAY()-H6)*AC6/365</f>
        <v>12018.051021856587</v>
      </c>
      <c r="X6" s="182">
        <f t="shared" si="0"/>
        <v>1531.8125484120837</v>
      </c>
      <c r="Y6" s="139">
        <f t="shared" si="1"/>
        <v>1525.5066225165563</v>
      </c>
      <c r="Z6" s="182">
        <f t="shared" si="2"/>
        <v>1527.3212045169385</v>
      </c>
      <c r="AA6" s="139">
        <f t="shared" si="3"/>
        <v>1544.9584352078239</v>
      </c>
      <c r="AB6" s="182">
        <f t="shared" si="4"/>
        <v>1517.8708946772367</v>
      </c>
      <c r="AC6" s="139">
        <f t="shared" si="5"/>
        <v>1529.4939410661277</v>
      </c>
      <c r="AD6" s="210"/>
      <c r="AE6" s="139">
        <f t="shared" si="6"/>
        <v>5.098313136887092</v>
      </c>
      <c r="AF6" s="214"/>
      <c r="AG6" s="200"/>
      <c r="AH6" s="196"/>
    </row>
    <row r="7" spans="1:37">
      <c r="A7" s="207"/>
      <c r="B7" s="64" t="s">
        <v>52</v>
      </c>
      <c r="C7" s="47" t="s">
        <v>34</v>
      </c>
      <c r="D7" s="1" t="s">
        <v>53</v>
      </c>
      <c r="E7" s="179" t="s">
        <v>46</v>
      </c>
      <c r="F7" s="180" t="s">
        <v>47</v>
      </c>
      <c r="G7" s="179" t="s">
        <v>54</v>
      </c>
      <c r="H7" s="68">
        <v>43466</v>
      </c>
      <c r="I7" s="1">
        <v>0</v>
      </c>
      <c r="J7" s="53"/>
      <c r="K7" s="1">
        <v>0</v>
      </c>
      <c r="L7" s="53"/>
      <c r="M7" s="45">
        <v>0</v>
      </c>
      <c r="N7" s="53"/>
      <c r="O7" s="45">
        <v>0</v>
      </c>
      <c r="P7" s="53"/>
      <c r="Q7" s="52">
        <v>0</v>
      </c>
      <c r="R7" s="134"/>
      <c r="S7" s="13"/>
      <c r="T7" s="80"/>
      <c r="U7" s="52">
        <v>0</v>
      </c>
      <c r="V7" s="138"/>
      <c r="W7" s="139"/>
      <c r="X7" s="182"/>
      <c r="Y7" s="139"/>
      <c r="Z7" s="182"/>
      <c r="AA7" s="139"/>
      <c r="AB7" s="182"/>
      <c r="AC7" s="139"/>
      <c r="AD7" s="210"/>
      <c r="AE7" s="139"/>
      <c r="AF7" s="214"/>
      <c r="AG7" s="200"/>
      <c r="AH7" s="196"/>
    </row>
    <row r="8" spans="1:37">
      <c r="A8" s="207"/>
      <c r="B8" s="64">
        <v>4</v>
      </c>
      <c r="C8" s="47" t="s">
        <v>34</v>
      </c>
      <c r="D8" s="1" t="s">
        <v>55</v>
      </c>
      <c r="E8" s="131" t="s">
        <v>46</v>
      </c>
      <c r="F8" s="1" t="s">
        <v>47</v>
      </c>
      <c r="G8" s="131" t="s">
        <v>56</v>
      </c>
      <c r="H8" s="68">
        <v>40725</v>
      </c>
      <c r="J8" s="53"/>
      <c r="K8" s="1">
        <v>5082</v>
      </c>
      <c r="L8" s="53">
        <v>42235</v>
      </c>
      <c r="M8" s="45"/>
      <c r="N8" s="53"/>
      <c r="O8" s="45">
        <v>7113</v>
      </c>
      <c r="P8" s="53">
        <v>42770</v>
      </c>
      <c r="Q8" s="52">
        <v>9158</v>
      </c>
      <c r="R8" s="134">
        <v>43374</v>
      </c>
      <c r="S8" s="13"/>
      <c r="T8" s="80"/>
      <c r="U8" s="52">
        <v>0</v>
      </c>
      <c r="V8" s="138"/>
      <c r="W8" s="139">
        <f ca="1">(TODAY()-H8)*AC8/365</f>
        <v>5908.6284565843434</v>
      </c>
      <c r="X8" s="182">
        <f t="shared" si="0"/>
        <v>0</v>
      </c>
      <c r="Y8" s="139">
        <f t="shared" si="1"/>
        <v>1228.4304635761589</v>
      </c>
      <c r="Z8" s="182">
        <f t="shared" si="2"/>
        <v>0</v>
      </c>
      <c r="AA8" s="139">
        <f t="shared" si="3"/>
        <v>1269.5574572127139</v>
      </c>
      <c r="AB8" s="182">
        <f t="shared" si="4"/>
        <v>1261.8610796526991</v>
      </c>
      <c r="AC8" s="139">
        <f t="shared" si="5"/>
        <v>751.96980008831429</v>
      </c>
      <c r="AD8" s="210"/>
      <c r="AE8" s="139">
        <f t="shared" si="6"/>
        <v>2.5065660002943808</v>
      </c>
      <c r="AF8" s="214"/>
      <c r="AG8" s="200"/>
      <c r="AH8" s="196"/>
    </row>
    <row r="9" spans="1:37">
      <c r="A9" s="208"/>
      <c r="B9" s="65">
        <v>5</v>
      </c>
      <c r="C9" s="69" t="s">
        <v>34</v>
      </c>
      <c r="D9" s="70" t="s">
        <v>57</v>
      </c>
      <c r="E9" s="79" t="s">
        <v>46</v>
      </c>
      <c r="F9" s="70" t="s">
        <v>47</v>
      </c>
      <c r="G9" s="79" t="s">
        <v>58</v>
      </c>
      <c r="H9" s="71">
        <v>41306</v>
      </c>
      <c r="I9" s="44">
        <v>2276</v>
      </c>
      <c r="J9" s="54">
        <v>42016</v>
      </c>
      <c r="K9" s="44">
        <v>3117</v>
      </c>
      <c r="L9" s="53">
        <v>42235</v>
      </c>
      <c r="M9" s="46">
        <v>3419</v>
      </c>
      <c r="N9" s="54">
        <v>42319</v>
      </c>
      <c r="O9" s="46">
        <v>4860</v>
      </c>
      <c r="P9" s="53">
        <v>42770</v>
      </c>
      <c r="Q9" s="52">
        <v>6264</v>
      </c>
      <c r="R9" s="135">
        <v>43374</v>
      </c>
      <c r="S9" s="13"/>
      <c r="T9" s="80"/>
      <c r="U9" s="52">
        <v>0</v>
      </c>
      <c r="V9" s="138"/>
      <c r="W9" s="140">
        <f ca="1">(TODAY()-H9)*AC9/365</f>
        <v>7448.6051017572299</v>
      </c>
      <c r="X9" s="141">
        <f t="shared" si="0"/>
        <v>1170.056338028169</v>
      </c>
      <c r="Y9" s="140">
        <f t="shared" si="1"/>
        <v>1224.6555435952637</v>
      </c>
      <c r="Z9" s="141">
        <f t="shared" si="2"/>
        <v>1231.9200394866732</v>
      </c>
      <c r="AA9" s="140">
        <f t="shared" si="3"/>
        <v>1211.6803278688524</v>
      </c>
      <c r="AB9" s="141">
        <f t="shared" si="4"/>
        <v>1105.5899419729208</v>
      </c>
      <c r="AC9" s="140">
        <f t="shared" si="5"/>
        <v>1188.7804381903757</v>
      </c>
      <c r="AD9" s="211"/>
      <c r="AE9" s="139">
        <f t="shared" si="6"/>
        <v>3.9626014606345854</v>
      </c>
      <c r="AF9" s="215"/>
      <c r="AG9" s="200"/>
      <c r="AH9" s="197"/>
    </row>
    <row r="10" spans="1:37" s="157" customFormat="1">
      <c r="A10" s="206" t="s">
        <v>59</v>
      </c>
      <c r="B10" s="168">
        <v>8</v>
      </c>
      <c r="C10" s="169" t="s">
        <v>44</v>
      </c>
      <c r="D10" s="170" t="s">
        <v>35</v>
      </c>
      <c r="E10" s="171" t="s">
        <v>36</v>
      </c>
      <c r="F10" s="170" t="s">
        <v>37</v>
      </c>
      <c r="G10" s="171" t="s">
        <v>60</v>
      </c>
      <c r="H10" s="172">
        <v>40148</v>
      </c>
      <c r="I10" s="151">
        <v>4027</v>
      </c>
      <c r="J10" s="173">
        <v>42072</v>
      </c>
      <c r="K10" s="151">
        <v>4119</v>
      </c>
      <c r="L10" s="173">
        <v>42249</v>
      </c>
      <c r="M10" s="149">
        <v>4198</v>
      </c>
      <c r="N10" s="173">
        <v>42319</v>
      </c>
      <c r="O10" s="149">
        <v>4531</v>
      </c>
      <c r="P10" s="174">
        <v>42770</v>
      </c>
      <c r="Q10" s="151">
        <v>5248</v>
      </c>
      <c r="R10" s="174">
        <v>43374</v>
      </c>
      <c r="S10" s="151"/>
      <c r="T10" s="152"/>
      <c r="U10" s="149">
        <v>0</v>
      </c>
      <c r="V10" s="153" t="s">
        <v>61</v>
      </c>
      <c r="W10" s="142">
        <f ca="1">(TODAY()-H10)*AC10/365</f>
        <v>6436.6752288817161</v>
      </c>
      <c r="X10" s="161">
        <f t="shared" si="0"/>
        <v>763.95790020790025</v>
      </c>
      <c r="Y10" s="142">
        <f t="shared" si="1"/>
        <v>715.58067586863399</v>
      </c>
      <c r="Z10" s="161">
        <f t="shared" si="2"/>
        <v>705.78995854444952</v>
      </c>
      <c r="AA10" s="142">
        <f t="shared" si="3"/>
        <v>630.74561403508767</v>
      </c>
      <c r="AB10" s="161">
        <f t="shared" si="4"/>
        <v>593.77557346559206</v>
      </c>
      <c r="AC10" s="142">
        <f t="shared" si="5"/>
        <v>681.96994442433277</v>
      </c>
      <c r="AD10" s="212">
        <f>SUM(AC10:AC20)</f>
        <v>8270.1802029256651</v>
      </c>
      <c r="AE10" s="142">
        <f t="shared" si="6"/>
        <v>2.2732331480811094</v>
      </c>
      <c r="AF10" s="219">
        <f>AVERAGE(AE13:AE20)</f>
        <v>3.164815992098494</v>
      </c>
      <c r="AG10" s="201">
        <f>SUM(AE13:AE20)</f>
        <v>22.153711944689459</v>
      </c>
      <c r="AH10" s="198">
        <f>350*2+223</f>
        <v>923</v>
      </c>
      <c r="AJ10" s="175"/>
    </row>
    <row r="11" spans="1:37" s="157" customFormat="1">
      <c r="A11" s="207"/>
      <c r="B11" s="142">
        <v>9</v>
      </c>
      <c r="C11" s="176" t="s">
        <v>44</v>
      </c>
      <c r="D11" s="144" t="s">
        <v>62</v>
      </c>
      <c r="E11" s="145" t="s">
        <v>36</v>
      </c>
      <c r="F11" s="144" t="s">
        <v>63</v>
      </c>
      <c r="G11" s="145" t="s">
        <v>64</v>
      </c>
      <c r="H11" s="146">
        <v>42370</v>
      </c>
      <c r="I11" s="144">
        <v>0</v>
      </c>
      <c r="J11" s="147"/>
      <c r="K11" s="144">
        <v>0</v>
      </c>
      <c r="L11" s="147"/>
      <c r="M11" s="148">
        <v>0</v>
      </c>
      <c r="N11" s="147"/>
      <c r="O11" s="148">
        <v>353</v>
      </c>
      <c r="P11" s="177">
        <v>42770</v>
      </c>
      <c r="Q11" s="151">
        <v>1130</v>
      </c>
      <c r="R11" s="177">
        <v>43374</v>
      </c>
      <c r="S11" s="151"/>
      <c r="T11" s="152"/>
      <c r="U11" s="149">
        <v>0</v>
      </c>
      <c r="V11" s="153"/>
      <c r="W11" s="142">
        <f ca="1">(TODAY()-H11)*AC11/365</f>
        <v>491.15631274900397</v>
      </c>
      <c r="X11" s="161">
        <f t="shared" si="0"/>
        <v>0</v>
      </c>
      <c r="Y11" s="142">
        <f t="shared" si="1"/>
        <v>0</v>
      </c>
      <c r="Z11" s="161">
        <f t="shared" si="2"/>
        <v>0</v>
      </c>
      <c r="AA11" s="142">
        <f t="shared" si="3"/>
        <v>322.11250000000001</v>
      </c>
      <c r="AB11" s="161">
        <f t="shared" si="4"/>
        <v>410.80677290836655</v>
      </c>
      <c r="AC11" s="142">
        <f t="shared" si="5"/>
        <v>146.58385458167331</v>
      </c>
      <c r="AD11" s="212"/>
      <c r="AE11" s="142">
        <f t="shared" si="6"/>
        <v>0.48861284860557769</v>
      </c>
      <c r="AF11" s="219"/>
      <c r="AG11" s="193"/>
      <c r="AH11" s="196"/>
    </row>
    <row r="12" spans="1:37" s="157" customFormat="1">
      <c r="A12" s="207"/>
      <c r="B12" s="142">
        <v>12</v>
      </c>
      <c r="C12" s="176" t="s">
        <v>34</v>
      </c>
      <c r="D12" s="144" t="s">
        <v>65</v>
      </c>
      <c r="E12" s="179" t="s">
        <v>36</v>
      </c>
      <c r="F12" s="180" t="s">
        <v>63</v>
      </c>
      <c r="G12" s="179" t="s">
        <v>66</v>
      </c>
      <c r="H12" s="146"/>
      <c r="I12" s="144"/>
      <c r="J12" s="147"/>
      <c r="K12" s="144"/>
      <c r="L12" s="147"/>
      <c r="M12" s="148"/>
      <c r="N12" s="147"/>
      <c r="O12" s="148"/>
      <c r="P12" s="177"/>
      <c r="Q12" s="151"/>
      <c r="R12" s="177"/>
      <c r="S12" s="151"/>
      <c r="T12" s="152"/>
      <c r="U12" s="149"/>
      <c r="V12" s="153"/>
      <c r="W12" s="142"/>
      <c r="X12" s="161"/>
      <c r="Y12" s="142"/>
      <c r="Z12" s="161"/>
      <c r="AA12" s="142"/>
      <c r="AB12" s="161"/>
      <c r="AC12" s="142"/>
      <c r="AD12" s="212"/>
      <c r="AE12" s="142"/>
      <c r="AF12" s="219"/>
      <c r="AG12" s="193"/>
      <c r="AH12" s="196"/>
    </row>
    <row r="13" spans="1:37">
      <c r="A13" s="207"/>
      <c r="B13" s="64">
        <v>11</v>
      </c>
      <c r="C13" s="47" t="s">
        <v>44</v>
      </c>
      <c r="D13" s="1" t="s">
        <v>40</v>
      </c>
      <c r="E13" s="131" t="s">
        <v>46</v>
      </c>
      <c r="F13" s="1" t="s">
        <v>47</v>
      </c>
      <c r="G13" s="131" t="s">
        <v>67</v>
      </c>
      <c r="H13" s="68">
        <v>40391</v>
      </c>
      <c r="I13" s="1">
        <v>6074</v>
      </c>
      <c r="J13" s="53">
        <v>42072</v>
      </c>
      <c r="K13" s="1">
        <v>6446</v>
      </c>
      <c r="L13" s="53">
        <v>42249</v>
      </c>
      <c r="M13" s="45">
        <v>6667</v>
      </c>
      <c r="N13" s="53">
        <v>42319</v>
      </c>
      <c r="O13" s="45">
        <v>7724</v>
      </c>
      <c r="P13" s="55">
        <v>42770</v>
      </c>
      <c r="Q13" s="13">
        <v>8813</v>
      </c>
      <c r="R13" s="134">
        <v>43374</v>
      </c>
      <c r="S13" s="13"/>
      <c r="T13" s="80"/>
      <c r="U13" s="52">
        <v>0</v>
      </c>
      <c r="V13" s="138"/>
      <c r="W13" s="139">
        <f ca="1">(TODAY()-H13)*AC13/365</f>
        <v>10721.439400485959</v>
      </c>
      <c r="X13" s="182">
        <f t="shared" si="0"/>
        <v>1318.863771564545</v>
      </c>
      <c r="Y13" s="139">
        <f t="shared" si="1"/>
        <v>1266.3024757804089</v>
      </c>
      <c r="Z13" s="182">
        <f t="shared" si="2"/>
        <v>1262.1654564315352</v>
      </c>
      <c r="AA13" s="139">
        <f t="shared" si="3"/>
        <v>1185.0609499789828</v>
      </c>
      <c r="AB13" s="182">
        <f t="shared" si="4"/>
        <v>1078.3590345289977</v>
      </c>
      <c r="AC13" s="139">
        <f t="shared" si="5"/>
        <v>1222.150337656894</v>
      </c>
      <c r="AD13" s="212"/>
      <c r="AE13" s="139">
        <f t="shared" si="6"/>
        <v>4.0738344588563136</v>
      </c>
      <c r="AF13" s="219"/>
      <c r="AG13" s="193"/>
      <c r="AH13" s="196"/>
    </row>
    <row r="14" spans="1:37">
      <c r="A14" s="207"/>
      <c r="B14" s="64">
        <v>2</v>
      </c>
      <c r="C14" s="47" t="s">
        <v>44</v>
      </c>
      <c r="D14" s="1" t="s">
        <v>45</v>
      </c>
      <c r="E14" s="131" t="s">
        <v>68</v>
      </c>
      <c r="F14" s="1" t="s">
        <v>69</v>
      </c>
      <c r="G14" s="131" t="s">
        <v>70</v>
      </c>
      <c r="H14" s="68">
        <v>40148</v>
      </c>
      <c r="I14" s="1">
        <v>6168</v>
      </c>
      <c r="J14" s="53">
        <v>42077</v>
      </c>
      <c r="K14" s="1">
        <v>6588</v>
      </c>
      <c r="L14" s="53">
        <v>42249</v>
      </c>
      <c r="M14" s="45">
        <v>6820</v>
      </c>
      <c r="N14" s="53">
        <v>42319</v>
      </c>
      <c r="O14" s="45">
        <v>8243</v>
      </c>
      <c r="P14" s="55">
        <v>42770</v>
      </c>
      <c r="Q14" s="13">
        <v>10024</v>
      </c>
      <c r="R14" s="134">
        <v>43374</v>
      </c>
      <c r="S14" s="13"/>
      <c r="T14" s="80"/>
      <c r="U14" s="52">
        <v>0</v>
      </c>
      <c r="V14" s="138"/>
      <c r="W14" s="139">
        <f ca="1">(TODAY()-H14)*AC14/365</f>
        <v>10834.943760193533</v>
      </c>
      <c r="X14" s="182">
        <f t="shared" si="0"/>
        <v>1167.0917573872473</v>
      </c>
      <c r="Y14" s="139">
        <f t="shared" si="1"/>
        <v>1144.5121370775821</v>
      </c>
      <c r="Z14" s="182">
        <f t="shared" si="2"/>
        <v>1146.6144633809304</v>
      </c>
      <c r="AA14" s="139">
        <f t="shared" si="3"/>
        <v>1147.480930587338</v>
      </c>
      <c r="AB14" s="182">
        <f t="shared" si="4"/>
        <v>1134.1475511469312</v>
      </c>
      <c r="AC14" s="139">
        <f t="shared" si="5"/>
        <v>1147.9693679160057</v>
      </c>
      <c r="AD14" s="212"/>
      <c r="AE14" s="139">
        <f t="shared" si="6"/>
        <v>3.8265645597200191</v>
      </c>
      <c r="AF14" s="219"/>
      <c r="AG14" s="193"/>
      <c r="AH14" s="196"/>
    </row>
    <row r="15" spans="1:37">
      <c r="A15" s="207"/>
      <c r="B15" s="64">
        <v>3</v>
      </c>
      <c r="C15" s="47" t="s">
        <v>44</v>
      </c>
      <c r="D15" s="1" t="s">
        <v>50</v>
      </c>
      <c r="E15" s="131" t="s">
        <v>46</v>
      </c>
      <c r="F15" s="1" t="s">
        <v>71</v>
      </c>
      <c r="G15" s="131" t="s">
        <v>72</v>
      </c>
      <c r="H15" s="68">
        <v>42125</v>
      </c>
      <c r="I15" s="1">
        <v>0</v>
      </c>
      <c r="J15" s="53"/>
      <c r="K15" s="1">
        <v>218</v>
      </c>
      <c r="L15" s="53">
        <v>42249</v>
      </c>
      <c r="M15" s="45"/>
      <c r="N15" s="53"/>
      <c r="O15" s="45">
        <v>1983</v>
      </c>
      <c r="P15" s="55">
        <v>42770</v>
      </c>
      <c r="Q15" s="13">
        <v>3532</v>
      </c>
      <c r="R15" s="134">
        <v>43374</v>
      </c>
      <c r="S15" s="13"/>
      <c r="T15" s="80"/>
      <c r="U15" s="52">
        <v>0</v>
      </c>
      <c r="V15" s="138"/>
      <c r="W15" s="139">
        <f ca="1">(TODAY()-H15)*AC15/365</f>
        <v>2249.0774125557009</v>
      </c>
      <c r="X15" s="182">
        <f t="shared" si="0"/>
        <v>0</v>
      </c>
      <c r="Y15" s="139">
        <f t="shared" si="1"/>
        <v>641.69354838709683</v>
      </c>
      <c r="Z15" s="182">
        <f t="shared" si="2"/>
        <v>0</v>
      </c>
      <c r="AA15" s="139">
        <f t="shared" si="3"/>
        <v>1122.1627906976744</v>
      </c>
      <c r="AB15" s="182">
        <f t="shared" si="4"/>
        <v>1032.169735788631</v>
      </c>
      <c r="AC15" s="139">
        <f t="shared" si="5"/>
        <v>559.20521497468042</v>
      </c>
      <c r="AD15" s="212"/>
      <c r="AE15" s="139">
        <f t="shared" si="6"/>
        <v>1.8640173832489346</v>
      </c>
      <c r="AF15" s="219"/>
      <c r="AG15" s="193"/>
      <c r="AH15" s="196"/>
    </row>
    <row r="16" spans="1:37">
      <c r="A16" s="207"/>
      <c r="B16" s="64">
        <v>4</v>
      </c>
      <c r="C16" s="47" t="s">
        <v>44</v>
      </c>
      <c r="D16" s="1" t="s">
        <v>55</v>
      </c>
      <c r="E16" s="131" t="s">
        <v>73</v>
      </c>
      <c r="F16" s="1" t="s">
        <v>71</v>
      </c>
      <c r="G16" s="131" t="s">
        <v>74</v>
      </c>
      <c r="H16" s="68">
        <v>42125</v>
      </c>
      <c r="I16" s="1">
        <v>0</v>
      </c>
      <c r="J16" s="53"/>
      <c r="K16" s="1">
        <v>243</v>
      </c>
      <c r="L16" s="53">
        <v>42249</v>
      </c>
      <c r="M16" s="45"/>
      <c r="N16" s="53"/>
      <c r="O16" s="45">
        <v>2098</v>
      </c>
      <c r="P16" s="55">
        <v>42770</v>
      </c>
      <c r="Q16" s="13">
        <v>3855</v>
      </c>
      <c r="R16" s="134">
        <v>43374</v>
      </c>
      <c r="S16" s="13"/>
      <c r="T16" s="80"/>
      <c r="U16" s="52">
        <v>0</v>
      </c>
      <c r="V16" s="138"/>
      <c r="W16" s="139">
        <f ca="1">(TODAY()-H16)*AC16/365</f>
        <v>2436.5452293497715</v>
      </c>
      <c r="X16" s="182">
        <f t="shared" si="0"/>
        <v>0</v>
      </c>
      <c r="Y16" s="139">
        <f t="shared" si="1"/>
        <v>715.2822580645161</v>
      </c>
      <c r="Z16" s="182">
        <f t="shared" si="2"/>
        <v>0</v>
      </c>
      <c r="AA16" s="139">
        <f t="shared" si="3"/>
        <v>1187.2403100775193</v>
      </c>
      <c r="AB16" s="182">
        <f t="shared" si="4"/>
        <v>1126.5612489991993</v>
      </c>
      <c r="AC16" s="139">
        <f t="shared" si="5"/>
        <v>605.81676342824699</v>
      </c>
      <c r="AD16" s="212"/>
      <c r="AE16" s="139">
        <f t="shared" si="6"/>
        <v>2.0193892114274901</v>
      </c>
      <c r="AF16" s="219"/>
      <c r="AG16" s="193"/>
      <c r="AH16" s="196"/>
    </row>
    <row r="17" spans="1:34">
      <c r="A17" s="207"/>
      <c r="B17" s="64">
        <v>5</v>
      </c>
      <c r="C17" s="47" t="s">
        <v>44</v>
      </c>
      <c r="D17" s="1" t="s">
        <v>57</v>
      </c>
      <c r="E17" s="131" t="s">
        <v>46</v>
      </c>
      <c r="F17" s="1" t="s">
        <v>47</v>
      </c>
      <c r="G17" s="131" t="s">
        <v>75</v>
      </c>
      <c r="H17" s="68">
        <v>40391</v>
      </c>
      <c r="I17" s="1">
        <v>5596</v>
      </c>
      <c r="J17" s="53">
        <v>42080</v>
      </c>
      <c r="K17" s="1">
        <v>6047</v>
      </c>
      <c r="L17" s="53">
        <v>42249</v>
      </c>
      <c r="M17" s="45">
        <v>6323</v>
      </c>
      <c r="N17" s="53">
        <v>42319</v>
      </c>
      <c r="O17" s="45">
        <v>8025</v>
      </c>
      <c r="P17" s="55">
        <v>42770</v>
      </c>
      <c r="Q17" s="13">
        <v>10070</v>
      </c>
      <c r="R17" s="134">
        <v>43374</v>
      </c>
      <c r="S17" s="13"/>
      <c r="T17" s="80"/>
      <c r="U17" s="52">
        <v>0</v>
      </c>
      <c r="V17" s="138"/>
      <c r="W17" s="139">
        <f ca="1">(TODAY()-H17)*AC17/365</f>
        <v>10628.337417625527</v>
      </c>
      <c r="X17" s="182">
        <f t="shared" si="0"/>
        <v>1209.3191237418591</v>
      </c>
      <c r="Y17" s="139">
        <f t="shared" si="1"/>
        <v>1187.9198062432724</v>
      </c>
      <c r="Z17" s="182">
        <f t="shared" si="2"/>
        <v>1197.0409751037344</v>
      </c>
      <c r="AA17" s="139">
        <f t="shared" si="3"/>
        <v>1231.2421185372004</v>
      </c>
      <c r="AB17" s="182">
        <f t="shared" si="4"/>
        <v>1232.1656050955414</v>
      </c>
      <c r="AC17" s="139">
        <f t="shared" si="5"/>
        <v>1211.5375257443216</v>
      </c>
      <c r="AD17" s="212"/>
      <c r="AE17" s="139">
        <f t="shared" si="6"/>
        <v>4.0384584191477382</v>
      </c>
      <c r="AF17" s="219"/>
      <c r="AG17" s="193"/>
      <c r="AH17" s="196"/>
    </row>
    <row r="18" spans="1:34">
      <c r="A18" s="207"/>
      <c r="B18" s="64">
        <v>6</v>
      </c>
      <c r="C18" s="47" t="s">
        <v>44</v>
      </c>
      <c r="D18" s="1" t="s">
        <v>76</v>
      </c>
      <c r="E18" s="131" t="s">
        <v>46</v>
      </c>
      <c r="F18" s="1" t="s">
        <v>71</v>
      </c>
      <c r="G18" s="131" t="s">
        <v>77</v>
      </c>
      <c r="H18" s="68">
        <v>42370</v>
      </c>
      <c r="I18" s="1">
        <v>0</v>
      </c>
      <c r="J18" s="53"/>
      <c r="K18" s="1">
        <v>0</v>
      </c>
      <c r="L18" s="53"/>
      <c r="M18" s="45">
        <v>0</v>
      </c>
      <c r="N18" s="53"/>
      <c r="O18" s="45">
        <v>1459</v>
      </c>
      <c r="P18" s="55">
        <v>42770</v>
      </c>
      <c r="Q18" s="13">
        <v>3590</v>
      </c>
      <c r="R18" s="134">
        <v>43374</v>
      </c>
      <c r="S18" s="13"/>
      <c r="T18" s="80"/>
      <c r="U18" s="52">
        <v>0</v>
      </c>
      <c r="V18" s="138"/>
      <c r="W18" s="139">
        <f ca="1">(TODAY()-H18)*AC18/365</f>
        <v>1766.794037848606</v>
      </c>
      <c r="X18" s="182">
        <f t="shared" si="0"/>
        <v>0</v>
      </c>
      <c r="Y18" s="139">
        <f t="shared" si="1"/>
        <v>0</v>
      </c>
      <c r="Z18" s="182">
        <f t="shared" si="2"/>
        <v>0</v>
      </c>
      <c r="AA18" s="139">
        <f t="shared" si="3"/>
        <v>1331.3375000000001</v>
      </c>
      <c r="AB18" s="182">
        <f t="shared" si="4"/>
        <v>1305.1294820717133</v>
      </c>
      <c r="AC18" s="139">
        <f t="shared" si="5"/>
        <v>527.29339641434274</v>
      </c>
      <c r="AD18" s="212"/>
      <c r="AE18" s="139">
        <f t="shared" si="6"/>
        <v>1.7576446547144757</v>
      </c>
      <c r="AF18" s="219"/>
      <c r="AG18" s="193"/>
      <c r="AH18" s="196"/>
    </row>
    <row r="19" spans="1:34">
      <c r="A19" s="207"/>
      <c r="B19" s="64">
        <v>1</v>
      </c>
      <c r="C19" s="47" t="s">
        <v>34</v>
      </c>
      <c r="D19" s="1" t="s">
        <v>78</v>
      </c>
      <c r="E19" s="131" t="s">
        <v>41</v>
      </c>
      <c r="F19" s="1" t="s">
        <v>79</v>
      </c>
      <c r="G19" s="179" t="s">
        <v>80</v>
      </c>
      <c r="H19" s="68">
        <v>43101</v>
      </c>
      <c r="I19" s="1">
        <v>0</v>
      </c>
      <c r="J19" s="53"/>
      <c r="K19" s="1">
        <v>0</v>
      </c>
      <c r="L19" s="53"/>
      <c r="M19" s="45">
        <v>0</v>
      </c>
      <c r="N19" s="53"/>
      <c r="O19" s="45">
        <v>0</v>
      </c>
      <c r="P19" s="55"/>
      <c r="Q19" s="13">
        <v>595</v>
      </c>
      <c r="R19" s="134">
        <v>43374</v>
      </c>
      <c r="S19" s="13"/>
      <c r="T19" s="80"/>
      <c r="U19" s="52">
        <v>0</v>
      </c>
      <c r="V19" s="138"/>
      <c r="W19" s="139">
        <f ca="1">(TODAY()-H19)*AC19/365</f>
        <v>1072.3076923076924</v>
      </c>
      <c r="X19" s="182">
        <f t="shared" si="0"/>
        <v>0</v>
      </c>
      <c r="Y19" s="139">
        <f t="shared" si="1"/>
        <v>0</v>
      </c>
      <c r="Z19" s="182">
        <f t="shared" si="2"/>
        <v>0</v>
      </c>
      <c r="AA19" s="139">
        <f t="shared" si="3"/>
        <v>0</v>
      </c>
      <c r="AB19" s="182">
        <f t="shared" si="4"/>
        <v>795.51282051282055</v>
      </c>
      <c r="AC19" s="139">
        <f t="shared" si="5"/>
        <v>795.51282051282055</v>
      </c>
      <c r="AD19" s="212"/>
      <c r="AE19" s="139"/>
      <c r="AF19" s="219"/>
      <c r="AG19" s="193"/>
      <c r="AH19" s="196"/>
    </row>
    <row r="20" spans="1:34">
      <c r="A20" s="208"/>
      <c r="B20" s="65">
        <v>7</v>
      </c>
      <c r="C20" s="69" t="s">
        <v>44</v>
      </c>
      <c r="D20" s="70" t="s">
        <v>81</v>
      </c>
      <c r="E20" s="79" t="s">
        <v>68</v>
      </c>
      <c r="F20" s="70" t="s">
        <v>69</v>
      </c>
      <c r="G20" s="79" t="s">
        <v>82</v>
      </c>
      <c r="H20" s="71">
        <v>40148</v>
      </c>
      <c r="I20" s="44">
        <v>7502</v>
      </c>
      <c r="J20" s="54">
        <v>42077</v>
      </c>
      <c r="K20" s="44">
        <v>7894</v>
      </c>
      <c r="L20" s="54">
        <v>42249</v>
      </c>
      <c r="M20" s="46">
        <v>8129</v>
      </c>
      <c r="N20" s="54">
        <v>42319</v>
      </c>
      <c r="O20" s="46">
        <v>9672</v>
      </c>
      <c r="P20" s="56">
        <v>42770</v>
      </c>
      <c r="Q20" s="13">
        <v>11991</v>
      </c>
      <c r="R20" s="135">
        <v>43374</v>
      </c>
      <c r="S20" s="13"/>
      <c r="T20" s="80"/>
      <c r="U20" s="52">
        <v>0</v>
      </c>
      <c r="V20" s="138"/>
      <c r="W20" s="139">
        <f ca="1">(TODAY()-H20)*AC20/365</f>
        <v>12950.755251241739</v>
      </c>
      <c r="X20" s="182">
        <f t="shared" si="0"/>
        <v>1419.5075168481078</v>
      </c>
      <c r="Y20" s="139">
        <f t="shared" si="1"/>
        <v>1371.3993336506426</v>
      </c>
      <c r="Z20" s="182">
        <f t="shared" si="2"/>
        <v>1366.6904652233993</v>
      </c>
      <c r="AA20" s="139">
        <f t="shared" si="3"/>
        <v>1346.4073226544622</v>
      </c>
      <c r="AB20" s="182">
        <f t="shared" si="4"/>
        <v>1356.700247985121</v>
      </c>
      <c r="AC20" s="139">
        <f t="shared" si="5"/>
        <v>1372.1409772723466</v>
      </c>
      <c r="AD20" s="212"/>
      <c r="AE20" s="139">
        <f t="shared" si="6"/>
        <v>4.5738032575744887</v>
      </c>
      <c r="AF20" s="219"/>
      <c r="AG20" s="202"/>
      <c r="AH20" s="197"/>
    </row>
    <row r="21" spans="1:34">
      <c r="A21" s="206" t="s">
        <v>83</v>
      </c>
      <c r="B21" s="63">
        <v>2</v>
      </c>
      <c r="C21" s="72" t="s">
        <v>34</v>
      </c>
      <c r="D21" s="67" t="s">
        <v>84</v>
      </c>
      <c r="E21" s="130" t="s">
        <v>46</v>
      </c>
      <c r="F21" s="67" t="s">
        <v>47</v>
      </c>
      <c r="G21" s="130" t="s">
        <v>85</v>
      </c>
      <c r="H21" s="73">
        <v>41061</v>
      </c>
      <c r="I21" s="43">
        <v>2202</v>
      </c>
      <c r="J21" s="53">
        <v>42077</v>
      </c>
      <c r="K21" s="43"/>
      <c r="L21" s="53"/>
      <c r="M21" s="43"/>
      <c r="N21" s="53"/>
      <c r="O21" s="43">
        <v>4364</v>
      </c>
      <c r="P21" s="53">
        <v>42757</v>
      </c>
      <c r="Q21" s="52">
        <v>6360</v>
      </c>
      <c r="R21" s="133">
        <v>43374</v>
      </c>
      <c r="S21" s="13"/>
      <c r="T21" s="80"/>
      <c r="U21" s="52">
        <v>0</v>
      </c>
      <c r="V21" s="138"/>
      <c r="W21" s="136">
        <f ca="1">(TODAY()-H21)*AC21/365</f>
        <v>3792.9926094318234</v>
      </c>
      <c r="X21" s="137">
        <f t="shared" si="0"/>
        <v>791.07283464566933</v>
      </c>
      <c r="Y21" s="136">
        <f t="shared" si="1"/>
        <v>0</v>
      </c>
      <c r="Z21" s="137">
        <f t="shared" si="2"/>
        <v>0</v>
      </c>
      <c r="AA21" s="136">
        <f t="shared" si="3"/>
        <v>939.18632075471703</v>
      </c>
      <c r="AB21" s="137">
        <f t="shared" si="4"/>
        <v>1003.6316472114138</v>
      </c>
      <c r="AC21" s="136">
        <f t="shared" si="5"/>
        <v>546.77816052236005</v>
      </c>
      <c r="AD21" s="209">
        <f>SUM(AC21:AC24)</f>
        <v>2972.1642778341134</v>
      </c>
      <c r="AE21" s="139">
        <f>AC21/300</f>
        <v>1.8225938684078669</v>
      </c>
      <c r="AF21" s="219">
        <f>AVERAGE(AE21:AE23)</f>
        <v>2.7697416339462335</v>
      </c>
      <c r="AG21" s="192">
        <f>SUM(AE21:AE23)</f>
        <v>8.3092249018387001</v>
      </c>
      <c r="AH21" s="198">
        <v>295</v>
      </c>
    </row>
    <row r="22" spans="1:34">
      <c r="A22" s="207"/>
      <c r="B22" s="64">
        <v>3</v>
      </c>
      <c r="C22" s="48" t="s">
        <v>34</v>
      </c>
      <c r="D22" s="1" t="s">
        <v>86</v>
      </c>
      <c r="E22" s="131" t="s">
        <v>46</v>
      </c>
      <c r="F22" s="1" t="s">
        <v>47</v>
      </c>
      <c r="G22" s="131" t="s">
        <v>87</v>
      </c>
      <c r="H22" s="68">
        <v>41183</v>
      </c>
      <c r="I22" s="1">
        <v>3114</v>
      </c>
      <c r="J22" s="53">
        <v>41981</v>
      </c>
      <c r="K22" s="1"/>
      <c r="L22" s="53"/>
      <c r="M22" s="1">
        <v>3805</v>
      </c>
      <c r="N22" s="57">
        <v>42319</v>
      </c>
      <c r="O22" s="1">
        <v>5121</v>
      </c>
      <c r="P22" s="57">
        <v>42757</v>
      </c>
      <c r="Q22" s="52">
        <v>6946</v>
      </c>
      <c r="R22" s="134">
        <v>43374</v>
      </c>
      <c r="S22" s="13"/>
      <c r="T22" s="80"/>
      <c r="U22" s="52">
        <v>0</v>
      </c>
      <c r="V22" s="138"/>
      <c r="W22" s="139">
        <f ca="1">(TODAY()-H22)*AC22/365</f>
        <v>6591.5734797067735</v>
      </c>
      <c r="X22" s="182">
        <f t="shared" si="0"/>
        <v>1424.3233082706768</v>
      </c>
      <c r="Y22" s="139">
        <f t="shared" si="1"/>
        <v>0</v>
      </c>
      <c r="Z22" s="182">
        <f t="shared" si="2"/>
        <v>1222.5572183098591</v>
      </c>
      <c r="AA22" s="139">
        <f t="shared" si="3"/>
        <v>1187.5254129606099</v>
      </c>
      <c r="AB22" s="182">
        <f t="shared" si="4"/>
        <v>1157.1382930168872</v>
      </c>
      <c r="AC22" s="139">
        <f t="shared" si="5"/>
        <v>998.3088465116067</v>
      </c>
      <c r="AD22" s="210"/>
      <c r="AE22" s="139">
        <f t="shared" si="6"/>
        <v>3.327696155038689</v>
      </c>
      <c r="AF22" s="219"/>
      <c r="AG22" s="193"/>
      <c r="AH22" s="196"/>
    </row>
    <row r="23" spans="1:34">
      <c r="A23" s="207"/>
      <c r="B23" s="64">
        <v>4</v>
      </c>
      <c r="C23" s="48" t="s">
        <v>34</v>
      </c>
      <c r="D23" s="1" t="s">
        <v>88</v>
      </c>
      <c r="E23" s="131" t="s">
        <v>68</v>
      </c>
      <c r="F23" s="1" t="s">
        <v>69</v>
      </c>
      <c r="G23" s="131" t="s">
        <v>89</v>
      </c>
      <c r="H23" s="68">
        <v>40148</v>
      </c>
      <c r="I23" s="1">
        <v>6626</v>
      </c>
      <c r="J23" s="53">
        <v>41981</v>
      </c>
      <c r="K23" s="1"/>
      <c r="L23" s="53"/>
      <c r="M23" s="1">
        <v>7133</v>
      </c>
      <c r="N23" s="57">
        <v>42319</v>
      </c>
      <c r="O23" s="1">
        <v>8258</v>
      </c>
      <c r="P23" s="57">
        <v>42757</v>
      </c>
      <c r="Q23" s="52">
        <v>9408</v>
      </c>
      <c r="R23" s="134">
        <v>43374</v>
      </c>
      <c r="S23" s="13"/>
      <c r="T23" s="80"/>
      <c r="U23" s="52">
        <v>0</v>
      </c>
      <c r="V23" s="138"/>
      <c r="W23" s="139">
        <f ca="1">(TODAY()-H23)*AC23/365</f>
        <v>8944.5457447076224</v>
      </c>
      <c r="X23" s="182">
        <f t="shared" si="0"/>
        <v>1319.4162575013638</v>
      </c>
      <c r="Y23" s="139">
        <f t="shared" si="1"/>
        <v>0</v>
      </c>
      <c r="Z23" s="182">
        <f t="shared" si="2"/>
        <v>1199.2376784891756</v>
      </c>
      <c r="AA23" s="139">
        <f t="shared" si="3"/>
        <v>1155.2970486776542</v>
      </c>
      <c r="AB23" s="182">
        <f t="shared" si="4"/>
        <v>1064.4513329200247</v>
      </c>
      <c r="AC23" s="139">
        <f t="shared" si="5"/>
        <v>947.68046351764349</v>
      </c>
      <c r="AD23" s="210"/>
      <c r="AE23" s="139">
        <f t="shared" si="6"/>
        <v>3.1589348783921452</v>
      </c>
      <c r="AF23" s="219"/>
      <c r="AG23" s="193"/>
      <c r="AH23" s="196"/>
    </row>
    <row r="24" spans="1:34" s="157" customFormat="1">
      <c r="A24" s="208"/>
      <c r="B24" s="154">
        <v>1</v>
      </c>
      <c r="C24" s="158" t="s">
        <v>34</v>
      </c>
      <c r="D24" s="159" t="s">
        <v>90</v>
      </c>
      <c r="E24" s="156" t="s">
        <v>36</v>
      </c>
      <c r="F24" s="159" t="s">
        <v>37</v>
      </c>
      <c r="G24" s="156" t="s">
        <v>91</v>
      </c>
      <c r="H24" s="160">
        <v>41061</v>
      </c>
      <c r="I24" s="162">
        <v>1690</v>
      </c>
      <c r="J24" s="163">
        <v>41981</v>
      </c>
      <c r="K24" s="162"/>
      <c r="L24" s="163"/>
      <c r="M24" s="162">
        <v>2094</v>
      </c>
      <c r="N24" s="167">
        <v>42319</v>
      </c>
      <c r="O24" s="162">
        <v>2871</v>
      </c>
      <c r="P24" s="167">
        <v>42770</v>
      </c>
      <c r="Q24" s="149">
        <v>3205</v>
      </c>
      <c r="R24" s="150">
        <v>43374</v>
      </c>
      <c r="S24" s="151"/>
      <c r="T24" s="152"/>
      <c r="U24" s="149">
        <v>0</v>
      </c>
      <c r="V24" s="153"/>
      <c r="W24" s="154">
        <f ca="1">(TODAY()-H24)*AC24/365</f>
        <v>3325.5690850391716</v>
      </c>
      <c r="X24" s="155">
        <f t="shared" si="0"/>
        <v>670.48913043478262</v>
      </c>
      <c r="Y24" s="154">
        <f t="shared" si="1"/>
        <v>0</v>
      </c>
      <c r="Z24" s="155">
        <f t="shared" si="2"/>
        <v>607.55961844197134</v>
      </c>
      <c r="AA24" s="154">
        <f t="shared" si="3"/>
        <v>613.17437097717959</v>
      </c>
      <c r="AB24" s="155">
        <f t="shared" si="4"/>
        <v>505.76091655858193</v>
      </c>
      <c r="AC24" s="154">
        <f t="shared" si="5"/>
        <v>479.39680728250306</v>
      </c>
      <c r="AD24" s="211"/>
      <c r="AE24" s="142">
        <f t="shared" si="6"/>
        <v>1.5979893576083435</v>
      </c>
      <c r="AF24" s="219"/>
      <c r="AG24" s="193"/>
      <c r="AH24" s="197"/>
    </row>
    <row r="25" spans="1:34">
      <c r="A25" s="206" t="s">
        <v>92</v>
      </c>
      <c r="B25" s="63">
        <v>1</v>
      </c>
      <c r="C25" s="72" t="s">
        <v>34</v>
      </c>
      <c r="D25" s="67" t="s">
        <v>84</v>
      </c>
      <c r="E25" s="130" t="s">
        <v>68</v>
      </c>
      <c r="F25" s="67" t="s">
        <v>69</v>
      </c>
      <c r="G25" s="130" t="s">
        <v>93</v>
      </c>
      <c r="H25" s="73">
        <v>40148</v>
      </c>
      <c r="I25" s="43">
        <v>7215</v>
      </c>
      <c r="J25" s="58">
        <v>41981</v>
      </c>
      <c r="K25" s="43">
        <v>7937</v>
      </c>
      <c r="L25" s="58">
        <v>42235</v>
      </c>
      <c r="M25" s="189"/>
      <c r="N25" s="58"/>
      <c r="O25" s="189">
        <v>8797</v>
      </c>
      <c r="P25" s="58">
        <v>42770</v>
      </c>
      <c r="Q25" s="52">
        <v>9368</v>
      </c>
      <c r="R25" s="133">
        <v>43374</v>
      </c>
      <c r="S25" s="13"/>
      <c r="T25" s="80"/>
      <c r="U25" s="52">
        <v>0</v>
      </c>
      <c r="V25" s="138"/>
      <c r="W25" s="139">
        <f ca="1">(TODAY()-H25)*AC25/365</f>
        <v>9644.7701659824288</v>
      </c>
      <c r="X25" s="182">
        <f t="shared" si="0"/>
        <v>1436.7021276595744</v>
      </c>
      <c r="Y25" s="139">
        <f t="shared" si="1"/>
        <v>1388.1193100143746</v>
      </c>
      <c r="Z25" s="182">
        <f t="shared" si="2"/>
        <v>0</v>
      </c>
      <c r="AA25" s="139">
        <f t="shared" si="3"/>
        <v>1224.6014492753623</v>
      </c>
      <c r="AB25" s="182">
        <f t="shared" si="4"/>
        <v>1059.9256044637323</v>
      </c>
      <c r="AC25" s="139">
        <f t="shared" si="5"/>
        <v>1021.8696982826086</v>
      </c>
      <c r="AD25" s="212">
        <f>SUM(AC25:AC28)</f>
        <v>2148.6203942224643</v>
      </c>
      <c r="AE25" s="139">
        <f t="shared" si="6"/>
        <v>3.4062323276086954</v>
      </c>
      <c r="AF25" s="216">
        <f>AVERAGE(AE25:AE27)</f>
        <v>2.2291532393991411</v>
      </c>
      <c r="AG25" s="192">
        <f>SUM(AE25:AE27)</f>
        <v>6.6874597181974238</v>
      </c>
      <c r="AH25" s="198">
        <v>240</v>
      </c>
    </row>
    <row r="26" spans="1:34">
      <c r="A26" s="207"/>
      <c r="B26" s="64">
        <v>2</v>
      </c>
      <c r="C26" s="48" t="s">
        <v>34</v>
      </c>
      <c r="D26" s="1" t="s">
        <v>86</v>
      </c>
      <c r="E26" s="131" t="s">
        <v>46</v>
      </c>
      <c r="F26" s="1" t="s">
        <v>71</v>
      </c>
      <c r="G26" s="131" t="s">
        <v>94</v>
      </c>
      <c r="H26" s="68">
        <v>41730</v>
      </c>
      <c r="I26" s="60">
        <v>0</v>
      </c>
      <c r="J26" s="61"/>
      <c r="K26" s="1">
        <v>89</v>
      </c>
      <c r="L26" s="53">
        <v>42235</v>
      </c>
      <c r="M26" s="45"/>
      <c r="N26" s="61"/>
      <c r="O26" s="45">
        <v>1491</v>
      </c>
      <c r="P26" s="53">
        <v>42770</v>
      </c>
      <c r="Q26" s="52">
        <v>3093</v>
      </c>
      <c r="R26" s="134">
        <v>43374</v>
      </c>
      <c r="S26" s="13"/>
      <c r="T26" s="80"/>
      <c r="U26" s="52">
        <v>0</v>
      </c>
      <c r="V26" s="138"/>
      <c r="W26" s="139">
        <f ca="1">(TODAY()-H26)*AC26/365</f>
        <v>1300.8503062163318</v>
      </c>
      <c r="X26" s="182">
        <f t="shared" si="0"/>
        <v>0</v>
      </c>
      <c r="Y26" s="139">
        <f t="shared" si="1"/>
        <v>64.32673267326733</v>
      </c>
      <c r="Z26" s="182">
        <f t="shared" si="2"/>
        <v>0</v>
      </c>
      <c r="AA26" s="139">
        <f t="shared" si="3"/>
        <v>523.28365384615381</v>
      </c>
      <c r="AB26" s="182">
        <f t="shared" si="4"/>
        <v>686.706204379562</v>
      </c>
      <c r="AC26" s="139">
        <f t="shared" si="5"/>
        <v>254.86331817979664</v>
      </c>
      <c r="AD26" s="212"/>
      <c r="AE26" s="139">
        <f t="shared" si="6"/>
        <v>0.84954439393265546</v>
      </c>
      <c r="AF26" s="217"/>
      <c r="AG26" s="193"/>
      <c r="AH26" s="196"/>
    </row>
    <row r="27" spans="1:34">
      <c r="A27" s="207"/>
      <c r="B27" s="64">
        <v>4</v>
      </c>
      <c r="C27" s="48" t="s">
        <v>34</v>
      </c>
      <c r="D27" s="188" t="s">
        <v>95</v>
      </c>
      <c r="E27" s="131" t="s">
        <v>46</v>
      </c>
      <c r="F27" s="1" t="s">
        <v>47</v>
      </c>
      <c r="G27" s="131" t="s">
        <v>96</v>
      </c>
      <c r="H27" s="68">
        <v>41061</v>
      </c>
      <c r="I27" s="1">
        <v>1757</v>
      </c>
      <c r="J27" s="53">
        <v>41981</v>
      </c>
      <c r="K27" s="1">
        <v>2227</v>
      </c>
      <c r="L27" s="53">
        <v>42235</v>
      </c>
      <c r="M27" s="45">
        <v>2418</v>
      </c>
      <c r="N27" s="53">
        <v>42319</v>
      </c>
      <c r="O27" s="45">
        <v>3509</v>
      </c>
      <c r="P27" s="53">
        <v>42757</v>
      </c>
      <c r="Q27" s="52">
        <v>5078</v>
      </c>
      <c r="R27" s="134">
        <v>43374</v>
      </c>
      <c r="S27" s="13"/>
      <c r="T27" s="80"/>
      <c r="U27" s="52">
        <v>0</v>
      </c>
      <c r="V27" s="138"/>
      <c r="W27" s="139">
        <f ca="1">(TODAY()-H27)*AC27/365</f>
        <v>5060.5654911231577</v>
      </c>
      <c r="X27" s="182">
        <f t="shared" si="0"/>
        <v>697.070652173913</v>
      </c>
      <c r="Y27" s="139">
        <f t="shared" si="1"/>
        <v>692.38074957410561</v>
      </c>
      <c r="Z27" s="182">
        <f t="shared" si="2"/>
        <v>701.56597774244835</v>
      </c>
      <c r="AA27" s="139">
        <f t="shared" si="3"/>
        <v>755.17983490566041</v>
      </c>
      <c r="AB27" s="182">
        <f t="shared" si="4"/>
        <v>801.32728058798102</v>
      </c>
      <c r="AC27" s="139">
        <f t="shared" si="5"/>
        <v>729.50489899682168</v>
      </c>
      <c r="AD27" s="212"/>
      <c r="AE27" s="139">
        <f t="shared" si="6"/>
        <v>2.4316829966560722</v>
      </c>
      <c r="AF27" s="217"/>
      <c r="AG27" s="193"/>
      <c r="AH27" s="196"/>
    </row>
    <row r="28" spans="1:34" s="157" customFormat="1">
      <c r="A28" s="208"/>
      <c r="B28" s="154">
        <v>3</v>
      </c>
      <c r="C28" s="158" t="s">
        <v>34</v>
      </c>
      <c r="D28" s="166" t="s">
        <v>97</v>
      </c>
      <c r="E28" s="156" t="s">
        <v>36</v>
      </c>
      <c r="F28" s="159" t="s">
        <v>37</v>
      </c>
      <c r="G28" s="156" t="s">
        <v>98</v>
      </c>
      <c r="H28" s="160">
        <v>41730</v>
      </c>
      <c r="I28" s="162">
        <v>102</v>
      </c>
      <c r="J28" s="163">
        <v>41981</v>
      </c>
      <c r="K28" s="162">
        <v>188</v>
      </c>
      <c r="L28" s="163">
        <v>42235</v>
      </c>
      <c r="M28" s="164">
        <v>213</v>
      </c>
      <c r="N28" s="163">
        <v>42319</v>
      </c>
      <c r="O28" s="164">
        <v>396</v>
      </c>
      <c r="P28" s="163">
        <v>42757</v>
      </c>
      <c r="Q28" s="149">
        <v>698</v>
      </c>
      <c r="R28" s="150">
        <v>43374</v>
      </c>
      <c r="S28" s="151"/>
      <c r="T28" s="152"/>
      <c r="U28" s="149">
        <v>0</v>
      </c>
      <c r="V28" s="153"/>
      <c r="W28" s="142">
        <f ca="1">(TODAY()-H28)*AC28/365</f>
        <v>726.73577516688147</v>
      </c>
      <c r="X28" s="161">
        <f t="shared" si="0"/>
        <v>148.32669322709162</v>
      </c>
      <c r="Y28" s="142">
        <f t="shared" si="1"/>
        <v>135.88118811881188</v>
      </c>
      <c r="Z28" s="161">
        <f t="shared" si="2"/>
        <v>131.9949066213922</v>
      </c>
      <c r="AA28" s="142">
        <f t="shared" si="3"/>
        <v>140.74001947419669</v>
      </c>
      <c r="AB28" s="161">
        <f t="shared" si="4"/>
        <v>154.96958637469587</v>
      </c>
      <c r="AC28" s="142">
        <f t="shared" si="5"/>
        <v>142.38247876323766</v>
      </c>
      <c r="AD28" s="212"/>
      <c r="AE28" s="142">
        <f t="shared" si="6"/>
        <v>0.47460826254412553</v>
      </c>
      <c r="AF28" s="218"/>
      <c r="AG28" s="193"/>
      <c r="AH28" s="165"/>
    </row>
    <row r="29" spans="1:34">
      <c r="A29" s="206" t="s">
        <v>99</v>
      </c>
      <c r="B29" s="63">
        <v>4</v>
      </c>
      <c r="C29" s="72" t="s">
        <v>34</v>
      </c>
      <c r="D29" s="74" t="s">
        <v>86</v>
      </c>
      <c r="E29" s="130" t="s">
        <v>46</v>
      </c>
      <c r="F29" s="67" t="s">
        <v>47</v>
      </c>
      <c r="G29" s="130" t="s">
        <v>100</v>
      </c>
      <c r="H29" s="73">
        <v>41306</v>
      </c>
      <c r="I29" s="43">
        <v>2096</v>
      </c>
      <c r="J29" s="58">
        <v>41953</v>
      </c>
      <c r="K29" s="43">
        <v>3136</v>
      </c>
      <c r="L29" s="58">
        <v>42235</v>
      </c>
      <c r="M29" s="189">
        <v>3357</v>
      </c>
      <c r="N29" s="58">
        <v>42319</v>
      </c>
      <c r="O29" s="189">
        <v>6169</v>
      </c>
      <c r="P29" s="58">
        <v>42770</v>
      </c>
      <c r="Q29" s="52">
        <v>6082</v>
      </c>
      <c r="R29" s="133">
        <v>43374</v>
      </c>
      <c r="S29" s="13"/>
      <c r="T29" s="80"/>
      <c r="U29" s="52">
        <v>0</v>
      </c>
      <c r="V29" s="138"/>
      <c r="W29" s="136">
        <f ca="1">(TODAY()-H29)*AC29/365</f>
        <v>7814.2045248169634</v>
      </c>
      <c r="X29" s="137">
        <f t="shared" si="0"/>
        <v>1182.4420401854713</v>
      </c>
      <c r="Y29" s="136">
        <f t="shared" si="1"/>
        <v>1232.1205597416576</v>
      </c>
      <c r="Z29" s="137">
        <f t="shared" si="2"/>
        <v>1209.5804540967424</v>
      </c>
      <c r="AA29" s="136">
        <f t="shared" si="3"/>
        <v>1538.0362021857923</v>
      </c>
      <c r="AB29" s="137">
        <f t="shared" si="4"/>
        <v>1073.4671179883946</v>
      </c>
      <c r="AC29" s="136">
        <f t="shared" si="5"/>
        <v>1247.1292748396115</v>
      </c>
      <c r="AD29" s="209">
        <f>SUM(AC29:AC32)</f>
        <v>2750.2526584714565</v>
      </c>
      <c r="AE29" s="139">
        <f t="shared" si="6"/>
        <v>4.1570975827987047</v>
      </c>
      <c r="AF29" s="216">
        <f>AVERAGE(AE29:AE31)</f>
        <v>2.968687891882849</v>
      </c>
      <c r="AG29" s="192">
        <f>SUM(AE29:AE31)</f>
        <v>8.9060636756485465</v>
      </c>
      <c r="AH29" s="198">
        <f>170+201</f>
        <v>371</v>
      </c>
    </row>
    <row r="30" spans="1:34">
      <c r="A30" s="207"/>
      <c r="B30" s="64">
        <v>3</v>
      </c>
      <c r="C30" s="48" t="s">
        <v>34</v>
      </c>
      <c r="D30" s="188" t="s">
        <v>88</v>
      </c>
      <c r="E30" s="131" t="s">
        <v>46</v>
      </c>
      <c r="F30" s="1" t="s">
        <v>47</v>
      </c>
      <c r="G30" s="131" t="s">
        <v>101</v>
      </c>
      <c r="H30" s="68">
        <v>40603</v>
      </c>
      <c r="I30" s="1"/>
      <c r="J30" s="53"/>
      <c r="K30" s="1"/>
      <c r="L30" s="53"/>
      <c r="M30" s="45">
        <v>4385</v>
      </c>
      <c r="N30" s="53">
        <v>42319</v>
      </c>
      <c r="O30" s="45">
        <v>2798</v>
      </c>
      <c r="P30" s="53">
        <v>42770</v>
      </c>
      <c r="Q30" s="52">
        <v>4632</v>
      </c>
      <c r="R30" s="134">
        <v>43374</v>
      </c>
      <c r="S30" s="13"/>
      <c r="T30" s="80"/>
      <c r="U30" s="52">
        <v>0</v>
      </c>
      <c r="V30" s="138"/>
      <c r="W30" s="139">
        <f ca="1">(TODAY()-H30)*AC30/365</f>
        <v>3299.8512945930479</v>
      </c>
      <c r="X30" s="182">
        <f t="shared" si="0"/>
        <v>0</v>
      </c>
      <c r="Y30" s="139">
        <f t="shared" si="1"/>
        <v>0</v>
      </c>
      <c r="Z30" s="182">
        <f t="shared" si="2"/>
        <v>932.70687645687644</v>
      </c>
      <c r="AA30" s="139">
        <f t="shared" si="3"/>
        <v>471.28287955699125</v>
      </c>
      <c r="AB30" s="182">
        <f t="shared" si="4"/>
        <v>610.13352580295918</v>
      </c>
      <c r="AC30" s="139">
        <f t="shared" si="5"/>
        <v>402.82465636336536</v>
      </c>
      <c r="AD30" s="210"/>
      <c r="AE30" s="139">
        <f t="shared" si="6"/>
        <v>1.3427488545445512</v>
      </c>
      <c r="AF30" s="217"/>
      <c r="AG30" s="193"/>
      <c r="AH30" s="196"/>
    </row>
    <row r="31" spans="1:34">
      <c r="A31" s="207"/>
      <c r="B31" s="64">
        <v>2</v>
      </c>
      <c r="C31" s="48" t="s">
        <v>34</v>
      </c>
      <c r="D31" s="188" t="s">
        <v>95</v>
      </c>
      <c r="E31" s="131" t="s">
        <v>46</v>
      </c>
      <c r="F31" s="1" t="s">
        <v>47</v>
      </c>
      <c r="G31" s="131" t="s">
        <v>102</v>
      </c>
      <c r="H31" s="68">
        <v>40603</v>
      </c>
      <c r="I31" s="1">
        <v>3936</v>
      </c>
      <c r="J31" s="53">
        <v>41953</v>
      </c>
      <c r="K31" s="1">
        <v>4799</v>
      </c>
      <c r="L31" s="53">
        <v>42235</v>
      </c>
      <c r="M31" s="45">
        <v>4989</v>
      </c>
      <c r="N31" s="53">
        <v>42319</v>
      </c>
      <c r="O31" s="45">
        <v>4798</v>
      </c>
      <c r="P31" s="53">
        <v>42770</v>
      </c>
      <c r="Q31" s="52">
        <v>8370</v>
      </c>
      <c r="R31" s="134">
        <v>43374</v>
      </c>
      <c r="S31" s="13"/>
      <c r="T31" s="80"/>
      <c r="U31" s="52">
        <v>0</v>
      </c>
      <c r="V31" s="138"/>
      <c r="W31" s="139">
        <f ca="1">(TODAY()-H31)*AC31/365</f>
        <v>8370.8955144105385</v>
      </c>
      <c r="X31" s="182">
        <f t="shared" si="0"/>
        <v>1064.1777777777777</v>
      </c>
      <c r="Y31" s="139">
        <f t="shared" si="1"/>
        <v>1073.3057598039215</v>
      </c>
      <c r="Z31" s="182">
        <f t="shared" si="2"/>
        <v>1061.18006993007</v>
      </c>
      <c r="AA31" s="139">
        <f t="shared" si="3"/>
        <v>808.15413013382556</v>
      </c>
      <c r="AB31" s="182">
        <f t="shared" si="4"/>
        <v>1102.5081198123421</v>
      </c>
      <c r="AC31" s="139">
        <f t="shared" si="5"/>
        <v>1021.8651714915875</v>
      </c>
      <c r="AD31" s="210"/>
      <c r="AE31" s="139">
        <f t="shared" si="6"/>
        <v>3.4062172383052918</v>
      </c>
      <c r="AF31" s="217"/>
      <c r="AG31" s="193"/>
      <c r="AH31" s="196"/>
    </row>
    <row r="32" spans="1:34" s="157" customFormat="1">
      <c r="A32" s="208"/>
      <c r="B32" s="154">
        <v>1</v>
      </c>
      <c r="C32" s="158" t="s">
        <v>34</v>
      </c>
      <c r="D32" s="159" t="s">
        <v>90</v>
      </c>
      <c r="E32" s="156" t="s">
        <v>36</v>
      </c>
      <c r="F32" s="159" t="s">
        <v>37</v>
      </c>
      <c r="G32" s="156" t="s">
        <v>103</v>
      </c>
      <c r="H32" s="160">
        <v>42370</v>
      </c>
      <c r="I32" s="162"/>
      <c r="J32" s="163"/>
      <c r="K32" s="162"/>
      <c r="L32" s="163"/>
      <c r="M32" s="164"/>
      <c r="N32" s="163"/>
      <c r="O32" s="164">
        <v>223</v>
      </c>
      <c r="P32" s="163">
        <v>42770</v>
      </c>
      <c r="Q32" s="149">
        <v>519</v>
      </c>
      <c r="R32" s="150">
        <v>43374</v>
      </c>
      <c r="S32" s="151"/>
      <c r="T32" s="152"/>
      <c r="U32" s="149">
        <v>0</v>
      </c>
      <c r="V32" s="153"/>
      <c r="W32" s="154">
        <f ca="1">(TODAY()-H32)*AC32/365</f>
        <v>262.80613346613546</v>
      </c>
      <c r="X32" s="155">
        <f t="shared" si="0"/>
        <v>0</v>
      </c>
      <c r="Y32" s="154">
        <f t="shared" si="1"/>
        <v>0</v>
      </c>
      <c r="Z32" s="155">
        <f t="shared" si="2"/>
        <v>0</v>
      </c>
      <c r="AA32" s="154">
        <f t="shared" si="3"/>
        <v>203.48750000000001</v>
      </c>
      <c r="AB32" s="155">
        <f t="shared" si="4"/>
        <v>188.68027888446215</v>
      </c>
      <c r="AC32" s="154">
        <f t="shared" si="5"/>
        <v>78.433555776892433</v>
      </c>
      <c r="AD32" s="211"/>
      <c r="AE32" s="142">
        <f t="shared" si="6"/>
        <v>0.26144518592297478</v>
      </c>
      <c r="AF32" s="218"/>
      <c r="AG32" s="193"/>
      <c r="AH32" s="165"/>
    </row>
    <row r="33" spans="1:34">
      <c r="A33" s="206" t="s">
        <v>104</v>
      </c>
      <c r="B33" s="63">
        <v>4</v>
      </c>
      <c r="C33" s="72" t="s">
        <v>34</v>
      </c>
      <c r="D33" s="67" t="s">
        <v>84</v>
      </c>
      <c r="E33" s="130" t="s">
        <v>46</v>
      </c>
      <c r="F33" s="67" t="s">
        <v>47</v>
      </c>
      <c r="G33" s="130" t="s">
        <v>105</v>
      </c>
      <c r="H33" s="73">
        <v>40940</v>
      </c>
      <c r="I33" s="43">
        <v>3515</v>
      </c>
      <c r="J33" s="53">
        <v>42077</v>
      </c>
      <c r="K33" s="43"/>
      <c r="L33" s="53"/>
      <c r="M33" s="189"/>
      <c r="N33" s="58"/>
      <c r="O33" s="189">
        <v>5338</v>
      </c>
      <c r="P33" s="58">
        <v>42757</v>
      </c>
      <c r="Q33" s="52">
        <v>6494</v>
      </c>
      <c r="R33" s="133">
        <v>43374</v>
      </c>
      <c r="S33" s="13"/>
      <c r="T33" s="80"/>
      <c r="U33" s="52">
        <v>0</v>
      </c>
      <c r="V33" s="138"/>
      <c r="W33" s="139">
        <f ca="1">(TODAY()-H33)*AC33/365</f>
        <v>4614.7950780442234</v>
      </c>
      <c r="X33" s="182">
        <f t="shared" si="0"/>
        <v>1128.3861037818822</v>
      </c>
      <c r="Y33" s="139">
        <f t="shared" si="1"/>
        <v>0</v>
      </c>
      <c r="Z33" s="182">
        <f t="shared" si="2"/>
        <v>0</v>
      </c>
      <c r="AA33" s="139">
        <f t="shared" si="3"/>
        <v>1072.3004953219593</v>
      </c>
      <c r="AB33" s="182">
        <f t="shared" si="4"/>
        <v>973.83319638455214</v>
      </c>
      <c r="AC33" s="139">
        <f t="shared" si="5"/>
        <v>634.90395909767869</v>
      </c>
      <c r="AD33" s="212">
        <f>SUM(AC33:AC36)</f>
        <v>2565.2098663014253</v>
      </c>
      <c r="AE33" s="139">
        <f t="shared" si="6"/>
        <v>2.1163465303255955</v>
      </c>
      <c r="AF33" s="216">
        <f>AVERAGE(AE33:AE35)</f>
        <v>2.410775028289327</v>
      </c>
      <c r="AG33" s="192">
        <f>SUM(AE33:AE35)</f>
        <v>7.2323250848679805</v>
      </c>
      <c r="AH33" s="198">
        <v>234</v>
      </c>
    </row>
    <row r="34" spans="1:34">
      <c r="A34" s="207"/>
      <c r="B34" s="64">
        <v>3</v>
      </c>
      <c r="C34" s="48" t="s">
        <v>34</v>
      </c>
      <c r="D34" s="188" t="s">
        <v>106</v>
      </c>
      <c r="E34" s="131" t="s">
        <v>46</v>
      </c>
      <c r="F34" s="188" t="s">
        <v>71</v>
      </c>
      <c r="G34" s="111" t="s">
        <v>107</v>
      </c>
      <c r="H34" s="68">
        <v>43101</v>
      </c>
      <c r="I34" s="1">
        <v>0</v>
      </c>
      <c r="J34" s="53"/>
      <c r="K34" s="1">
        <v>0</v>
      </c>
      <c r="L34" s="53"/>
      <c r="M34" s="45">
        <v>0</v>
      </c>
      <c r="N34" s="53"/>
      <c r="O34" s="45">
        <v>0</v>
      </c>
      <c r="P34" s="53"/>
      <c r="Q34" s="52">
        <v>494</v>
      </c>
      <c r="R34" s="134">
        <v>43374</v>
      </c>
      <c r="S34" s="13"/>
      <c r="T34" s="80"/>
      <c r="U34" s="52">
        <v>0</v>
      </c>
      <c r="V34" s="138"/>
      <c r="W34" s="139">
        <f ca="1">(TODAY()-H34)*AC34/365</f>
        <v>890.28571428571433</v>
      </c>
      <c r="X34" s="182">
        <f t="shared" si="0"/>
        <v>0</v>
      </c>
      <c r="Y34" s="139">
        <f t="shared" si="1"/>
        <v>0</v>
      </c>
      <c r="Z34" s="182">
        <f t="shared" si="2"/>
        <v>0</v>
      </c>
      <c r="AA34" s="139">
        <f t="shared" si="3"/>
        <v>0</v>
      </c>
      <c r="AB34" s="182">
        <f t="shared" si="4"/>
        <v>660.47619047619048</v>
      </c>
      <c r="AC34" s="139">
        <f t="shared" si="5"/>
        <v>660.47619047619048</v>
      </c>
      <c r="AD34" s="212"/>
      <c r="AE34" s="139">
        <f t="shared" si="6"/>
        <v>2.2015873015873018</v>
      </c>
      <c r="AF34" s="217"/>
      <c r="AG34" s="193"/>
      <c r="AH34" s="196"/>
    </row>
    <row r="35" spans="1:34">
      <c r="A35" s="207"/>
      <c r="B35" s="64">
        <v>2</v>
      </c>
      <c r="C35" s="48" t="s">
        <v>34</v>
      </c>
      <c r="D35" s="188" t="s">
        <v>88</v>
      </c>
      <c r="E35" s="131" t="s">
        <v>68</v>
      </c>
      <c r="F35" s="1" t="s">
        <v>69</v>
      </c>
      <c r="G35" s="131" t="s">
        <v>108</v>
      </c>
      <c r="H35" s="68">
        <v>42810</v>
      </c>
      <c r="I35" s="1">
        <v>0</v>
      </c>
      <c r="J35" s="53"/>
      <c r="K35" s="1">
        <v>0</v>
      </c>
      <c r="L35" s="53"/>
      <c r="M35" s="45">
        <v>0</v>
      </c>
      <c r="N35" s="53"/>
      <c r="O35" s="45">
        <v>0</v>
      </c>
      <c r="P35" s="53"/>
      <c r="Q35" s="52">
        <v>1351</v>
      </c>
      <c r="R35" s="134">
        <v>43374</v>
      </c>
      <c r="S35" s="13"/>
      <c r="T35" s="80"/>
      <c r="U35" s="52">
        <v>0</v>
      </c>
      <c r="V35" s="138"/>
      <c r="W35" s="139">
        <f ca="1">(TODAY()-H35)*AC35/365</f>
        <v>1875.5904255319147</v>
      </c>
      <c r="X35" s="182">
        <f t="shared" si="0"/>
        <v>0</v>
      </c>
      <c r="Y35" s="139">
        <f t="shared" si="1"/>
        <v>0</v>
      </c>
      <c r="Z35" s="182">
        <f t="shared" si="2"/>
        <v>0</v>
      </c>
      <c r="AA35" s="139">
        <f t="shared" si="3"/>
        <v>0</v>
      </c>
      <c r="AB35" s="182">
        <f t="shared" si="4"/>
        <v>874.31737588652481</v>
      </c>
      <c r="AC35" s="139">
        <f t="shared" si="5"/>
        <v>874.31737588652481</v>
      </c>
      <c r="AD35" s="212"/>
      <c r="AE35" s="139">
        <f t="shared" si="6"/>
        <v>2.9143912529550828</v>
      </c>
      <c r="AF35" s="217"/>
      <c r="AG35" s="193"/>
      <c r="AH35" s="196"/>
    </row>
    <row r="36" spans="1:34" s="157" customFormat="1">
      <c r="A36" s="208"/>
      <c r="B36" s="154">
        <v>1</v>
      </c>
      <c r="C36" s="158" t="s">
        <v>34</v>
      </c>
      <c r="D36" s="159" t="s">
        <v>90</v>
      </c>
      <c r="E36" s="156" t="s">
        <v>36</v>
      </c>
      <c r="F36" s="159" t="s">
        <v>37</v>
      </c>
      <c r="G36" s="156" t="s">
        <v>109</v>
      </c>
      <c r="H36" s="160">
        <v>41306</v>
      </c>
      <c r="I36" s="144">
        <v>811</v>
      </c>
      <c r="J36" s="147">
        <v>41981</v>
      </c>
      <c r="K36" s="144"/>
      <c r="L36" s="147"/>
      <c r="M36" s="148">
        <v>1138</v>
      </c>
      <c r="N36" s="147">
        <v>42319</v>
      </c>
      <c r="O36" s="148">
        <v>2146</v>
      </c>
      <c r="P36" s="147">
        <v>42757</v>
      </c>
      <c r="Q36" s="149">
        <v>3338</v>
      </c>
      <c r="R36" s="150">
        <v>43374</v>
      </c>
      <c r="S36" s="151"/>
      <c r="T36" s="152"/>
      <c r="U36" s="149">
        <v>0</v>
      </c>
      <c r="V36" s="153"/>
      <c r="W36" s="142">
        <f ca="1">(TODAY()-H36)*AC36/365</f>
        <v>2478.1828041190097</v>
      </c>
      <c r="X36" s="161">
        <f t="shared" si="0"/>
        <v>438.54074074074072</v>
      </c>
      <c r="Y36" s="142">
        <f t="shared" si="1"/>
        <v>0</v>
      </c>
      <c r="Z36" s="161">
        <f t="shared" si="2"/>
        <v>410.03948667324778</v>
      </c>
      <c r="AA36" s="142">
        <f t="shared" si="3"/>
        <v>539.82770503101312</v>
      </c>
      <c r="AB36" s="161">
        <f t="shared" si="4"/>
        <v>589.15377176015477</v>
      </c>
      <c r="AC36" s="142">
        <f t="shared" si="5"/>
        <v>395.51234084103129</v>
      </c>
      <c r="AD36" s="212"/>
      <c r="AE36" s="142">
        <f t="shared" si="6"/>
        <v>1.3183744694701043</v>
      </c>
      <c r="AF36" s="218"/>
      <c r="AG36" s="193"/>
      <c r="AH36" s="145"/>
    </row>
    <row r="37" spans="1:34">
      <c r="A37" s="206" t="s">
        <v>110</v>
      </c>
      <c r="B37" s="63">
        <v>2</v>
      </c>
      <c r="C37" s="72" t="s">
        <v>34</v>
      </c>
      <c r="D37" s="74" t="s">
        <v>86</v>
      </c>
      <c r="E37" s="130" t="s">
        <v>46</v>
      </c>
      <c r="F37" s="67" t="s">
        <v>47</v>
      </c>
      <c r="G37" s="130" t="s">
        <v>111</v>
      </c>
      <c r="H37" s="73">
        <v>42461</v>
      </c>
      <c r="I37" s="43">
        <v>0</v>
      </c>
      <c r="J37" s="58"/>
      <c r="K37" s="189">
        <v>0</v>
      </c>
      <c r="L37" s="58"/>
      <c r="M37" s="43">
        <v>0</v>
      </c>
      <c r="N37" s="59"/>
      <c r="O37" s="43">
        <v>731</v>
      </c>
      <c r="P37" s="59">
        <v>42770</v>
      </c>
      <c r="Q37" s="52">
        <v>2980</v>
      </c>
      <c r="R37" s="133">
        <v>43374</v>
      </c>
      <c r="S37" s="13"/>
      <c r="T37" s="80"/>
      <c r="U37" s="52">
        <v>0</v>
      </c>
      <c r="V37" s="138"/>
      <c r="W37" s="136">
        <f ca="1">(TODAY()-H37)*AC37/365</f>
        <v>1274.5551923492735</v>
      </c>
      <c r="X37" s="137">
        <f t="shared" si="0"/>
        <v>0</v>
      </c>
      <c r="Y37" s="136">
        <f t="shared" si="1"/>
        <v>0</v>
      </c>
      <c r="Z37" s="137">
        <f t="shared" si="2"/>
        <v>0</v>
      </c>
      <c r="AA37" s="136">
        <f t="shared" si="3"/>
        <v>863.47896440129455</v>
      </c>
      <c r="AB37" s="137">
        <f t="shared" si="4"/>
        <v>1191.3472070098576</v>
      </c>
      <c r="AC37" s="136">
        <f t="shared" si="5"/>
        <v>410.96523428223043</v>
      </c>
      <c r="AD37" s="209">
        <f>SUM(AC37:AC40)</f>
        <v>2527.0551647839111</v>
      </c>
      <c r="AE37" s="139">
        <f t="shared" si="6"/>
        <v>1.3698841142741014</v>
      </c>
      <c r="AF37" s="216">
        <f>AVERAGE(AE37:AE39)</f>
        <v>2.2967077257718906</v>
      </c>
      <c r="AG37" s="192">
        <f>SUM(AE37:AE39)</f>
        <v>6.8901231773156715</v>
      </c>
      <c r="AH37" s="198">
        <v>226</v>
      </c>
    </row>
    <row r="38" spans="1:34">
      <c r="A38" s="207"/>
      <c r="B38" s="64">
        <v>3</v>
      </c>
      <c r="C38" s="48" t="s">
        <v>34</v>
      </c>
      <c r="D38" s="188" t="s">
        <v>88</v>
      </c>
      <c r="E38" s="131" t="s">
        <v>46</v>
      </c>
      <c r="F38" s="1" t="s">
        <v>47</v>
      </c>
      <c r="G38" s="131" t="s">
        <v>112</v>
      </c>
      <c r="H38" s="68">
        <v>40940</v>
      </c>
      <c r="I38" s="1">
        <v>2813</v>
      </c>
      <c r="J38" s="53">
        <v>41981</v>
      </c>
      <c r="K38" s="45">
        <v>3648</v>
      </c>
      <c r="L38" s="53">
        <v>42235</v>
      </c>
      <c r="M38" s="1">
        <v>3889</v>
      </c>
      <c r="N38" s="57">
        <v>42319</v>
      </c>
      <c r="O38" s="1">
        <v>4970</v>
      </c>
      <c r="P38" s="57">
        <v>42757</v>
      </c>
      <c r="Q38" s="52">
        <v>7007</v>
      </c>
      <c r="R38" s="134">
        <v>43374</v>
      </c>
      <c r="S38" s="13"/>
      <c r="T38" s="80"/>
      <c r="U38" s="52">
        <v>0</v>
      </c>
      <c r="V38" s="138"/>
      <c r="W38" s="139">
        <f ca="1">(TODAY()-H38)*AC38/365</f>
        <v>7403.6929432834586</v>
      </c>
      <c r="X38" s="182">
        <f t="shared" si="0"/>
        <v>986.30643611911626</v>
      </c>
      <c r="Y38" s="139">
        <f t="shared" si="1"/>
        <v>1028.2007722007722</v>
      </c>
      <c r="Z38" s="182">
        <f t="shared" si="2"/>
        <v>1029.3582306018855</v>
      </c>
      <c r="AA38" s="139">
        <f t="shared" si="3"/>
        <v>998.37644468904784</v>
      </c>
      <c r="AB38" s="182">
        <f t="shared" si="4"/>
        <v>1050.7621199671323</v>
      </c>
      <c r="AC38" s="139">
        <f t="shared" si="5"/>
        <v>1018.6008007155908</v>
      </c>
      <c r="AD38" s="210"/>
      <c r="AE38" s="139">
        <f t="shared" si="6"/>
        <v>3.3953360023853025</v>
      </c>
      <c r="AF38" s="217"/>
      <c r="AG38" s="193"/>
      <c r="AH38" s="196"/>
    </row>
    <row r="39" spans="1:34">
      <c r="A39" s="207"/>
      <c r="B39" s="64">
        <v>4</v>
      </c>
      <c r="C39" s="48" t="s">
        <v>34</v>
      </c>
      <c r="D39" s="188" t="s">
        <v>95</v>
      </c>
      <c r="E39" s="131" t="s">
        <v>68</v>
      </c>
      <c r="F39" s="1" t="s">
        <v>69</v>
      </c>
      <c r="G39" s="131" t="s">
        <v>113</v>
      </c>
      <c r="H39" s="68">
        <v>39965</v>
      </c>
      <c r="I39" s="1">
        <v>4563</v>
      </c>
      <c r="J39" s="53">
        <v>41981</v>
      </c>
      <c r="K39" s="45">
        <v>5172</v>
      </c>
      <c r="L39" s="53">
        <v>42235</v>
      </c>
      <c r="M39" s="45">
        <v>5393</v>
      </c>
      <c r="N39" s="53">
        <v>42319</v>
      </c>
      <c r="O39" s="45"/>
      <c r="P39" s="53"/>
      <c r="Q39" s="52">
        <v>6476</v>
      </c>
      <c r="R39" s="134">
        <v>43374</v>
      </c>
      <c r="S39" s="13"/>
      <c r="T39" s="80"/>
      <c r="U39" s="52">
        <v>0</v>
      </c>
      <c r="V39" s="138"/>
      <c r="W39" s="139">
        <f ca="1">(TODAY()-H39)*AC39/365</f>
        <v>6336.2862773103598</v>
      </c>
      <c r="X39" s="182">
        <f t="shared" si="0"/>
        <v>826.13839285714289</v>
      </c>
      <c r="Y39" s="139">
        <f t="shared" si="1"/>
        <v>831.62114537444938</v>
      </c>
      <c r="Z39" s="182">
        <f t="shared" si="2"/>
        <v>836.21282922684793</v>
      </c>
      <c r="AA39" s="139">
        <f t="shared" si="3"/>
        <v>0</v>
      </c>
      <c r="AB39" s="182">
        <f t="shared" si="4"/>
        <v>693.38222352596074</v>
      </c>
      <c r="AC39" s="139">
        <f t="shared" si="5"/>
        <v>637.47091819688023</v>
      </c>
      <c r="AD39" s="210"/>
      <c r="AE39" s="139">
        <f t="shared" si="6"/>
        <v>2.1249030606562673</v>
      </c>
      <c r="AF39" s="217"/>
      <c r="AG39" s="193"/>
      <c r="AH39" s="196"/>
    </row>
    <row r="40" spans="1:34" s="157" customFormat="1">
      <c r="A40" s="207"/>
      <c r="B40" s="142">
        <v>1</v>
      </c>
      <c r="C40" s="143" t="s">
        <v>34</v>
      </c>
      <c r="D40" s="144" t="s">
        <v>90</v>
      </c>
      <c r="E40" s="145" t="s">
        <v>36</v>
      </c>
      <c r="F40" s="144" t="s">
        <v>37</v>
      </c>
      <c r="G40" s="145" t="s">
        <v>114</v>
      </c>
      <c r="H40" s="146">
        <v>41730</v>
      </c>
      <c r="I40" s="144">
        <v>255</v>
      </c>
      <c r="J40" s="147">
        <v>41981</v>
      </c>
      <c r="K40" s="148">
        <v>641</v>
      </c>
      <c r="L40" s="147">
        <v>42235</v>
      </c>
      <c r="M40" s="148">
        <v>749</v>
      </c>
      <c r="N40" s="147">
        <v>42319</v>
      </c>
      <c r="O40" s="148">
        <v>1457</v>
      </c>
      <c r="P40" s="147">
        <v>42757</v>
      </c>
      <c r="Q40" s="149">
        <v>2180</v>
      </c>
      <c r="R40" s="150">
        <v>43374</v>
      </c>
      <c r="S40" s="151"/>
      <c r="T40" s="152"/>
      <c r="U40" s="149">
        <v>0</v>
      </c>
      <c r="V40" s="153"/>
      <c r="W40" s="154">
        <f ca="1">(TODAY()-H40)*AC40/365</f>
        <v>2347.9833649060224</v>
      </c>
      <c r="X40" s="155">
        <f t="shared" si="0"/>
        <v>370.8167330677291</v>
      </c>
      <c r="Y40" s="154">
        <f t="shared" si="1"/>
        <v>463.29702970297029</v>
      </c>
      <c r="Z40" s="155">
        <f t="shared" si="2"/>
        <v>464.15110356536502</v>
      </c>
      <c r="AA40" s="154">
        <f t="shared" si="3"/>
        <v>517.82375851996107</v>
      </c>
      <c r="AB40" s="155">
        <f t="shared" si="4"/>
        <v>484.00243309002434</v>
      </c>
      <c r="AC40" s="154">
        <f t="shared" si="5"/>
        <v>460.01821158920995</v>
      </c>
      <c r="AD40" s="211"/>
      <c r="AE40" s="154">
        <f t="shared" si="6"/>
        <v>1.5333940386306999</v>
      </c>
      <c r="AF40" s="220"/>
      <c r="AG40" s="194"/>
      <c r="AH40" s="156"/>
    </row>
    <row r="41" spans="1:34" s="78" customFormat="1">
      <c r="A41" s="75" t="s">
        <v>115</v>
      </c>
      <c r="B41" s="103"/>
      <c r="C41" s="100"/>
      <c r="D41" s="100"/>
      <c r="E41" s="109"/>
      <c r="F41" s="110"/>
      <c r="G41" s="109"/>
      <c r="H41" s="75"/>
      <c r="I41" s="76">
        <f>AVERAGE(I3:I38)</f>
        <v>2568.59375</v>
      </c>
      <c r="J41" s="77"/>
      <c r="K41" s="76">
        <f>AVERAGE(K3:K38)</f>
        <v>3002.1153846153848</v>
      </c>
      <c r="L41" s="77"/>
      <c r="M41" s="76">
        <f>AVERAGE(M3:M40)</f>
        <v>3160.0714285714284</v>
      </c>
      <c r="N41" s="77"/>
      <c r="O41" s="76">
        <f>AVERAGE(O3:O40)</f>
        <v>3863.6571428571428</v>
      </c>
      <c r="P41" s="77"/>
      <c r="Q41" s="77">
        <f>AVERAGE(Q3:Q40)</f>
        <v>5229.405405405405</v>
      </c>
      <c r="R41" s="100"/>
      <c r="S41" s="75"/>
      <c r="T41" s="75"/>
      <c r="U41" s="75"/>
      <c r="V41" s="75"/>
      <c r="W41" s="81">
        <f t="shared" ref="W41:AC41" ca="1" si="7">SUM(W3:W40)</f>
        <v>186748.21950104</v>
      </c>
      <c r="X41" s="81">
        <f t="shared" si="7"/>
        <v>23728.79403690148</v>
      </c>
      <c r="Y41" s="81">
        <f t="shared" si="7"/>
        <v>20339.536111964469</v>
      </c>
      <c r="Z41" s="81">
        <f t="shared" si="7"/>
        <v>19811.761502204023</v>
      </c>
      <c r="AA41" s="81">
        <f>SUM(AA3:AA40)</f>
        <v>28370.236288337575</v>
      </c>
      <c r="AB41" s="81">
        <f>SUM(AB3:AB40)</f>
        <v>31837.803809900681</v>
      </c>
      <c r="AC41" s="81">
        <f t="shared" si="7"/>
        <v>26681.871459362068</v>
      </c>
      <c r="AD41" s="75"/>
      <c r="AE41" s="75"/>
      <c r="AF41" s="75"/>
      <c r="AG41" s="75"/>
      <c r="AH41" s="75"/>
    </row>
    <row r="42" spans="1:34">
      <c r="A42" s="183" t="s">
        <v>116</v>
      </c>
      <c r="B42" s="104">
        <v>0</v>
      </c>
      <c r="C42" s="101" t="s">
        <v>34</v>
      </c>
      <c r="D42" s="99" t="s">
        <v>90</v>
      </c>
      <c r="E42" s="99" t="s">
        <v>36</v>
      </c>
      <c r="F42" s="82" t="s">
        <v>37</v>
      </c>
      <c r="G42" s="82" t="s">
        <v>117</v>
      </c>
      <c r="H42" s="83">
        <v>40940</v>
      </c>
      <c r="I42" s="82">
        <v>1608</v>
      </c>
      <c r="J42" s="84">
        <v>41952</v>
      </c>
      <c r="K42" s="82"/>
      <c r="L42" s="84"/>
      <c r="M42" s="85"/>
      <c r="N42" s="84"/>
      <c r="O42" s="85"/>
      <c r="P42" s="84"/>
      <c r="Q42" s="86"/>
      <c r="R42" s="107"/>
      <c r="S42" s="86"/>
      <c r="T42" s="86"/>
      <c r="U42" s="86"/>
      <c r="V42" s="86"/>
      <c r="W42" s="87"/>
      <c r="X42" s="88">
        <f>((I42)*365)/(J42-H42)</f>
        <v>579.96047430830038</v>
      </c>
      <c r="Y42" s="89"/>
      <c r="Z42" s="89"/>
      <c r="AA42" s="89"/>
      <c r="AB42" s="89"/>
      <c r="AC42" s="90">
        <f>AVERAGE(X42,Y42)</f>
        <v>579.96047430830038</v>
      </c>
      <c r="AD42" s="1"/>
      <c r="AE42" s="1"/>
      <c r="AF42" s="1"/>
      <c r="AG42" s="1"/>
      <c r="AH42" s="1"/>
    </row>
    <row r="43" spans="1:34">
      <c r="A43" s="183" t="s">
        <v>59</v>
      </c>
      <c r="B43" s="105">
        <v>10</v>
      </c>
      <c r="C43" s="102" t="s">
        <v>34</v>
      </c>
      <c r="D43" s="79" t="s">
        <v>86</v>
      </c>
      <c r="E43" s="79" t="s">
        <v>46</v>
      </c>
      <c r="F43" s="70" t="s">
        <v>47</v>
      </c>
      <c r="G43" s="70" t="s">
        <v>118</v>
      </c>
      <c r="H43" s="91">
        <v>40878</v>
      </c>
      <c r="I43" s="70">
        <v>3325</v>
      </c>
      <c r="J43" s="92">
        <v>41981</v>
      </c>
      <c r="K43" s="70"/>
      <c r="L43" s="92"/>
      <c r="M43" s="93">
        <v>4026</v>
      </c>
      <c r="N43" s="92">
        <v>42319</v>
      </c>
      <c r="O43" s="93">
        <v>4985</v>
      </c>
      <c r="P43" s="92">
        <v>42757</v>
      </c>
      <c r="Q43" s="94">
        <v>6124</v>
      </c>
      <c r="R43" s="108">
        <v>43374</v>
      </c>
      <c r="S43" s="106"/>
      <c r="T43" s="92"/>
      <c r="U43" s="92"/>
      <c r="V43" s="92"/>
      <c r="W43" s="95">
        <f ca="1">(TODAY()-H43)*AC43/365</f>
        <v>7202.9137839276218</v>
      </c>
      <c r="X43" s="96"/>
      <c r="Y43" s="97"/>
      <c r="Z43" s="95"/>
      <c r="AA43" s="95">
        <f>((O43)*365)/(P43-$H43)</f>
        <v>968.34752527940395</v>
      </c>
      <c r="AB43" s="95"/>
      <c r="AC43" s="98">
        <f>AVERAGE(X43:AA43)</f>
        <v>968.34752527940395</v>
      </c>
    </row>
    <row r="45" spans="1:34">
      <c r="X45" s="62"/>
    </row>
  </sheetData>
  <mergeCells count="36">
    <mergeCell ref="A33:A36"/>
    <mergeCell ref="AD33:AD36"/>
    <mergeCell ref="AF29:AF32"/>
    <mergeCell ref="AF33:AF36"/>
    <mergeCell ref="AF37:AF40"/>
    <mergeCell ref="A37:A40"/>
    <mergeCell ref="AD37:AD40"/>
    <mergeCell ref="AF3:AF9"/>
    <mergeCell ref="A25:A28"/>
    <mergeCell ref="AD25:AD28"/>
    <mergeCell ref="A29:A32"/>
    <mergeCell ref="AD29:AD32"/>
    <mergeCell ref="A21:A24"/>
    <mergeCell ref="AD21:AD24"/>
    <mergeCell ref="AF25:AF28"/>
    <mergeCell ref="AF10:AF20"/>
    <mergeCell ref="AF21:AF24"/>
    <mergeCell ref="I1:AD1"/>
    <mergeCell ref="A3:A9"/>
    <mergeCell ref="AD3:AD9"/>
    <mergeCell ref="A10:A20"/>
    <mergeCell ref="AD10:AD20"/>
    <mergeCell ref="AG29:AG32"/>
    <mergeCell ref="AG33:AG36"/>
    <mergeCell ref="AG37:AG40"/>
    <mergeCell ref="AH3:AH9"/>
    <mergeCell ref="AH10:AH20"/>
    <mergeCell ref="AH25:AH27"/>
    <mergeCell ref="AH29:AH31"/>
    <mergeCell ref="AH33:AH35"/>
    <mergeCell ref="AH37:AH39"/>
    <mergeCell ref="AG3:AG9"/>
    <mergeCell ref="AG10:AG20"/>
    <mergeCell ref="AH21:AH24"/>
    <mergeCell ref="AG21:AG24"/>
    <mergeCell ref="AG25:AG28"/>
  </mergeCells>
  <conditionalFormatting sqref="H3:H43">
    <cfRule type="cellIs" dxfId="46" priority="58" operator="lessThan">
      <formula>$AK$2</formula>
    </cfRule>
  </conditionalFormatting>
  <conditionalFormatting sqref="I3:I43 K3:K43 M3:M43 O3:O43 Q3:Q43 S3:S43">
    <cfRule type="cellIs" dxfId="45" priority="5" operator="greaterThan">
      <formula>10000</formula>
    </cfRule>
    <cfRule type="cellIs" dxfId="44" priority="6" operator="greaterThan">
      <formula>5000</formula>
    </cfRule>
    <cfRule type="cellIs" dxfId="43" priority="7" operator="lessThan">
      <formula>5000</formula>
    </cfRule>
    <cfRule type="containsBlanks" dxfId="42" priority="8">
      <formula>LEN(TRIM(I3))=0</formula>
    </cfRule>
  </conditionalFormatting>
  <conditionalFormatting sqref="U3:U40">
    <cfRule type="cellIs" dxfId="41" priority="1" operator="greaterThan">
      <formula>10000</formula>
    </cfRule>
    <cfRule type="cellIs" dxfId="40" priority="2" operator="greaterThan">
      <formula>5000</formula>
    </cfRule>
    <cfRule type="cellIs" dxfId="39" priority="3" operator="lessThan">
      <formula>5000</formula>
    </cfRule>
    <cfRule type="containsBlanks" dxfId="38" priority="4">
      <formula>LEN(TRIM(U3))=0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V74"/>
  <sheetViews>
    <sheetView zoomScaleNormal="100" workbookViewId="0" xr3:uid="{958C4451-9541-5A59-BF78-D2F731DF1C81}">
      <pane xSplit="3" ySplit="1" topLeftCell="D60" activePane="bottomRight" state="frozen"/>
      <selection pane="bottomRight" activeCell="F16" sqref="F16"/>
      <selection pane="bottomLeft" activeCell="A2" sqref="A2"/>
      <selection pane="topRight" activeCell="D1" sqref="D1"/>
    </sheetView>
  </sheetViews>
  <sheetFormatPr defaultColWidth="11.42578125" defaultRowHeight="15"/>
  <cols>
    <col min="1" max="1" width="11.42578125" style="12"/>
    <col min="2" max="2" width="19.28515625" style="11" customWidth="1"/>
    <col min="3" max="3" width="14.7109375" style="12" bestFit="1" customWidth="1"/>
    <col min="4" max="16384" width="11.42578125" style="12"/>
  </cols>
  <sheetData>
    <row r="1" spans="1:22" s="29" customFormat="1">
      <c r="A1" s="25" t="s">
        <v>1</v>
      </c>
      <c r="B1" s="25" t="s">
        <v>4</v>
      </c>
      <c r="C1" s="26" t="s">
        <v>8</v>
      </c>
      <c r="D1" s="27" t="s">
        <v>119</v>
      </c>
      <c r="E1" s="28" t="s">
        <v>120</v>
      </c>
      <c r="F1" s="28" t="s">
        <v>121</v>
      </c>
      <c r="G1" s="28" t="s">
        <v>122</v>
      </c>
      <c r="H1" s="28" t="s">
        <v>123</v>
      </c>
      <c r="I1" s="28" t="s">
        <v>124</v>
      </c>
      <c r="J1" s="28" t="s">
        <v>125</v>
      </c>
      <c r="K1" s="28" t="s">
        <v>126</v>
      </c>
      <c r="L1" s="28" t="s">
        <v>127</v>
      </c>
      <c r="M1" s="28" t="s">
        <v>128</v>
      </c>
      <c r="N1" s="28" t="s">
        <v>129</v>
      </c>
      <c r="O1" s="28" t="s">
        <v>130</v>
      </c>
      <c r="P1" s="28" t="s">
        <v>131</v>
      </c>
      <c r="Q1" s="28" t="s">
        <v>132</v>
      </c>
      <c r="R1" s="28" t="s">
        <v>133</v>
      </c>
      <c r="S1"/>
      <c r="T1"/>
      <c r="U1"/>
      <c r="V1"/>
    </row>
    <row r="2" spans="1:22">
      <c r="A2" s="228" t="s">
        <v>33</v>
      </c>
      <c r="B2" s="118" t="s">
        <v>35</v>
      </c>
      <c r="C2" s="112">
        <v>40940</v>
      </c>
      <c r="D2" s="20">
        <v>1235</v>
      </c>
      <c r="E2" s="20">
        <f>D2+ParcActuel!$AC3</f>
        <v>1430.5187749104371</v>
      </c>
      <c r="F2" s="20">
        <f>E2+ParcActuel!$AC3</f>
        <v>1626.0375498208741</v>
      </c>
      <c r="G2" s="20">
        <f>F2+ParcActuel!$AC3</f>
        <v>1821.5563247313112</v>
      </c>
      <c r="H2" s="20">
        <f>G2+ParcActuel!$AC3</f>
        <v>2017.0750996417482</v>
      </c>
      <c r="I2" s="20">
        <f>H2+ParcActuel!$AC3</f>
        <v>2212.5938745521853</v>
      </c>
      <c r="J2" s="20">
        <f>I2+ParcActuel!$AC3</f>
        <v>2408.1126494626224</v>
      </c>
      <c r="K2" s="20">
        <f>J2+ParcActuel!$AC3</f>
        <v>2603.6314243730594</v>
      </c>
      <c r="L2" s="20">
        <f>K2+ParcActuel!$AC3</f>
        <v>2799.1501992834965</v>
      </c>
      <c r="M2" s="20">
        <f>L2+ParcActuel!$AC3</f>
        <v>2994.6689741939335</v>
      </c>
      <c r="N2" s="20">
        <f>M2+ParcActuel!$AC3</f>
        <v>3190.1877491043706</v>
      </c>
      <c r="O2" s="20">
        <f>N2+ParcActuel!$AC3</f>
        <v>3385.7065240148077</v>
      </c>
      <c r="P2" s="20">
        <f>O2+ParcActuel!$AC3</f>
        <v>3581.2252989252447</v>
      </c>
      <c r="Q2" s="20">
        <f>P2+ParcActuel!$AC3</f>
        <v>3776.7440738356818</v>
      </c>
      <c r="R2" s="23">
        <f>Q2+ParcActuel!$AC3</f>
        <v>3972.2628487461188</v>
      </c>
      <c r="S2"/>
      <c r="T2"/>
      <c r="U2"/>
      <c r="V2"/>
    </row>
    <row r="3" spans="1:22">
      <c r="A3" s="229"/>
      <c r="B3" s="119" t="s">
        <v>134</v>
      </c>
      <c r="C3" s="113">
        <v>46082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3"/>
      <c r="S3"/>
      <c r="T3"/>
      <c r="U3"/>
      <c r="V3"/>
    </row>
    <row r="4" spans="1:22">
      <c r="A4" s="229"/>
      <c r="B4" s="111" t="s">
        <v>40</v>
      </c>
      <c r="C4" s="114">
        <v>40725</v>
      </c>
      <c r="D4" s="20">
        <v>5839</v>
      </c>
      <c r="E4" s="20">
        <f>D4+ParcActuel!$AC4</f>
        <v>6572.0711225252535</v>
      </c>
      <c r="F4" s="20">
        <f>E4+ParcActuel!$AC4</f>
        <v>7305.142245050507</v>
      </c>
      <c r="G4" s="20">
        <f>F4+ParcActuel!$AC4</f>
        <v>8038.2133675757605</v>
      </c>
      <c r="H4" s="20">
        <f>G4+ParcActuel!$AC4</f>
        <v>8771.2844901010139</v>
      </c>
      <c r="I4" s="20">
        <f>H4+ParcActuel!$AC4</f>
        <v>9504.3556126262665</v>
      </c>
      <c r="J4" s="23">
        <f>I4+ParcActuel!$AC4</f>
        <v>10237.426735151519</v>
      </c>
      <c r="S4"/>
      <c r="T4"/>
      <c r="U4"/>
      <c r="V4"/>
    </row>
    <row r="5" spans="1:22">
      <c r="A5" s="229"/>
      <c r="B5" s="111" t="s">
        <v>135</v>
      </c>
      <c r="C5" s="114">
        <v>44621</v>
      </c>
      <c r="D5" s="20"/>
      <c r="E5" s="20"/>
      <c r="F5" s="20"/>
      <c r="G5" s="20"/>
      <c r="H5" s="20"/>
      <c r="I5" s="20"/>
      <c r="J5" s="23"/>
      <c r="K5" s="20">
        <f>ParcActuel!$AC4</f>
        <v>733.07112252525349</v>
      </c>
      <c r="L5" s="20">
        <f>K5+ParcActuel!$AC4</f>
        <v>1466.142245050507</v>
      </c>
      <c r="M5" s="20">
        <f>L5+ParcActuel!$AC4</f>
        <v>2199.2133675757605</v>
      </c>
      <c r="N5" s="20">
        <f>M5+ParcActuel!$AC4</f>
        <v>2932.2844901010139</v>
      </c>
      <c r="O5" s="20">
        <f>N5+ParcActuel!$AC4</f>
        <v>3665.3556126262674</v>
      </c>
      <c r="P5" s="20">
        <f>O5+ParcActuel!$AC4</f>
        <v>4398.4267351515209</v>
      </c>
      <c r="Q5" s="20">
        <f>P5+ParcActuel!$AC4</f>
        <v>5131.4978576767744</v>
      </c>
      <c r="R5" s="20">
        <f>Q5+ParcActuel!$AC4</f>
        <v>5864.5689802020279</v>
      </c>
      <c r="S5"/>
      <c r="T5"/>
      <c r="U5"/>
      <c r="V5"/>
    </row>
    <row r="6" spans="1:22">
      <c r="A6" s="229"/>
      <c r="B6" s="111" t="s">
        <v>45</v>
      </c>
      <c r="C6" s="32">
        <v>40725</v>
      </c>
      <c r="D6" s="20">
        <v>7338.5058341548292</v>
      </c>
      <c r="E6" s="20">
        <f>D6+ParcActuel!$AC5</f>
        <v>8388.0606521973568</v>
      </c>
      <c r="F6" s="20">
        <f>E6+ParcActuel!$AC5</f>
        <v>9437.6154702398853</v>
      </c>
      <c r="G6" s="20">
        <f>F6+ParcActuel!$AC5</f>
        <v>10487.170288282414</v>
      </c>
      <c r="H6" s="20">
        <f>G6+ParcActuel!$AC5</f>
        <v>11536.725106324942</v>
      </c>
      <c r="I6" s="23">
        <f>H6+ParcActuel!$AC5</f>
        <v>12586.279924367471</v>
      </c>
      <c r="J6" s="20">
        <f>ParcActuel!$AC5</f>
        <v>1049.5548180425285</v>
      </c>
      <c r="K6" s="20">
        <f>J6+ParcActuel!$AC5</f>
        <v>2099.109636085057</v>
      </c>
      <c r="L6" s="20">
        <f>K6+ParcActuel!$AC5</f>
        <v>3148.6644541275855</v>
      </c>
      <c r="M6" s="20">
        <f>L6+ParcActuel!$AC5</f>
        <v>4198.219272170114</v>
      </c>
      <c r="N6" s="20">
        <f>M6+ParcActuel!$AC5</f>
        <v>5247.7740902126425</v>
      </c>
      <c r="O6" s="20">
        <f>N6+ParcActuel!$AC5</f>
        <v>6297.328908255171</v>
      </c>
      <c r="P6" s="20">
        <f>O6+ParcActuel!$AC5</f>
        <v>7346.8837262976995</v>
      </c>
      <c r="Q6" s="20">
        <f>P6+ParcActuel!$AC5</f>
        <v>8396.438544340228</v>
      </c>
      <c r="R6" s="20">
        <f>Q6+ParcActuel!$AC5</f>
        <v>9445.9933623827565</v>
      </c>
      <c r="S6"/>
      <c r="T6"/>
      <c r="U6"/>
      <c r="V6"/>
    </row>
    <row r="7" spans="1:22">
      <c r="A7" s="229"/>
      <c r="B7" s="111" t="s">
        <v>136</v>
      </c>
      <c r="C7" s="32">
        <v>44256</v>
      </c>
      <c r="D7" s="20"/>
      <c r="E7" s="20"/>
      <c r="F7" s="20"/>
      <c r="G7" s="20"/>
      <c r="H7" s="20"/>
      <c r="I7" s="23"/>
      <c r="J7" s="20"/>
      <c r="K7" s="20"/>
      <c r="L7" s="20"/>
      <c r="M7" s="20"/>
      <c r="N7" s="20"/>
      <c r="O7" s="20"/>
      <c r="P7" s="20"/>
      <c r="Q7" s="20"/>
      <c r="R7" s="20"/>
      <c r="S7"/>
      <c r="T7"/>
      <c r="U7"/>
      <c r="V7"/>
    </row>
    <row r="8" spans="1:22">
      <c r="A8" s="229"/>
      <c r="B8" s="111" t="s">
        <v>50</v>
      </c>
      <c r="C8" s="32">
        <v>40725</v>
      </c>
      <c r="D8" s="20">
        <v>8656</v>
      </c>
      <c r="E8" s="20">
        <f>D8+ParcActuel!$AC6</f>
        <v>10185.493941066128</v>
      </c>
      <c r="F8" s="23">
        <f>E8+ParcActuel!$AC6</f>
        <v>11714.987882132256</v>
      </c>
      <c r="S8"/>
      <c r="T8"/>
      <c r="U8"/>
      <c r="V8"/>
    </row>
    <row r="9" spans="1:22">
      <c r="A9" s="229"/>
      <c r="B9" s="111" t="s">
        <v>137</v>
      </c>
      <c r="C9" s="32">
        <v>43160</v>
      </c>
      <c r="D9" s="20"/>
      <c r="E9" s="20"/>
      <c r="F9" s="23"/>
      <c r="G9" s="20">
        <f>ParcActuel!$AC6</f>
        <v>1529.4939410661277</v>
      </c>
      <c r="H9" s="20">
        <f>G9+ParcActuel!$AC6</f>
        <v>3058.9878821322554</v>
      </c>
      <c r="I9" s="20">
        <f>H9+ParcActuel!$AC6</f>
        <v>4588.4818231983827</v>
      </c>
      <c r="J9" s="20">
        <f>I9+ParcActuel!$AC6</f>
        <v>6117.9757642645109</v>
      </c>
      <c r="K9" s="20">
        <f>J9+ParcActuel!$AC6</f>
        <v>7647.469705330639</v>
      </c>
      <c r="L9" s="20">
        <f>K9+ParcActuel!$AC6</f>
        <v>9176.9636463967672</v>
      </c>
      <c r="M9" s="20">
        <f>L9+ParcActuel!$AC6</f>
        <v>10706.457587462895</v>
      </c>
      <c r="N9" s="23">
        <f>M9+ParcActuel!$AC6</f>
        <v>12235.951528529024</v>
      </c>
      <c r="O9" s="20"/>
      <c r="P9" s="20"/>
      <c r="Q9" s="20"/>
      <c r="R9" s="20"/>
      <c r="S9"/>
      <c r="T9"/>
      <c r="U9"/>
      <c r="V9"/>
    </row>
    <row r="10" spans="1:22">
      <c r="A10" s="229"/>
      <c r="B10" s="111" t="s">
        <v>138</v>
      </c>
      <c r="C10" s="32">
        <v>46082</v>
      </c>
      <c r="D10" s="20"/>
      <c r="E10" s="20"/>
      <c r="F10" s="23"/>
      <c r="G10" s="20"/>
      <c r="H10" s="20"/>
      <c r="I10" s="20"/>
      <c r="J10" s="20"/>
      <c r="K10" s="20"/>
      <c r="L10" s="20"/>
      <c r="M10" s="20"/>
      <c r="N10" s="23"/>
      <c r="O10" s="20">
        <f>ParcActuel!$AC6</f>
        <v>1529.4939410661277</v>
      </c>
      <c r="P10" s="20">
        <f>O10+ParcActuel!$AC6</f>
        <v>3058.9878821322554</v>
      </c>
      <c r="Q10" s="20">
        <f>P10+ParcActuel!$AC6</f>
        <v>4588.4818231983827</v>
      </c>
      <c r="R10" s="20">
        <f>Q10+ParcActuel!$AC6</f>
        <v>6117.9757642645109</v>
      </c>
      <c r="S10"/>
      <c r="T10"/>
      <c r="U10"/>
      <c r="V10"/>
    </row>
    <row r="11" spans="1:22">
      <c r="A11" s="229"/>
      <c r="B11" s="111" t="s">
        <v>55</v>
      </c>
      <c r="C11" s="32">
        <v>40725</v>
      </c>
      <c r="D11" s="20">
        <v>7113</v>
      </c>
      <c r="E11" s="20">
        <f>D11+ParcActuel!$AC8</f>
        <v>7864.9698000883145</v>
      </c>
      <c r="F11" s="20">
        <f>E11+ParcActuel!$AC8</f>
        <v>8616.939600176629</v>
      </c>
      <c r="G11" s="20">
        <f>F11+ParcActuel!$AC8</f>
        <v>9368.9094002649435</v>
      </c>
      <c r="H11" s="20">
        <f>G11+ParcActuel!$AC8</f>
        <v>10120.879200353258</v>
      </c>
      <c r="I11" s="20">
        <f>H11+ParcActuel!$AC8</f>
        <v>10872.849000441573</v>
      </c>
      <c r="J11" s="23">
        <f>I11+ParcActuel!$AC8</f>
        <v>11624.818800529887</v>
      </c>
      <c r="S11"/>
      <c r="T11"/>
      <c r="U11"/>
      <c r="V11"/>
    </row>
    <row r="12" spans="1:22">
      <c r="A12" s="229"/>
      <c r="B12" s="111" t="s">
        <v>139</v>
      </c>
      <c r="C12" s="32">
        <v>44621</v>
      </c>
      <c r="D12" s="20"/>
      <c r="E12" s="20"/>
      <c r="F12" s="20"/>
      <c r="G12" s="20"/>
      <c r="H12" s="20"/>
      <c r="I12" s="20"/>
      <c r="J12" s="23"/>
      <c r="K12" s="20">
        <f>ParcActuel!$AC8</f>
        <v>751.96980008831429</v>
      </c>
      <c r="L12" s="20">
        <f>K12+ParcActuel!$AC8</f>
        <v>1503.9396001766286</v>
      </c>
      <c r="M12" s="20">
        <f>L12+ParcActuel!$AC8</f>
        <v>2255.9094002649426</v>
      </c>
      <c r="N12" s="20">
        <f>M12+ParcActuel!$AC8</f>
        <v>3007.8792003532571</v>
      </c>
      <c r="O12" s="20">
        <f>N12+ParcActuel!$AC8</f>
        <v>3759.8490004415717</v>
      </c>
      <c r="P12" s="20">
        <f>O12+ParcActuel!$AC8</f>
        <v>4511.8188005298862</v>
      </c>
      <c r="Q12" s="20">
        <f>P12+ParcActuel!$AC8</f>
        <v>5263.7886006182007</v>
      </c>
      <c r="R12" s="20">
        <f>Q12+ParcActuel!$AC8</f>
        <v>6015.7584007065152</v>
      </c>
      <c r="S12"/>
      <c r="T12"/>
      <c r="U12"/>
      <c r="V12"/>
    </row>
    <row r="13" spans="1:22">
      <c r="A13" s="229"/>
      <c r="B13" s="111" t="s">
        <v>57</v>
      </c>
      <c r="C13" s="32">
        <v>41306</v>
      </c>
      <c r="D13" s="20">
        <v>4860</v>
      </c>
      <c r="E13" s="20">
        <f>D13+ParcActuel!$AC9</f>
        <v>6048.7804381903752</v>
      </c>
      <c r="F13" s="20">
        <f>E13+ParcActuel!$AC9</f>
        <v>7237.5608763807504</v>
      </c>
      <c r="G13" s="20">
        <f>F13+ParcActuel!$AC9</f>
        <v>8426.3413145711256</v>
      </c>
      <c r="H13" s="20">
        <f>G13+ParcActuel!$AC9</f>
        <v>9615.1217527615008</v>
      </c>
      <c r="I13" s="20">
        <f>H13+ParcActuel!$AC9</f>
        <v>10803.902190951876</v>
      </c>
      <c r="J13" s="20">
        <f>I13+ParcActuel!$AC9</f>
        <v>11992.682629142251</v>
      </c>
      <c r="K13" s="23">
        <f>J13+ParcActuel!$AC9</f>
        <v>13181.463067332626</v>
      </c>
      <c r="S13"/>
      <c r="T13"/>
      <c r="U13"/>
      <c r="V13"/>
    </row>
    <row r="14" spans="1:22">
      <c r="A14" s="230"/>
      <c r="B14" s="120" t="s">
        <v>140</v>
      </c>
      <c r="C14" s="32">
        <v>44986</v>
      </c>
      <c r="D14" s="20"/>
      <c r="E14" s="20"/>
      <c r="F14" s="20"/>
      <c r="G14" s="20"/>
      <c r="H14" s="20"/>
      <c r="I14" s="20"/>
      <c r="J14" s="20"/>
      <c r="K14" s="23"/>
      <c r="L14" s="20">
        <f>ParcActuel!$AC9</f>
        <v>1188.7804381903757</v>
      </c>
      <c r="M14" s="20">
        <f>L14+ParcActuel!$AC9</f>
        <v>2377.5608763807513</v>
      </c>
      <c r="N14" s="20">
        <f>M14+ParcActuel!$AC9</f>
        <v>3566.341314571127</v>
      </c>
      <c r="O14" s="20">
        <f>N14+ParcActuel!$AC9</f>
        <v>4755.1217527615026</v>
      </c>
      <c r="P14" s="20">
        <f>O14+ParcActuel!$AC9</f>
        <v>5943.9021909518779</v>
      </c>
      <c r="Q14" s="20">
        <f>P14+ParcActuel!$AC9</f>
        <v>7132.6826291422531</v>
      </c>
      <c r="R14" s="20">
        <f>Q14+ParcActuel!$AC9</f>
        <v>8321.4630673326283</v>
      </c>
      <c r="S14"/>
      <c r="T14"/>
      <c r="U14"/>
      <c r="V14"/>
    </row>
    <row r="15" spans="1:22">
      <c r="A15" s="231" t="s">
        <v>59</v>
      </c>
      <c r="B15" s="31" t="s">
        <v>35</v>
      </c>
      <c r="C15" s="121">
        <v>40148</v>
      </c>
      <c r="D15" s="20">
        <v>4531</v>
      </c>
      <c r="E15" s="19">
        <f>D15+ParcActuel!$AC10</f>
        <v>5212.9699444243324</v>
      </c>
      <c r="F15" s="22">
        <f>E15+ParcActuel!$AC10</f>
        <v>5894.9398888486649</v>
      </c>
      <c r="S15"/>
      <c r="T15"/>
      <c r="U15"/>
      <c r="V15"/>
    </row>
    <row r="16" spans="1:22">
      <c r="A16" s="225"/>
      <c r="B16" s="31" t="s">
        <v>134</v>
      </c>
      <c r="C16" s="122">
        <v>43070</v>
      </c>
      <c r="D16" s="20"/>
      <c r="E16" s="30"/>
      <c r="F16" s="30"/>
      <c r="G16" s="115">
        <f>ParcActuel!$AC10</f>
        <v>681.96994442433277</v>
      </c>
      <c r="H16" s="115">
        <f>G16+ParcActuel!$AC10</f>
        <v>1363.9398888486655</v>
      </c>
      <c r="I16" s="115">
        <f>H16+ParcActuel!$AC10</f>
        <v>2045.9098332729982</v>
      </c>
      <c r="J16" s="30">
        <f>I16+ParcActuel!$AC10</f>
        <v>2727.8797776973311</v>
      </c>
      <c r="K16" s="19">
        <f>J16+ParcActuel!$AC10</f>
        <v>3409.8497221216639</v>
      </c>
      <c r="L16" s="19">
        <f>K16+ParcActuel!$AC10</f>
        <v>4091.8196665459968</v>
      </c>
      <c r="M16" s="22">
        <f>L16+ParcActuel!$AC10</f>
        <v>4773.7896109703297</v>
      </c>
      <c r="N16" s="115"/>
      <c r="O16" s="115"/>
      <c r="P16" s="115"/>
      <c r="Q16" s="115"/>
      <c r="R16" s="30"/>
      <c r="S16"/>
      <c r="T16"/>
      <c r="U16"/>
      <c r="V16"/>
    </row>
    <row r="17" spans="1:22">
      <c r="A17" s="225"/>
      <c r="B17" s="31" t="s">
        <v>141</v>
      </c>
      <c r="C17" s="122">
        <v>45717</v>
      </c>
      <c r="D17" s="20"/>
      <c r="E17" s="30"/>
      <c r="F17" s="115"/>
      <c r="G17" s="115"/>
      <c r="H17" s="115"/>
      <c r="I17" s="115"/>
      <c r="J17" s="30"/>
      <c r="K17" s="30"/>
      <c r="L17" s="30"/>
      <c r="M17" s="30"/>
      <c r="N17" s="115">
        <f>ParcActuel!$AC10</f>
        <v>681.96994442433277</v>
      </c>
      <c r="O17" s="115">
        <f>N17+ParcActuel!$AC10</f>
        <v>1363.9398888486655</v>
      </c>
      <c r="P17" s="115">
        <f>O17+ParcActuel!$AC10</f>
        <v>2045.9098332729982</v>
      </c>
      <c r="Q17" s="115">
        <f>P17+ParcActuel!$AC10</f>
        <v>2727.8797776973311</v>
      </c>
      <c r="R17" s="19">
        <f>Q17+ParcActuel!$AC10</f>
        <v>3409.8497221216639</v>
      </c>
      <c r="S17"/>
      <c r="T17"/>
      <c r="U17"/>
      <c r="V17"/>
    </row>
    <row r="18" spans="1:22">
      <c r="A18" s="225"/>
      <c r="B18" s="31" t="s">
        <v>62</v>
      </c>
      <c r="C18" s="122">
        <v>42370</v>
      </c>
      <c r="D18" s="20">
        <v>353</v>
      </c>
      <c r="E18" s="20">
        <f>D18+ParcActuel!$AC11</f>
        <v>499.58385458167334</v>
      </c>
      <c r="F18" s="20">
        <f>E18+ParcActuel!$AC11</f>
        <v>646.16770916334667</v>
      </c>
      <c r="G18" s="20">
        <f>F18+ParcActuel!$AC11</f>
        <v>792.75156374502001</v>
      </c>
      <c r="H18" s="20">
        <f>G18+ParcActuel!$AC11</f>
        <v>939.33541832669334</v>
      </c>
      <c r="I18" s="20">
        <f>H18+ParcActuel!$AC11</f>
        <v>1085.9192729083666</v>
      </c>
      <c r="J18" s="20">
        <f>I18+ParcActuel!$AC11</f>
        <v>1232.5031274900398</v>
      </c>
      <c r="K18" s="20">
        <f>J18+ParcActuel!$AC11</f>
        <v>1379.086982071713</v>
      </c>
      <c r="L18" s="20">
        <f>K18+ParcActuel!$AC11</f>
        <v>1525.6708366533862</v>
      </c>
      <c r="M18" s="20">
        <f>L18+ParcActuel!$AC11</f>
        <v>1672.2546912350595</v>
      </c>
      <c r="N18" s="20">
        <f>M18+ParcActuel!$AC11</f>
        <v>1818.8385458167327</v>
      </c>
      <c r="O18" s="20">
        <f>N18+ParcActuel!$AC11</f>
        <v>1965.4224003984059</v>
      </c>
      <c r="P18" s="20">
        <f>O18+ParcActuel!$AC11</f>
        <v>2112.0062549800791</v>
      </c>
      <c r="Q18" s="20">
        <f>P18+ParcActuel!$AC11</f>
        <v>2258.5901095617523</v>
      </c>
      <c r="R18" s="23">
        <f>Q18+ParcActuel!$AC11</f>
        <v>2405.1739641434256</v>
      </c>
      <c r="S18"/>
      <c r="T18"/>
      <c r="U18"/>
      <c r="V18"/>
    </row>
    <row r="19" spans="1:22">
      <c r="A19" s="225"/>
      <c r="B19" s="31" t="s">
        <v>142</v>
      </c>
      <c r="C19" s="122">
        <v>47543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3"/>
      <c r="S19"/>
      <c r="T19"/>
      <c r="U19"/>
      <c r="V19"/>
    </row>
    <row r="20" spans="1:22">
      <c r="A20" s="225"/>
      <c r="B20" s="188" t="s">
        <v>40</v>
      </c>
      <c r="C20" s="123">
        <v>40391</v>
      </c>
      <c r="D20" s="20">
        <v>7724</v>
      </c>
      <c r="E20" s="20">
        <f>D20+ParcActuel!$AC13</f>
        <v>8946.1503376568944</v>
      </c>
      <c r="F20" s="20">
        <f>E20+ParcActuel!$AC13</f>
        <v>10168.300675313789</v>
      </c>
      <c r="G20" s="20">
        <f>F20+ParcActuel!$AC13</f>
        <v>11390.451012970683</v>
      </c>
      <c r="H20" s="23">
        <f>G20+ParcActuel!$AC13</f>
        <v>12612.601350627578</v>
      </c>
      <c r="S20"/>
      <c r="T20"/>
      <c r="U20"/>
      <c r="V20"/>
    </row>
    <row r="21" spans="1:22">
      <c r="A21" s="225"/>
      <c r="B21" s="188" t="s">
        <v>143</v>
      </c>
      <c r="C21" s="123">
        <v>43891</v>
      </c>
      <c r="D21" s="20"/>
      <c r="E21" s="20"/>
      <c r="F21" s="20"/>
      <c r="G21" s="20"/>
      <c r="H21" s="23"/>
      <c r="I21" s="20">
        <f>ParcActuel!$AC13</f>
        <v>1222.150337656894</v>
      </c>
      <c r="J21" s="20">
        <f>I21+ParcActuel!$AC13</f>
        <v>2444.3006753137879</v>
      </c>
      <c r="K21" s="20">
        <f>J21+ParcActuel!$AC13</f>
        <v>3666.4510129706819</v>
      </c>
      <c r="L21" s="20">
        <f>K21+ParcActuel!$AC13</f>
        <v>4888.6013506275758</v>
      </c>
      <c r="M21" s="20">
        <f>L21+ParcActuel!$AC13</f>
        <v>6110.7516882844702</v>
      </c>
      <c r="N21" s="20">
        <f>M21+ParcActuel!$AC13</f>
        <v>7332.9020259413646</v>
      </c>
      <c r="O21" s="20">
        <f>N21+ParcActuel!$AC13</f>
        <v>8555.052363598259</v>
      </c>
      <c r="P21" s="20">
        <f>O21+ParcActuel!$AC13</f>
        <v>9777.2027012551534</v>
      </c>
      <c r="Q21" s="20">
        <f>P21+ParcActuel!$AC13</f>
        <v>10999.353038912048</v>
      </c>
      <c r="R21" s="20">
        <f>Q21+ParcActuel!$AC13</f>
        <v>12221.503376568942</v>
      </c>
      <c r="S21"/>
      <c r="T21"/>
      <c r="U21"/>
      <c r="V21"/>
    </row>
    <row r="22" spans="1:22">
      <c r="A22" s="225"/>
      <c r="B22" s="188" t="s">
        <v>45</v>
      </c>
      <c r="C22" s="123">
        <v>40148</v>
      </c>
      <c r="D22" s="20">
        <v>8243</v>
      </c>
      <c r="E22" s="20">
        <f>D22+ParcActuel!$AC14</f>
        <v>9390.9693679160064</v>
      </c>
      <c r="F22" s="20">
        <f>E22+ParcActuel!$AC14</f>
        <v>10538.938735832013</v>
      </c>
      <c r="G22" s="23">
        <f>F22+ParcActuel!$AC14</f>
        <v>11686.908103748019</v>
      </c>
      <c r="S22"/>
      <c r="T22"/>
      <c r="U22"/>
      <c r="V22"/>
    </row>
    <row r="23" spans="1:22">
      <c r="A23" s="225"/>
      <c r="B23" s="188" t="s">
        <v>106</v>
      </c>
      <c r="C23" s="123">
        <v>43525</v>
      </c>
      <c r="D23" s="20"/>
      <c r="E23" s="20"/>
      <c r="F23" s="20"/>
      <c r="G23" s="23"/>
      <c r="H23" s="20">
        <f>ParcActuel!$AC14</f>
        <v>1147.9693679160057</v>
      </c>
      <c r="I23" s="20">
        <f>H23+ParcActuel!$AC14</f>
        <v>2295.9387358320114</v>
      </c>
      <c r="J23" s="20">
        <f>I23+ParcActuel!$AC14</f>
        <v>3443.9081037480173</v>
      </c>
      <c r="K23" s="20">
        <f>J23+ParcActuel!$AC14</f>
        <v>4591.8774716640228</v>
      </c>
      <c r="L23" s="20">
        <f>K23+ParcActuel!$AC14</f>
        <v>5739.8468395800282</v>
      </c>
      <c r="M23" s="20">
        <f>L23+ParcActuel!$AC14</f>
        <v>6887.8162074960337</v>
      </c>
      <c r="N23" s="20">
        <f>M23+ParcActuel!$AC14</f>
        <v>8035.7855754120392</v>
      </c>
      <c r="O23" s="20">
        <f>N23+ParcActuel!$AC14</f>
        <v>9183.7549433280456</v>
      </c>
      <c r="P23" s="20">
        <f>O23+ParcActuel!$AC14</f>
        <v>10331.724311244052</v>
      </c>
      <c r="Q23" s="20">
        <f>P23+ParcActuel!$AC14</f>
        <v>11479.693679160058</v>
      </c>
      <c r="R23" s="20">
        <f>Q23+ParcActuel!$AC14</f>
        <v>12627.663047076065</v>
      </c>
      <c r="S23"/>
      <c r="T23"/>
      <c r="U23"/>
      <c r="V23"/>
    </row>
    <row r="24" spans="1:22">
      <c r="A24" s="225"/>
      <c r="B24" s="188" t="s">
        <v>50</v>
      </c>
      <c r="C24" s="123">
        <v>42125</v>
      </c>
      <c r="D24" s="20">
        <v>1983</v>
      </c>
      <c r="E24" s="20">
        <f>D24+ParcActuel!$AC15</f>
        <v>2542.2052149746805</v>
      </c>
      <c r="F24" s="20">
        <f>E24+ParcActuel!$AC15</f>
        <v>3101.4104299493611</v>
      </c>
      <c r="G24" s="20">
        <f>F24+ParcActuel!$AC15</f>
        <v>3660.6156449240416</v>
      </c>
      <c r="H24" s="20">
        <f>G24+ParcActuel!$AC15</f>
        <v>4219.8208598987221</v>
      </c>
      <c r="I24" s="20">
        <f>H24+ParcActuel!$AC15</f>
        <v>4779.0260748734026</v>
      </c>
      <c r="J24" s="20">
        <f>I24+ParcActuel!$AC15</f>
        <v>5338.2312898480832</v>
      </c>
      <c r="K24" s="20">
        <f>J24+ParcActuel!$AC15</f>
        <v>5897.4365048227637</v>
      </c>
      <c r="L24" s="20">
        <f>K24+ParcActuel!$AC15</f>
        <v>6456.6417197974442</v>
      </c>
      <c r="M24" s="20">
        <f>L24+ParcActuel!$AC15</f>
        <v>7015.8469347721248</v>
      </c>
      <c r="N24" s="20">
        <f>M24+ParcActuel!$AC15</f>
        <v>7575.0521497468053</v>
      </c>
      <c r="O24" s="20">
        <f>N24+ParcActuel!$AC15</f>
        <v>8134.2573647214858</v>
      </c>
      <c r="P24" s="20">
        <f>O24+ParcActuel!$AC15</f>
        <v>8693.4625796961664</v>
      </c>
      <c r="Q24" s="20">
        <f>P24+ParcActuel!$AC15</f>
        <v>9252.667794670846</v>
      </c>
      <c r="R24" s="23">
        <f>Q24+ParcActuel!$AC15</f>
        <v>9811.8730096455256</v>
      </c>
      <c r="S24"/>
      <c r="T24"/>
      <c r="U24"/>
      <c r="V24"/>
    </row>
    <row r="25" spans="1:22">
      <c r="A25" s="225"/>
      <c r="B25" s="188" t="s">
        <v>137</v>
      </c>
      <c r="C25" s="123">
        <v>47543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3"/>
      <c r="S25"/>
      <c r="T25"/>
      <c r="U25"/>
      <c r="V25"/>
    </row>
    <row r="26" spans="1:22">
      <c r="A26" s="225"/>
      <c r="B26" s="188" t="s">
        <v>55</v>
      </c>
      <c r="C26" s="123">
        <v>42125</v>
      </c>
      <c r="D26" s="20">
        <v>2098</v>
      </c>
      <c r="E26" s="20">
        <f>D26+ParcActuel!$AC16</f>
        <v>2703.8167634282472</v>
      </c>
      <c r="F26" s="20">
        <f>E26+ParcActuel!$AC16</f>
        <v>3309.6335268564944</v>
      </c>
      <c r="G26" s="20">
        <f>F26+ParcActuel!$AC16</f>
        <v>3915.4502902847416</v>
      </c>
      <c r="H26" s="20">
        <f>G26+ParcActuel!$AC16</f>
        <v>4521.2670537129889</v>
      </c>
      <c r="I26" s="20">
        <f>H26+ParcActuel!$AC16</f>
        <v>5127.0838171412361</v>
      </c>
      <c r="J26" s="20">
        <f>I26+ParcActuel!$AC16</f>
        <v>5732.9005805694833</v>
      </c>
      <c r="K26" s="20">
        <f>J26+ParcActuel!$AC16</f>
        <v>6338.7173439977305</v>
      </c>
      <c r="L26" s="20">
        <f>K26+ParcActuel!$AC16</f>
        <v>6944.5341074259777</v>
      </c>
      <c r="M26" s="20">
        <f>L26+ParcActuel!$AC16</f>
        <v>7550.3508708542249</v>
      </c>
      <c r="N26" s="20">
        <f>M26+ParcActuel!$AC16</f>
        <v>8156.1676342824721</v>
      </c>
      <c r="O26" s="20">
        <f>N26+ParcActuel!$AC16</f>
        <v>8761.9843977107193</v>
      </c>
      <c r="P26" s="20">
        <f>O26+ParcActuel!$AC16</f>
        <v>9367.8011611389666</v>
      </c>
      <c r="Q26" s="23">
        <f>P26+ParcActuel!$AC16</f>
        <v>9973.6179245672138</v>
      </c>
      <c r="S26"/>
      <c r="T26"/>
      <c r="U26"/>
      <c r="V26"/>
    </row>
    <row r="27" spans="1:22">
      <c r="A27" s="225"/>
      <c r="B27" s="188" t="s">
        <v>139</v>
      </c>
      <c r="C27" s="123">
        <v>47178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3"/>
      <c r="R27" s="20">
        <f>ParcActuel!$AC16</f>
        <v>605.81676342824699</v>
      </c>
      <c r="S27"/>
      <c r="T27"/>
      <c r="U27"/>
      <c r="V27"/>
    </row>
    <row r="28" spans="1:22">
      <c r="A28" s="225"/>
      <c r="B28" s="188" t="s">
        <v>57</v>
      </c>
      <c r="C28" s="123">
        <v>40391</v>
      </c>
      <c r="D28" s="20">
        <v>8025</v>
      </c>
      <c r="E28" s="20">
        <f>D28+ParcActuel!$AC17</f>
        <v>9236.5375257443211</v>
      </c>
      <c r="F28" s="20">
        <f>E28+ParcActuel!$AC17</f>
        <v>10448.075051488642</v>
      </c>
      <c r="G28" s="20">
        <f>F28+ParcActuel!$AC17</f>
        <v>11659.612577232963</v>
      </c>
      <c r="H28" s="23">
        <f>G28+ParcActuel!$AC17</f>
        <v>12871.150102977284</v>
      </c>
      <c r="S28"/>
      <c r="T28"/>
      <c r="U28"/>
      <c r="V28"/>
    </row>
    <row r="29" spans="1:22">
      <c r="A29" s="225"/>
      <c r="B29" s="188" t="s">
        <v>140</v>
      </c>
      <c r="C29" s="123">
        <v>43891</v>
      </c>
      <c r="D29" s="20"/>
      <c r="E29" s="20"/>
      <c r="F29" s="20"/>
      <c r="G29" s="20"/>
      <c r="H29" s="23"/>
      <c r="I29" s="20">
        <f>ParcActuel!$AC17</f>
        <v>1211.5375257443216</v>
      </c>
      <c r="J29" s="20">
        <f>I29+ParcActuel!$AC17</f>
        <v>2423.0750514886431</v>
      </c>
      <c r="K29" s="20">
        <f>J29+ParcActuel!$AC17</f>
        <v>3634.6125772329647</v>
      </c>
      <c r="L29" s="20">
        <f>K29+ParcActuel!$AC17</f>
        <v>4846.1501029772862</v>
      </c>
      <c r="M29" s="20">
        <f>L29+ParcActuel!$AC17</f>
        <v>6057.6876287216073</v>
      </c>
      <c r="N29" s="20">
        <f>M29+ParcActuel!$AC17</f>
        <v>7269.2251544659284</v>
      </c>
      <c r="O29" s="20">
        <f>N29+ParcActuel!$AC17</f>
        <v>8480.7626802102495</v>
      </c>
      <c r="P29" s="20">
        <f>O29+ParcActuel!$AC17</f>
        <v>9692.3002059545706</v>
      </c>
      <c r="Q29" s="20">
        <f>P29+ParcActuel!$AC17</f>
        <v>10903.837731698892</v>
      </c>
      <c r="R29" s="20">
        <f>Q29+ParcActuel!$AC17</f>
        <v>12115.375257443213</v>
      </c>
      <c r="S29"/>
      <c r="T29"/>
      <c r="U29"/>
      <c r="V29"/>
    </row>
    <row r="30" spans="1:22">
      <c r="A30" s="225"/>
      <c r="B30" s="188" t="s">
        <v>76</v>
      </c>
      <c r="C30" s="123">
        <v>42370</v>
      </c>
      <c r="D30" s="20">
        <v>1459</v>
      </c>
      <c r="E30" s="20">
        <f>D30+ParcActuel!$AC18</f>
        <v>1986.2933964143426</v>
      </c>
      <c r="F30" s="20">
        <f>E30+ParcActuel!$AC18</f>
        <v>2513.5867928286852</v>
      </c>
      <c r="G30" s="20">
        <f>F30+ParcActuel!$AC18</f>
        <v>3040.8801892430279</v>
      </c>
      <c r="H30" s="20">
        <f>G30+ParcActuel!$AC18</f>
        <v>3568.1735856573705</v>
      </c>
      <c r="I30" s="20">
        <f>H30+ParcActuel!$AC18</f>
        <v>4095.4669820717131</v>
      </c>
      <c r="J30" s="20">
        <f>I30+ParcActuel!$AC18</f>
        <v>4622.7603784860557</v>
      </c>
      <c r="K30" s="20">
        <f>J30+ParcActuel!$AC18</f>
        <v>5150.0537749003988</v>
      </c>
      <c r="L30" s="20">
        <f>K30+ParcActuel!$AC18</f>
        <v>5677.3471713147419</v>
      </c>
      <c r="M30" s="20">
        <f>L30+ParcActuel!$AC18</f>
        <v>6204.640567729085</v>
      </c>
      <c r="N30" s="23">
        <f>M30+ParcActuel!$AC18</f>
        <v>6731.9339641434281</v>
      </c>
      <c r="O30" s="20">
        <f>ParcActuel!$AC18</f>
        <v>527.29339641434274</v>
      </c>
      <c r="P30" s="20">
        <f>O30+ParcActuel!$AC18</f>
        <v>1054.5867928286855</v>
      </c>
      <c r="Q30" s="20">
        <f>P30+ParcActuel!$AC18</f>
        <v>1581.8801892430283</v>
      </c>
      <c r="R30" s="20">
        <f>Q30+ParcActuel!$AC18</f>
        <v>2109.1735856573709</v>
      </c>
      <c r="S30"/>
      <c r="T30"/>
      <c r="U30"/>
      <c r="V30"/>
    </row>
    <row r="31" spans="1:22">
      <c r="A31" s="225"/>
      <c r="B31" s="188" t="s">
        <v>144</v>
      </c>
      <c r="C31" s="123">
        <v>46082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3"/>
      <c r="O31" s="20"/>
      <c r="P31" s="20"/>
      <c r="Q31" s="20"/>
      <c r="R31" s="20"/>
      <c r="S31"/>
      <c r="T31"/>
      <c r="U31"/>
      <c r="V31"/>
    </row>
    <row r="32" spans="1:22">
      <c r="A32" s="225"/>
      <c r="B32" s="188" t="s">
        <v>81</v>
      </c>
      <c r="C32" s="123">
        <v>40148</v>
      </c>
      <c r="D32" s="20">
        <v>9672</v>
      </c>
      <c r="E32" s="23">
        <f>D32+ParcActuel!$AC20</f>
        <v>11044.140977272347</v>
      </c>
      <c r="S32"/>
      <c r="T32"/>
      <c r="U32"/>
      <c r="V32"/>
    </row>
    <row r="33" spans="1:22">
      <c r="A33" s="225"/>
      <c r="B33" s="188" t="s">
        <v>78</v>
      </c>
      <c r="C33" s="123">
        <v>43070</v>
      </c>
      <c r="D33" s="20"/>
      <c r="E33" s="23"/>
      <c r="F33" s="20">
        <f>ParcActuel!$AC20</f>
        <v>1372.1409772723466</v>
      </c>
      <c r="G33" s="20">
        <f>F33+ParcActuel!$AC20</f>
        <v>2744.2819545446932</v>
      </c>
      <c r="H33" s="20">
        <f>G33+ParcActuel!$AC20</f>
        <v>4116.4229318170401</v>
      </c>
      <c r="I33" s="20">
        <f>H33+ParcActuel!$AC20</f>
        <v>5488.5639090893865</v>
      </c>
      <c r="J33" s="20">
        <f>I33+ParcActuel!$AC20</f>
        <v>6860.7048863617329</v>
      </c>
      <c r="K33" s="20">
        <f>J33+ParcActuel!$AC20</f>
        <v>8232.8458636340802</v>
      </c>
      <c r="L33" s="20">
        <f>K33+ParcActuel!$AC20</f>
        <v>9604.9868409064275</v>
      </c>
      <c r="M33" s="20">
        <f>L33+ParcActuel!$AC20</f>
        <v>10977.127818178775</v>
      </c>
      <c r="N33" s="20">
        <f>M33+ParcActuel!$AC20</f>
        <v>12349.268795451122</v>
      </c>
      <c r="O33" s="20">
        <f>N33+ParcActuel!$AC20</f>
        <v>13721.409772723469</v>
      </c>
      <c r="P33" s="23">
        <f>O33+ParcActuel!$AC20</f>
        <v>15093.550749995817</v>
      </c>
      <c r="Q33" s="20"/>
      <c r="R33" s="20"/>
      <c r="S33"/>
      <c r="T33"/>
      <c r="U33"/>
      <c r="V33"/>
    </row>
    <row r="34" spans="1:22">
      <c r="A34" s="226"/>
      <c r="B34" s="188" t="s">
        <v>145</v>
      </c>
      <c r="C34" s="124">
        <v>46813</v>
      </c>
      <c r="D34" s="20"/>
      <c r="E34" s="23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3"/>
      <c r="Q34" s="20">
        <f>ParcActuel!$AC20</f>
        <v>1372.1409772723466</v>
      </c>
      <c r="R34" s="20">
        <f>Q34+ParcActuel!$AC20</f>
        <v>2744.2819545446932</v>
      </c>
      <c r="S34"/>
      <c r="T34"/>
      <c r="U34"/>
      <c r="V34"/>
    </row>
    <row r="35" spans="1:22">
      <c r="A35" s="224" t="s">
        <v>83</v>
      </c>
      <c r="B35" s="187" t="s">
        <v>84</v>
      </c>
      <c r="C35" s="125">
        <v>41061</v>
      </c>
      <c r="D35" s="20">
        <v>4364</v>
      </c>
      <c r="E35" s="20">
        <f>D35+ParcActuel!$AC21</f>
        <v>4910.7781605223599</v>
      </c>
      <c r="F35" s="20">
        <f>E35+ParcActuel!$AC21</f>
        <v>5457.5563210447199</v>
      </c>
      <c r="G35" s="20">
        <f>F35+ParcActuel!$AC21</f>
        <v>6004.3344815670798</v>
      </c>
      <c r="H35" s="20">
        <f>G35+ParcActuel!$AC21</f>
        <v>6551.1126420894398</v>
      </c>
      <c r="I35" s="20">
        <f>H35+ParcActuel!$AC21</f>
        <v>7097.8908026117997</v>
      </c>
      <c r="J35" s="20">
        <f>I35+ParcActuel!$AC21</f>
        <v>7644.6689631341596</v>
      </c>
      <c r="K35" s="20">
        <f>J35+ParcActuel!$AC21</f>
        <v>8191.4471236565196</v>
      </c>
      <c r="L35" s="20">
        <f>K35+ParcActuel!$AC21</f>
        <v>8738.2252841788795</v>
      </c>
      <c r="M35" s="20">
        <f>L35+ParcActuel!$AC21</f>
        <v>9285.0034447012404</v>
      </c>
      <c r="N35" s="20">
        <f>M35+ParcActuel!$AC21</f>
        <v>9831.7816052236012</v>
      </c>
      <c r="O35" s="20">
        <f>N35+ParcActuel!$AC21</f>
        <v>10378.559765745962</v>
      </c>
      <c r="P35" s="20">
        <f>O35+ParcActuel!$AC21</f>
        <v>10925.337926268323</v>
      </c>
      <c r="Q35" s="23">
        <f>P35+ParcActuel!$AC21</f>
        <v>11472.116086790684</v>
      </c>
      <c r="S35"/>
      <c r="T35"/>
      <c r="U35"/>
      <c r="V35"/>
    </row>
    <row r="36" spans="1:22">
      <c r="A36" s="227"/>
      <c r="B36" s="188" t="s">
        <v>135</v>
      </c>
      <c r="C36" s="126">
        <v>47178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3"/>
      <c r="R36" s="20">
        <f>ParcActuel!$AC21</f>
        <v>546.77816052236005</v>
      </c>
      <c r="S36"/>
      <c r="T36"/>
      <c r="U36"/>
      <c r="V36"/>
    </row>
    <row r="37" spans="1:22">
      <c r="A37" s="227"/>
      <c r="B37" s="188" t="s">
        <v>86</v>
      </c>
      <c r="C37" s="123">
        <v>41183</v>
      </c>
      <c r="D37" s="20">
        <v>5121</v>
      </c>
      <c r="E37" s="20">
        <f>D37+ParcActuel!$AC22</f>
        <v>6119.308846511607</v>
      </c>
      <c r="F37" s="20">
        <f>E37+ParcActuel!$AC22</f>
        <v>7117.6176930232141</v>
      </c>
      <c r="G37" s="20">
        <f>F37+ParcActuel!$AC22</f>
        <v>8115.9265395348211</v>
      </c>
      <c r="H37" s="20">
        <f>G37+ParcActuel!$AC22</f>
        <v>9114.2353860464282</v>
      </c>
      <c r="I37" s="20">
        <f>H37+ParcActuel!$AC22</f>
        <v>10112.544232558035</v>
      </c>
      <c r="J37" s="20">
        <f>I37+ParcActuel!$AC22</f>
        <v>11110.853079069642</v>
      </c>
      <c r="K37" s="23">
        <f>J37+ParcActuel!$AC22</f>
        <v>12109.161925581249</v>
      </c>
      <c r="S37"/>
      <c r="T37" t="e">
        <f>$B$72:$B$458,$G$72:$G$73,$D$74:$E$74,$E$72:$E$73,$I$72:$J$73,$D$2:$R$2,$F$3:$R$3,$D$4:$J$4,$D$5:$R$7,$D$8:$F$8,$D$9:$R$10,$D$11:$J$11,$D$12:$R$12,$D$13:$K$13,$D$14:$R$14,$D$20:$H$20,$D$21:$R$21,$D$22:$G$22,$D$23:$R$25,$D$26:$Q$26,$D$27:$R$27,$D$28:$H$28,$D$29:$R$31,$D$32:$E$32,$D$33:$R$34,$D$35:$Q$35,$D$36:$R$36,$D$37:$K$37,$D$38:$R$38,$D$39:$G$39,$D$40:$R$40,$D$41:$H$41,$Q$41:$R$41,$D$42:$P$42,$D$43:$R$45,$D$46:$N$46,$D$53:$M$53,$D$51:$Q$51,$D$52:$R$52,$D$47:$R$48,$D$49:$I$49,$D$50:$R$50,$D$54:$R$55,$D$56:$L$56,$D$57:$R$57,$D$58:$M$58,$D$59:$R$59,$D$63:$K$63,$W$2:$AZ$70,$D$64:$R$66,$D$67:$O$67,$D$68:$R$68,$D$69:$L$71,$M$70:$R$70,$E$59:$E$60,$D$60:$O$61,$D$62:$R$62,$D$15:$F$15,$D$16:$R$19,$D$75:$AY$458,$G$74:$AY$74,$L$72:$AY$73,$N$71:$AY$71</f>
        <v>#VALUE!</v>
      </c>
      <c r="U37"/>
      <c r="V37"/>
    </row>
    <row r="38" spans="1:22">
      <c r="A38" s="227"/>
      <c r="B38" s="188" t="s">
        <v>106</v>
      </c>
      <c r="C38" s="123">
        <v>44986</v>
      </c>
      <c r="D38" s="20"/>
      <c r="E38" s="20"/>
      <c r="F38" s="20"/>
      <c r="G38" s="20"/>
      <c r="H38" s="20"/>
      <c r="I38" s="20"/>
      <c r="J38" s="20"/>
      <c r="K38" s="23"/>
      <c r="L38" s="20">
        <f>ParcActuel!$AC22</f>
        <v>998.3088465116067</v>
      </c>
      <c r="M38" s="20">
        <f>L38+ParcActuel!$AC22</f>
        <v>1996.6176930232134</v>
      </c>
      <c r="N38" s="20">
        <f>M38+ParcActuel!$AC22</f>
        <v>2994.9265395348202</v>
      </c>
      <c r="O38" s="20">
        <f>N38+ParcActuel!$AC22</f>
        <v>3993.2353860464268</v>
      </c>
      <c r="P38" s="20">
        <f>O38+ParcActuel!$AC22</f>
        <v>4991.5442325580334</v>
      </c>
      <c r="Q38" s="20">
        <f>P38+ParcActuel!$AC22</f>
        <v>5989.8530790696404</v>
      </c>
      <c r="R38" s="20">
        <f>Q38+ParcActuel!$AC22</f>
        <v>6988.1619255812475</v>
      </c>
      <c r="S38"/>
      <c r="T38"/>
      <c r="U38"/>
      <c r="V38"/>
    </row>
    <row r="39" spans="1:22">
      <c r="A39" s="227"/>
      <c r="B39" s="188" t="s">
        <v>88</v>
      </c>
      <c r="C39" s="123">
        <v>40148</v>
      </c>
      <c r="D39" s="20">
        <v>8258</v>
      </c>
      <c r="E39" s="20">
        <f>D39+ParcActuel!$AC23</f>
        <v>9205.6804635176431</v>
      </c>
      <c r="F39" s="20">
        <f>E39+ParcActuel!$AC23</f>
        <v>10153.360927035286</v>
      </c>
      <c r="G39" s="23">
        <f>F39+ParcActuel!$AC23</f>
        <v>11101.041390552929</v>
      </c>
      <c r="S39"/>
      <c r="T39"/>
      <c r="U39"/>
      <c r="V39"/>
    </row>
    <row r="40" spans="1:22">
      <c r="A40" s="227"/>
      <c r="B40" s="188" t="s">
        <v>137</v>
      </c>
      <c r="C40" s="123">
        <v>43525</v>
      </c>
      <c r="D40" s="20"/>
      <c r="E40" s="20"/>
      <c r="F40" s="20"/>
      <c r="G40" s="23"/>
      <c r="H40" s="20">
        <f>ParcActuel!$AC23</f>
        <v>947.68046351764349</v>
      </c>
      <c r="I40" s="20">
        <f>H40+ParcActuel!$AC23</f>
        <v>1895.360927035287</v>
      </c>
      <c r="J40" s="20">
        <f>I40+ParcActuel!$AC23</f>
        <v>2843.0413905529304</v>
      </c>
      <c r="K40" s="20">
        <f>J40+ParcActuel!$AC23</f>
        <v>3790.721854070574</v>
      </c>
      <c r="L40" s="20">
        <f>K40+ParcActuel!$AC23</f>
        <v>4738.4023175882176</v>
      </c>
      <c r="M40" s="20">
        <f>L40+ParcActuel!$AC23</f>
        <v>5686.0827811058607</v>
      </c>
      <c r="N40" s="20">
        <f>M40+ParcActuel!$AC23</f>
        <v>6633.7632446235039</v>
      </c>
      <c r="O40" s="20">
        <f>N40+ParcActuel!$AC23</f>
        <v>7581.443708141147</v>
      </c>
      <c r="P40" s="20">
        <f>O40+ParcActuel!$AC23</f>
        <v>8529.1241716587901</v>
      </c>
      <c r="Q40" s="20">
        <f>P40+ParcActuel!$AC23</f>
        <v>9476.8046351764333</v>
      </c>
      <c r="R40" s="20">
        <f>Q40+ParcActuel!$AC23</f>
        <v>10424.485098694076</v>
      </c>
      <c r="S40"/>
      <c r="T40"/>
      <c r="U40"/>
      <c r="V40"/>
    </row>
    <row r="41" spans="1:22">
      <c r="A41" s="227"/>
      <c r="B41" s="188" t="s">
        <v>90</v>
      </c>
      <c r="C41" s="123">
        <v>41061</v>
      </c>
      <c r="D41" s="20">
        <v>2871</v>
      </c>
      <c r="E41" s="20">
        <f>D41+ParcActuel!$AC24</f>
        <v>3350.3968072825032</v>
      </c>
      <c r="F41" s="20">
        <f>E41+ParcActuel!$AC24</f>
        <v>3829.7936145650065</v>
      </c>
      <c r="G41" s="20">
        <f>F41+ParcActuel!$AC24</f>
        <v>4309.1904218475092</v>
      </c>
      <c r="H41" s="23">
        <f>G41+ParcActuel!$AC24</f>
        <v>4788.587229130012</v>
      </c>
      <c r="Q41" s="20">
        <f>ParcActuel!$AC24</f>
        <v>479.39680728250306</v>
      </c>
      <c r="R41" s="20">
        <f>Q41+ParcActuel!$AC24</f>
        <v>958.79361456500612</v>
      </c>
      <c r="S41"/>
      <c r="T41"/>
      <c r="U41"/>
      <c r="V41"/>
    </row>
    <row r="42" spans="1:22">
      <c r="A42" s="227"/>
      <c r="B42" s="188" t="s">
        <v>134</v>
      </c>
      <c r="C42" s="123">
        <v>43891</v>
      </c>
      <c r="D42" s="20"/>
      <c r="E42" s="20"/>
      <c r="F42" s="20"/>
      <c r="G42" s="20"/>
      <c r="H42" s="23"/>
      <c r="I42" s="20">
        <f>ParcActuel!$AC24</f>
        <v>479.39680728250306</v>
      </c>
      <c r="J42" s="20">
        <f>I42+ParcActuel!$AC24</f>
        <v>958.79361456500612</v>
      </c>
      <c r="K42" s="20">
        <f>J42+ParcActuel!$AC24</f>
        <v>1438.1904218475092</v>
      </c>
      <c r="L42" s="20">
        <f>K42+ParcActuel!$AC24</f>
        <v>1917.5872291300122</v>
      </c>
      <c r="M42" s="20">
        <f>L42+ParcActuel!$AC24</f>
        <v>2396.9840364125153</v>
      </c>
      <c r="N42" s="20">
        <f>M42+ParcActuel!$AC24</f>
        <v>2876.3808436950185</v>
      </c>
      <c r="O42" s="20">
        <f>N42+ParcActuel!$AC24</f>
        <v>3355.7776509775217</v>
      </c>
      <c r="P42" s="23">
        <f>O42+ParcActuel!$AC24</f>
        <v>3835.1744582600249</v>
      </c>
      <c r="S42"/>
      <c r="T42"/>
      <c r="U42"/>
      <c r="V42"/>
    </row>
    <row r="43" spans="1:22">
      <c r="A43" s="232"/>
      <c r="B43" s="188" t="s">
        <v>141</v>
      </c>
      <c r="C43" s="123">
        <v>46813</v>
      </c>
      <c r="D43" s="20"/>
      <c r="E43" s="20"/>
      <c r="F43" s="20"/>
      <c r="G43" s="20"/>
      <c r="H43" s="23"/>
      <c r="I43" s="20"/>
      <c r="J43" s="20"/>
      <c r="K43" s="20"/>
      <c r="L43" s="20"/>
      <c r="M43" s="20"/>
      <c r="N43" s="20"/>
      <c r="O43" s="20"/>
      <c r="P43" s="23"/>
      <c r="Q43" s="20">
        <f>ParcActuel!$AC24</f>
        <v>479.39680728250306</v>
      </c>
      <c r="R43" s="20">
        <f>Q43+ParcActuel!$AC24</f>
        <v>958.79361456500612</v>
      </c>
      <c r="S43"/>
      <c r="T43"/>
      <c r="U43"/>
      <c r="V43"/>
    </row>
    <row r="44" spans="1:22">
      <c r="A44" s="224" t="s">
        <v>92</v>
      </c>
      <c r="B44" s="187" t="s">
        <v>84</v>
      </c>
      <c r="C44" s="127">
        <v>40148</v>
      </c>
      <c r="D44" s="20">
        <v>8797</v>
      </c>
      <c r="E44" s="20">
        <f>D44+ParcActuel!$AC25</f>
        <v>9818.8696982826077</v>
      </c>
      <c r="F44" s="23">
        <f>E44+ParcActuel!$AC25</f>
        <v>10840.739396565215</v>
      </c>
      <c r="G44" s="24">
        <f>ParcActuel!$AC25</f>
        <v>1021.8696982826086</v>
      </c>
      <c r="H44" s="24">
        <f>G44+ParcActuel!$AC25</f>
        <v>2043.7393965652172</v>
      </c>
      <c r="I44" s="24">
        <f>H44+ParcActuel!$AC25</f>
        <v>3065.6090948478259</v>
      </c>
      <c r="J44" s="24">
        <f>I44+ParcActuel!$AC25</f>
        <v>4087.4787931304345</v>
      </c>
      <c r="K44" s="24">
        <f>J44+ParcActuel!$AC25</f>
        <v>5109.3484914130431</v>
      </c>
      <c r="L44" s="24">
        <f>K44+ParcActuel!$AC25</f>
        <v>6131.2181896956517</v>
      </c>
      <c r="M44" s="24">
        <f>L44+ParcActuel!$AC25</f>
        <v>7153.0878879782604</v>
      </c>
      <c r="N44" s="24">
        <f>M44+ParcActuel!$AC25</f>
        <v>8174.957586260869</v>
      </c>
      <c r="O44" s="24">
        <f>N44+ParcActuel!$AC25</f>
        <v>9196.8272845434767</v>
      </c>
      <c r="P44" s="24">
        <f>O44+ParcActuel!$AC25</f>
        <v>10218.696982826084</v>
      </c>
      <c r="Q44" s="24">
        <f>P44+ParcActuel!$AC25</f>
        <v>11240.566681108692</v>
      </c>
      <c r="R44" s="24">
        <f>Q44+ParcActuel!$AC25</f>
        <v>12262.4363793913</v>
      </c>
      <c r="S44"/>
      <c r="T44"/>
      <c r="U44"/>
      <c r="V44"/>
    </row>
    <row r="45" spans="1:22">
      <c r="A45" s="225"/>
      <c r="B45" s="188" t="s">
        <v>86</v>
      </c>
      <c r="C45" s="123">
        <v>41730</v>
      </c>
      <c r="D45" s="20">
        <v>1491</v>
      </c>
      <c r="E45" s="20">
        <f>D45+ParcActuel!$AC26</f>
        <v>1745.8633181797966</v>
      </c>
      <c r="F45" s="20">
        <f>E45+ParcActuel!$AC26</f>
        <v>2000.7266363595932</v>
      </c>
      <c r="G45" s="20">
        <f>F45+ParcActuel!$AC26+0.5*ParcActuel!$AC26</f>
        <v>2383.0216136292884</v>
      </c>
      <c r="H45" s="20">
        <f>G45+ParcActuel!$AC26+0.5*ParcActuel!$AC26</f>
        <v>2765.3165908989836</v>
      </c>
      <c r="I45" s="20">
        <f>H45+ParcActuel!$AC26+0.5*ParcActuel!$AC26</f>
        <v>3147.6115681686788</v>
      </c>
      <c r="J45" s="20">
        <f>I45+ParcActuel!$AC26+0.5*ParcActuel!$AC26</f>
        <v>3529.906545438374</v>
      </c>
      <c r="K45" s="20">
        <f>J45+ParcActuel!$AC26+0.5*ParcActuel!$AC26</f>
        <v>3912.2015227080692</v>
      </c>
      <c r="L45" s="20">
        <f>K45+ParcActuel!$AC26+0.5*ParcActuel!$AC26</f>
        <v>4294.496499977764</v>
      </c>
      <c r="M45" s="20">
        <f>L45+ParcActuel!$AC26+0.5*ParcActuel!$AC26</f>
        <v>4676.7914772474587</v>
      </c>
      <c r="N45" s="20">
        <f>M45+ParcActuel!$AC26+0.5*ParcActuel!$AC26</f>
        <v>5059.0864545171535</v>
      </c>
      <c r="O45" s="20">
        <f>N45+ParcActuel!$AC26+0.5*ParcActuel!$AC26</f>
        <v>5441.3814317868482</v>
      </c>
      <c r="P45" s="20">
        <f>O45+ParcActuel!$AC26+0.5*ParcActuel!$AC26</f>
        <v>5823.676409056543</v>
      </c>
      <c r="Q45" s="20">
        <f>P45+ParcActuel!$AC26+0.5*ParcActuel!$AC26</f>
        <v>6205.9713863262377</v>
      </c>
      <c r="R45" s="20">
        <f>Q45+ParcActuel!$AC26+0.5*ParcActuel!$AC26</f>
        <v>6588.2663635959325</v>
      </c>
      <c r="S45"/>
      <c r="T45"/>
      <c r="U45"/>
      <c r="V45"/>
    </row>
    <row r="46" spans="1:22">
      <c r="A46" s="225"/>
      <c r="B46" s="188" t="s">
        <v>95</v>
      </c>
      <c r="C46" s="123">
        <v>41061</v>
      </c>
      <c r="D46" s="20">
        <v>3509</v>
      </c>
      <c r="E46" s="20">
        <f>D46+ParcActuel!$AC27</f>
        <v>4238.5048989968218</v>
      </c>
      <c r="F46" s="20">
        <f>E46+ParcActuel!$AC27</f>
        <v>4968.0097979936436</v>
      </c>
      <c r="G46" s="20">
        <f>F46+ParcActuel!$AC27+0.5*ParcActuel!$AC25</f>
        <v>6208.4495461317692</v>
      </c>
      <c r="H46" s="20">
        <f>G46+ParcActuel!$AC27+0.5*ParcActuel!$AC25</f>
        <v>7448.8892942698949</v>
      </c>
      <c r="I46" s="20">
        <f>H46+ParcActuel!$AC27+0.5*ParcActuel!$AC25</f>
        <v>8689.3290424080205</v>
      </c>
      <c r="J46" s="20">
        <f>I46+ParcActuel!$AC27+0.5*ParcActuel!$AC25</f>
        <v>9929.7687905461462</v>
      </c>
      <c r="K46" s="20">
        <f>J46+ParcActuel!$AC27+0.5*ParcActuel!$AC25</f>
        <v>11170.208538684272</v>
      </c>
      <c r="L46" s="20">
        <f>K46+ParcActuel!$AC27+0.5*ParcActuel!$AC25</f>
        <v>12410.648286822397</v>
      </c>
      <c r="M46" s="20">
        <f>L46+ParcActuel!$AC27+0.5*ParcActuel!$AC25</f>
        <v>13651.088034960523</v>
      </c>
      <c r="N46" s="23">
        <f>M46+ParcActuel!$AC27+0.5*ParcActuel!$AC25</f>
        <v>14891.527783098649</v>
      </c>
      <c r="S46"/>
      <c r="T46"/>
      <c r="U46"/>
      <c r="V46"/>
    </row>
    <row r="47" spans="1:22">
      <c r="A47" s="225"/>
      <c r="B47" s="188" t="s">
        <v>139</v>
      </c>
      <c r="C47" s="123">
        <v>46082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3"/>
      <c r="O47" s="20">
        <f>ParcActuel!$AC27+0.5*ParcActuel!$AC25</f>
        <v>1240.4397481381261</v>
      </c>
      <c r="P47" s="20">
        <f>O47+ParcActuel!$AC27+0.5*ParcActuel!$AC25</f>
        <v>2480.8794962762522</v>
      </c>
      <c r="Q47" s="20">
        <f>P47+ParcActuel!$AC27+0.5*ParcActuel!$AC25</f>
        <v>3721.3192444143783</v>
      </c>
      <c r="R47" s="20">
        <f>Q47+ParcActuel!$AC27+0.5*ParcActuel!$AC25</f>
        <v>4961.7589925525044</v>
      </c>
      <c r="S47"/>
      <c r="T47"/>
      <c r="U47"/>
      <c r="V47"/>
    </row>
    <row r="48" spans="1:22">
      <c r="A48" s="226"/>
      <c r="B48" s="16" t="s">
        <v>97</v>
      </c>
      <c r="C48" s="128">
        <v>41730</v>
      </c>
      <c r="D48" s="20">
        <v>396</v>
      </c>
      <c r="E48" s="20">
        <f>D48+ParcActuel!$AC28</f>
        <v>538.38247876323771</v>
      </c>
      <c r="F48" s="20">
        <f>E48+ParcActuel!$AC28</f>
        <v>680.76495752647543</v>
      </c>
      <c r="G48" s="20">
        <f>F48+ParcActuel!$AC28</f>
        <v>823.14743628971314</v>
      </c>
      <c r="H48" s="20">
        <f>G48+ParcActuel!$AC28</f>
        <v>965.52991505295086</v>
      </c>
      <c r="I48" s="20">
        <f>H48+ParcActuel!$AC28</f>
        <v>1107.9123938161886</v>
      </c>
      <c r="J48" s="20">
        <f>I48+ParcActuel!$AC28</f>
        <v>1250.2948725794263</v>
      </c>
      <c r="K48" s="20">
        <f>J48+ParcActuel!$AC28</f>
        <v>1392.677351342664</v>
      </c>
      <c r="L48" s="20">
        <f>K48+ParcActuel!$AC28</f>
        <v>1535.0598301059017</v>
      </c>
      <c r="M48" s="20">
        <f>L48+ParcActuel!$AC28</f>
        <v>1677.4423088691394</v>
      </c>
      <c r="N48" s="20">
        <f>M48+ParcActuel!$AC28</f>
        <v>1819.8247876323771</v>
      </c>
      <c r="O48" s="20">
        <f>N48+ParcActuel!$AC28</f>
        <v>1962.2072663956149</v>
      </c>
      <c r="P48" s="20">
        <f>O48+ParcActuel!$AC28</f>
        <v>2104.5897451588526</v>
      </c>
      <c r="Q48" s="20">
        <f>P48+ParcActuel!$AC28</f>
        <v>2246.9722239220901</v>
      </c>
      <c r="R48" s="20">
        <f>Q48+ParcActuel!$AC28</f>
        <v>2389.3547026853275</v>
      </c>
      <c r="S48"/>
      <c r="T48"/>
      <c r="U48"/>
      <c r="V48"/>
    </row>
    <row r="49" spans="1:22">
      <c r="A49" s="224" t="s">
        <v>99</v>
      </c>
      <c r="B49" s="187" t="s">
        <v>86</v>
      </c>
      <c r="C49" s="127">
        <v>41306</v>
      </c>
      <c r="D49" s="20">
        <v>6169</v>
      </c>
      <c r="E49" s="20">
        <f>D49+ParcActuel!$AC29</f>
        <v>7416.1292748396118</v>
      </c>
      <c r="F49" s="20">
        <f>E49+ParcActuel!$AC29</f>
        <v>8663.2585496792235</v>
      </c>
      <c r="G49" s="20">
        <f>F49+ParcActuel!$AC29</f>
        <v>9910.3878245188353</v>
      </c>
      <c r="H49" s="20">
        <f>G49+ParcActuel!$AC29</f>
        <v>11157.517099358447</v>
      </c>
      <c r="I49" s="23">
        <f>H49+ParcActuel!$AC29</f>
        <v>12404.646374198059</v>
      </c>
      <c r="S49"/>
      <c r="T49"/>
      <c r="U49"/>
      <c r="V49"/>
    </row>
    <row r="50" spans="1:22">
      <c r="A50" s="227"/>
      <c r="B50" s="188" t="s">
        <v>106</v>
      </c>
      <c r="C50" s="126">
        <v>44256</v>
      </c>
      <c r="D50" s="20"/>
      <c r="E50" s="20"/>
      <c r="F50" s="20"/>
      <c r="G50" s="20"/>
      <c r="H50" s="20"/>
      <c r="I50" s="23"/>
      <c r="J50" s="20">
        <f>ParcActuel!$AC29</f>
        <v>1247.1292748396115</v>
      </c>
      <c r="K50" s="20">
        <f>J50+ParcActuel!$AC29</f>
        <v>2494.2585496792231</v>
      </c>
      <c r="L50" s="20">
        <f>K50+ParcActuel!$AC29</f>
        <v>3741.3878245188343</v>
      </c>
      <c r="M50" s="20">
        <f>L50+ParcActuel!$AC29</f>
        <v>4988.5170993584461</v>
      </c>
      <c r="N50" s="20">
        <f>M50+ParcActuel!$AC29</f>
        <v>6235.6463741980579</v>
      </c>
      <c r="O50" s="20">
        <f>N50+ParcActuel!$AC29</f>
        <v>7482.7756490376696</v>
      </c>
      <c r="P50" s="20">
        <f>O50+ParcActuel!$AC29</f>
        <v>8729.9049238772805</v>
      </c>
      <c r="Q50" s="20">
        <f>P50+ParcActuel!$AC29</f>
        <v>9977.0341987168922</v>
      </c>
      <c r="R50" s="20">
        <f>Q50+ParcActuel!$AC29</f>
        <v>11224.163473556504</v>
      </c>
      <c r="S50"/>
      <c r="T50"/>
      <c r="U50"/>
      <c r="V50"/>
    </row>
    <row r="51" spans="1:22">
      <c r="A51" s="225"/>
      <c r="B51" s="188" t="s">
        <v>88</v>
      </c>
      <c r="C51" s="123">
        <v>40603</v>
      </c>
      <c r="D51" s="20">
        <v>2798</v>
      </c>
      <c r="E51" s="20">
        <f>D51+ParcActuel!$AC30</f>
        <v>3200.8246563633652</v>
      </c>
      <c r="F51" s="20">
        <f>E51+ParcActuel!$AC30</f>
        <v>3603.6493127267304</v>
      </c>
      <c r="G51" s="20">
        <f>F51+ParcActuel!$AC30</f>
        <v>4006.4739690900956</v>
      </c>
      <c r="H51" s="20">
        <f>G51+ParcActuel!$AC30</f>
        <v>4409.2986254534608</v>
      </c>
      <c r="I51" s="20">
        <f>H51+ParcActuel!$AC30</f>
        <v>4812.1232818168264</v>
      </c>
      <c r="J51" s="20">
        <f>I51+ParcActuel!$AC30</f>
        <v>5214.9479381801921</v>
      </c>
      <c r="K51" s="20">
        <f>J51+ParcActuel!$AC30</f>
        <v>5617.7725945435577</v>
      </c>
      <c r="L51" s="20">
        <f>K51+ParcActuel!$AC30</f>
        <v>6020.5972509069234</v>
      </c>
      <c r="M51" s="20">
        <f>L51+ParcActuel!$AC30</f>
        <v>6423.421907270289</v>
      </c>
      <c r="N51" s="20">
        <f>M51+ParcActuel!$AC30</f>
        <v>6826.2465636336547</v>
      </c>
      <c r="O51" s="20">
        <f>N51+ParcActuel!$AC30</f>
        <v>7229.0712199970203</v>
      </c>
      <c r="P51" s="20">
        <f>O51+ParcActuel!$AC30</f>
        <v>7631.895876360386</v>
      </c>
      <c r="Q51" s="23">
        <f>P51+ParcActuel!$AC30</f>
        <v>8034.7205327237516</v>
      </c>
      <c r="S51"/>
      <c r="T51"/>
      <c r="U51"/>
      <c r="V51"/>
    </row>
    <row r="52" spans="1:22">
      <c r="A52" s="225"/>
      <c r="B52" s="188" t="s">
        <v>137</v>
      </c>
      <c r="C52" s="123">
        <v>47178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3"/>
      <c r="R52" s="20">
        <f>ParcActuel!$AC30</f>
        <v>402.82465636336536</v>
      </c>
      <c r="S52"/>
      <c r="T52"/>
      <c r="U52"/>
      <c r="V52"/>
    </row>
    <row r="53" spans="1:22">
      <c r="A53" s="225"/>
      <c r="B53" s="188" t="s">
        <v>95</v>
      </c>
      <c r="C53" s="123">
        <v>40603</v>
      </c>
      <c r="D53" s="20">
        <v>4798</v>
      </c>
      <c r="E53" s="20">
        <f>D53+ParcActuel!$AC31</f>
        <v>5819.8651714915877</v>
      </c>
      <c r="F53" s="20">
        <f>E53+ParcActuel!$AC31</f>
        <v>6841.7303429831754</v>
      </c>
      <c r="G53" s="20">
        <f>F53+ParcActuel!$AC31</f>
        <v>7863.5955144747631</v>
      </c>
      <c r="H53" s="20">
        <f>G53+ParcActuel!$AC31</f>
        <v>8885.4606859663509</v>
      </c>
      <c r="I53" s="20">
        <f>H53+ParcActuel!$AC31</f>
        <v>9907.3258574579377</v>
      </c>
      <c r="J53" s="20">
        <f>I53+ParcActuel!$AC31</f>
        <v>10929.191028949524</v>
      </c>
      <c r="K53" s="20">
        <f>J53+ParcActuel!$AC31</f>
        <v>11951.056200441111</v>
      </c>
      <c r="L53" s="20">
        <f>K53+ParcActuel!$AC31</f>
        <v>12972.921371932698</v>
      </c>
      <c r="M53" s="23">
        <f>L53+ParcActuel!$AC31</f>
        <v>13994.786543424285</v>
      </c>
      <c r="S53"/>
      <c r="T53"/>
      <c r="U53"/>
      <c r="V53"/>
    </row>
    <row r="54" spans="1:22">
      <c r="A54" s="225"/>
      <c r="B54" s="188" t="s">
        <v>139</v>
      </c>
      <c r="C54" s="123">
        <v>45717</v>
      </c>
      <c r="D54" s="20"/>
      <c r="E54" s="20"/>
      <c r="F54" s="20"/>
      <c r="G54" s="20"/>
      <c r="H54" s="20"/>
      <c r="I54" s="20"/>
      <c r="J54" s="20"/>
      <c r="K54" s="20"/>
      <c r="L54" s="20"/>
      <c r="M54" s="23"/>
      <c r="N54" s="20">
        <f>ParcActuel!$AC31</f>
        <v>1021.8651714915875</v>
      </c>
      <c r="O54" s="20">
        <f>N54+ParcActuel!$AC31</f>
        <v>2043.730342983175</v>
      </c>
      <c r="P54" s="20">
        <f>O54+ParcActuel!$AC31</f>
        <v>3065.5955144747622</v>
      </c>
      <c r="Q54" s="20">
        <f>P54+ParcActuel!$AC31</f>
        <v>4087.46068596635</v>
      </c>
      <c r="R54" s="20">
        <f>Q54+ParcActuel!$AC31</f>
        <v>5109.3258574579377</v>
      </c>
      <c r="S54"/>
      <c r="T54"/>
      <c r="U54"/>
      <c r="V54"/>
    </row>
    <row r="55" spans="1:22">
      <c r="A55" s="226"/>
      <c r="B55" s="116" t="s">
        <v>90</v>
      </c>
      <c r="C55" s="128">
        <v>42370</v>
      </c>
      <c r="D55" s="20">
        <v>223</v>
      </c>
      <c r="E55" s="20">
        <f>D55+ParcActuel!$AC32</f>
        <v>301.43355577689243</v>
      </c>
      <c r="F55" s="20">
        <f>E55+ParcActuel!$AC32</f>
        <v>379.86711155378487</v>
      </c>
      <c r="G55" s="20">
        <f>F55+ParcActuel!$AC32</f>
        <v>458.3006673306773</v>
      </c>
      <c r="H55" s="20">
        <f>G55+ParcActuel!$AC32</f>
        <v>536.73422310756973</v>
      </c>
      <c r="I55" s="20">
        <f>H55+ParcActuel!$AC32</f>
        <v>615.16777888446222</v>
      </c>
      <c r="J55" s="20">
        <f>I55+ParcActuel!$AC32</f>
        <v>693.60133466135471</v>
      </c>
      <c r="K55" s="20">
        <f>J55+ParcActuel!$AC32</f>
        <v>772.0348904382472</v>
      </c>
      <c r="L55" s="20">
        <f>K55+ParcActuel!$AC32</f>
        <v>850.46844621513969</v>
      </c>
      <c r="M55" s="20">
        <f>L55+ParcActuel!$AC32</f>
        <v>928.90200199203218</v>
      </c>
      <c r="N55" s="20">
        <f>M55+ParcActuel!$AC32</f>
        <v>1007.3355577689247</v>
      </c>
      <c r="O55" s="20">
        <f>N55+ParcActuel!$AC32</f>
        <v>1085.7691135458172</v>
      </c>
      <c r="P55" s="20">
        <f>O55+ParcActuel!$AC32</f>
        <v>1164.2026693227097</v>
      </c>
      <c r="Q55" s="20">
        <f>P55+ParcActuel!$AC32</f>
        <v>1242.6362250996021</v>
      </c>
      <c r="R55" s="20">
        <f>Q55+ParcActuel!$AC32</f>
        <v>1321.0697808764946</v>
      </c>
      <c r="S55"/>
      <c r="T55"/>
      <c r="U55"/>
      <c r="V55"/>
    </row>
    <row r="56" spans="1:22">
      <c r="A56" s="228" t="s">
        <v>104</v>
      </c>
      <c r="B56" s="187" t="s">
        <v>84</v>
      </c>
      <c r="C56" s="127">
        <v>40940</v>
      </c>
      <c r="D56" s="20">
        <v>5338</v>
      </c>
      <c r="E56" s="20">
        <f>D56+ParcActuel!$AC33</f>
        <v>5972.903959097679</v>
      </c>
      <c r="F56" s="20">
        <f>E56+ParcActuel!$AC33</f>
        <v>6607.8079181953581</v>
      </c>
      <c r="G56" s="20">
        <f>F56+ParcActuel!$AC33</f>
        <v>7242.7118772930371</v>
      </c>
      <c r="H56" s="20">
        <f>G56+ParcActuel!$AC33</f>
        <v>7877.6158363907161</v>
      </c>
      <c r="I56" s="20">
        <f>H56+ParcActuel!$AC33</f>
        <v>8512.5197954883952</v>
      </c>
      <c r="J56" s="20">
        <f>I56+ParcActuel!$AC33</f>
        <v>9147.4237545860742</v>
      </c>
      <c r="K56" s="20">
        <f>J56+ParcActuel!$AC33</f>
        <v>9782.3277136837532</v>
      </c>
      <c r="L56" s="23">
        <f>K56+ParcActuel!$AC33</f>
        <v>10417.231672781432</v>
      </c>
      <c r="S56"/>
      <c r="T56"/>
      <c r="U56"/>
      <c r="V56"/>
    </row>
    <row r="57" spans="1:22">
      <c r="A57" s="229"/>
      <c r="B57" s="188" t="s">
        <v>135</v>
      </c>
      <c r="C57" s="126">
        <v>45352</v>
      </c>
      <c r="D57" s="20"/>
      <c r="E57" s="20"/>
      <c r="F57" s="20"/>
      <c r="G57" s="20"/>
      <c r="H57" s="20"/>
      <c r="I57" s="20"/>
      <c r="J57" s="20"/>
      <c r="K57" s="20"/>
      <c r="L57" s="23"/>
      <c r="M57" s="20">
        <f>ParcActuel!$AC33</f>
        <v>634.90395909767869</v>
      </c>
      <c r="N57" s="20">
        <f>M57+ParcActuel!$AC33</f>
        <v>1269.8079181953574</v>
      </c>
      <c r="O57" s="20">
        <f>N57+ParcActuel!$AC33</f>
        <v>1904.7118772930362</v>
      </c>
      <c r="P57" s="20">
        <f>O57+ParcActuel!$AC33</f>
        <v>2539.6158363907148</v>
      </c>
      <c r="Q57" s="20">
        <f>P57+ParcActuel!$AC33</f>
        <v>3174.5197954883934</v>
      </c>
      <c r="R57" s="20">
        <f>Q57+ParcActuel!$AC33</f>
        <v>3809.4237545860719</v>
      </c>
      <c r="S57"/>
      <c r="T57"/>
      <c r="U57"/>
      <c r="V57"/>
    </row>
    <row r="58" spans="1:22">
      <c r="A58" s="229"/>
      <c r="B58" s="188" t="s">
        <v>86</v>
      </c>
      <c r="C58" s="123">
        <v>40878</v>
      </c>
      <c r="D58" s="20">
        <v>4985</v>
      </c>
      <c r="E58" s="20">
        <f>D58+ParcActuel!$AC34</f>
        <v>5645.4761904761908</v>
      </c>
      <c r="F58" s="20">
        <f>E58+ParcActuel!$AC34</f>
        <v>6305.9523809523816</v>
      </c>
      <c r="G58" s="20">
        <f>F58+ParcActuel!$AC34</f>
        <v>6966.4285714285725</v>
      </c>
      <c r="H58" s="20">
        <f>G58+ParcActuel!$AC34</f>
        <v>7626.9047619047633</v>
      </c>
      <c r="I58" s="20">
        <f>H58+ParcActuel!$AC34</f>
        <v>8287.3809523809541</v>
      </c>
      <c r="J58" s="20">
        <f>I58+ParcActuel!$AC34</f>
        <v>8947.8571428571449</v>
      </c>
      <c r="K58" s="20">
        <f>J58+ParcActuel!$AC34</f>
        <v>9608.3333333333358</v>
      </c>
      <c r="L58" s="20">
        <f>K58+ParcActuel!$AC34</f>
        <v>10268.809523809527</v>
      </c>
      <c r="M58" s="23">
        <f>L58+ParcActuel!$AC34</f>
        <v>10929.285714285717</v>
      </c>
      <c r="S58"/>
      <c r="T58"/>
      <c r="U58"/>
      <c r="V58"/>
    </row>
    <row r="59" spans="1:22">
      <c r="A59" s="229"/>
      <c r="B59" s="188" t="s">
        <v>106</v>
      </c>
      <c r="C59" s="123">
        <v>45717</v>
      </c>
      <c r="D59" s="20"/>
      <c r="E59" s="20"/>
      <c r="F59" s="20"/>
      <c r="G59" s="20"/>
      <c r="H59" s="20"/>
      <c r="I59" s="20"/>
      <c r="J59" s="20"/>
      <c r="K59" s="20"/>
      <c r="L59" s="20"/>
      <c r="M59" s="23"/>
      <c r="N59" s="20">
        <f>ParcActuel!$AC34</f>
        <v>660.47619047619048</v>
      </c>
      <c r="O59" s="20">
        <f>N59+ParcActuel!$AC34</f>
        <v>1320.952380952381</v>
      </c>
      <c r="P59" s="20">
        <f>O59+ParcActuel!$AC34</f>
        <v>1981.4285714285716</v>
      </c>
      <c r="Q59" s="20">
        <f>P59+ParcActuel!$AC34</f>
        <v>2641.9047619047619</v>
      </c>
      <c r="R59" s="20">
        <f>Q59+ParcActuel!$AC34</f>
        <v>3302.3809523809523</v>
      </c>
      <c r="S59"/>
      <c r="T59"/>
      <c r="U59"/>
      <c r="V59"/>
    </row>
    <row r="60" spans="1:22">
      <c r="A60" s="229"/>
      <c r="B60" s="188" t="s">
        <v>50</v>
      </c>
      <c r="C60" s="123">
        <v>39965</v>
      </c>
      <c r="D60" s="20">
        <v>10591</v>
      </c>
      <c r="E60" s="23">
        <f>D60+ParcActuel!$AC35</f>
        <v>11465.317375886525</v>
      </c>
      <c r="F60" s="20"/>
      <c r="G60" s="20"/>
      <c r="H60" s="20"/>
      <c r="I60" s="20"/>
      <c r="J60" s="20"/>
      <c r="K60" s="20"/>
      <c r="L60" s="20"/>
      <c r="M60" s="20"/>
      <c r="N60" s="20"/>
      <c r="O60" s="23"/>
      <c r="S60"/>
      <c r="T60"/>
      <c r="U60"/>
      <c r="V60"/>
    </row>
    <row r="61" spans="1:22">
      <c r="A61" s="229"/>
      <c r="B61" s="188" t="s">
        <v>137</v>
      </c>
      <c r="C61" s="123">
        <v>42795</v>
      </c>
      <c r="D61" s="30"/>
      <c r="E61" s="20"/>
      <c r="F61" s="20">
        <f>E61+ParcActuel!$AC35</f>
        <v>874.31737588652481</v>
      </c>
      <c r="G61" s="20">
        <f>F61+ParcActuel!$AC35</f>
        <v>1748.6347517730496</v>
      </c>
      <c r="H61" s="20">
        <f>G61+ParcActuel!$AC35</f>
        <v>2622.9521276595742</v>
      </c>
      <c r="I61" s="20">
        <f>H61+ParcActuel!$AC35</f>
        <v>3497.2695035460993</v>
      </c>
      <c r="J61" s="20">
        <f>I61+ParcActuel!$AC35</f>
        <v>4371.5868794326243</v>
      </c>
      <c r="K61" s="20">
        <f>J61+ParcActuel!$AC35</f>
        <v>5245.9042553191493</v>
      </c>
      <c r="L61" s="20">
        <f>K61+ParcActuel!$AC35</f>
        <v>6120.2216312056744</v>
      </c>
      <c r="M61" s="20">
        <f>L61+ParcActuel!$AC35</f>
        <v>6994.5390070921994</v>
      </c>
      <c r="N61" s="20">
        <f>M61+ParcActuel!$AC35</f>
        <v>7868.8563829787245</v>
      </c>
      <c r="O61" s="23">
        <f>N61+ParcActuel!$AC35</f>
        <v>8743.1737588652486</v>
      </c>
      <c r="S61"/>
      <c r="T61"/>
      <c r="U61"/>
      <c r="V61"/>
    </row>
    <row r="62" spans="1:22">
      <c r="A62" s="229"/>
      <c r="B62" s="188" t="s">
        <v>138</v>
      </c>
      <c r="C62" s="123">
        <v>46447</v>
      </c>
      <c r="D62" s="3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>
        <f>ParcActuel!$AC35</f>
        <v>874.31737588652481</v>
      </c>
      <c r="Q62" s="20">
        <f>P62+ParcActuel!$AC35</f>
        <v>1748.6347517730496</v>
      </c>
      <c r="R62" s="20">
        <f>Q62+ParcActuel!$AC35</f>
        <v>2622.9521276595742</v>
      </c>
      <c r="S62"/>
      <c r="T62"/>
      <c r="U62"/>
      <c r="V62"/>
    </row>
    <row r="63" spans="1:22">
      <c r="A63" s="229"/>
      <c r="B63" s="188" t="s">
        <v>90</v>
      </c>
      <c r="C63" s="123">
        <v>41306</v>
      </c>
      <c r="D63" s="20">
        <v>2146</v>
      </c>
      <c r="E63" s="20">
        <f>D63+ParcActuel!$AC36</f>
        <v>2541.5123408410313</v>
      </c>
      <c r="F63" s="20">
        <f>E63+ParcActuel!$AC36</f>
        <v>2937.0246816820627</v>
      </c>
      <c r="G63" s="20">
        <f>F63+ParcActuel!$AC36</f>
        <v>3332.537022523094</v>
      </c>
      <c r="H63" s="20">
        <f>G63+ParcActuel!$AC36</f>
        <v>3728.0493633641254</v>
      </c>
      <c r="I63" s="20">
        <f>H63+ParcActuel!$AC36</f>
        <v>4123.5617042051563</v>
      </c>
      <c r="J63" s="20">
        <f>I63+ParcActuel!$AC36</f>
        <v>4519.0740450461872</v>
      </c>
      <c r="K63" s="23">
        <f>J63+ParcActuel!$AC36</f>
        <v>4914.5863858872181</v>
      </c>
      <c r="S63"/>
      <c r="T63"/>
      <c r="U63"/>
      <c r="V63"/>
    </row>
    <row r="64" spans="1:22">
      <c r="A64" s="230"/>
      <c r="B64" s="188" t="s">
        <v>134</v>
      </c>
      <c r="C64" s="123">
        <v>44986</v>
      </c>
      <c r="D64" s="20"/>
      <c r="E64" s="20"/>
      <c r="F64" s="20"/>
      <c r="G64" s="20"/>
      <c r="H64" s="20"/>
      <c r="I64" s="20"/>
      <c r="J64" s="20"/>
      <c r="K64" s="23"/>
      <c r="L64" s="20">
        <f>ParcActuel!$AC36</f>
        <v>395.51234084103129</v>
      </c>
      <c r="M64" s="20">
        <f>L64+ParcActuel!$AC36</f>
        <v>791.02468168206258</v>
      </c>
      <c r="N64" s="20">
        <f>M64+ParcActuel!$AC36</f>
        <v>1186.5370225230938</v>
      </c>
      <c r="O64" s="20">
        <f>N64+ParcActuel!$AC36</f>
        <v>1582.0493633641252</v>
      </c>
      <c r="P64" s="20">
        <f>O64+ParcActuel!$AC36</f>
        <v>1977.5617042051565</v>
      </c>
      <c r="Q64" s="20">
        <f>P64+ParcActuel!$AC36</f>
        <v>2373.0740450461876</v>
      </c>
      <c r="R64" s="20">
        <f>Q64+ParcActuel!$AC36</f>
        <v>2768.586385887219</v>
      </c>
      <c r="S64"/>
      <c r="T64"/>
      <c r="U64"/>
      <c r="V64"/>
    </row>
    <row r="65" spans="1:22">
      <c r="A65" s="233" t="s">
        <v>110</v>
      </c>
      <c r="B65" s="185" t="s">
        <v>86</v>
      </c>
      <c r="C65" s="127">
        <v>42461</v>
      </c>
      <c r="D65" s="20">
        <v>731</v>
      </c>
      <c r="E65" s="20">
        <f>D65+ParcActuel!$AC37</f>
        <v>1141.9652342822305</v>
      </c>
      <c r="F65" s="20">
        <f>E65+ParcActuel!$AC37</f>
        <v>1552.9304685644611</v>
      </c>
      <c r="G65" s="20">
        <f>F65+ParcActuel!$AC37</f>
        <v>1963.8957028466916</v>
      </c>
      <c r="H65" s="20">
        <f>G65+ParcActuel!$AC37</f>
        <v>2374.8609371289222</v>
      </c>
      <c r="I65" s="20">
        <f>H65+ParcActuel!$AC37</f>
        <v>2785.8261714111527</v>
      </c>
      <c r="J65" s="20">
        <f>I65+ParcActuel!$AC37</f>
        <v>3196.7914056933832</v>
      </c>
      <c r="K65" s="20">
        <f>J65+ParcActuel!$AC37</f>
        <v>3607.7566399756138</v>
      </c>
      <c r="L65" s="20">
        <f>K65+ParcActuel!$AC37</f>
        <v>4018.7218742578443</v>
      </c>
      <c r="M65" s="20">
        <f>L65+ParcActuel!$AC37</f>
        <v>4429.6871085400744</v>
      </c>
      <c r="N65" s="20">
        <f>M65+ParcActuel!$AC37+0.5*ParcActuel!$AC38</f>
        <v>5349.9527431800998</v>
      </c>
      <c r="O65" s="20">
        <f>N65+ParcActuel!$AC37+0.5*ParcActuel!$AC38</f>
        <v>6270.2183778201252</v>
      </c>
      <c r="P65" s="20">
        <f>O65+ParcActuel!$AC37+0.5*ParcActuel!$AC38</f>
        <v>7190.4840124601506</v>
      </c>
      <c r="Q65" s="20">
        <f>P65+ParcActuel!$AC37+0.5*ParcActuel!$AC38</f>
        <v>8110.7496471001759</v>
      </c>
      <c r="R65" s="20">
        <f>Q65+ParcActuel!$AC37+0.5*ParcActuel!$AC38</f>
        <v>9031.0152817402013</v>
      </c>
      <c r="S65"/>
      <c r="T65"/>
      <c r="U65"/>
      <c r="V65"/>
    </row>
    <row r="66" spans="1:22">
      <c r="A66" s="234"/>
      <c r="B66" s="186" t="s">
        <v>88</v>
      </c>
      <c r="C66" s="126">
        <v>40940</v>
      </c>
      <c r="D66" s="20">
        <v>4970</v>
      </c>
      <c r="E66" s="20">
        <f>D66+ParcActuel!$AC38</f>
        <v>5988.6008007155906</v>
      </c>
      <c r="F66" s="20">
        <f>E66+ParcActuel!$AC38</f>
        <v>7007.2016014311812</v>
      </c>
      <c r="G66" s="20">
        <f>F66+ParcActuel!$AC38</f>
        <v>8025.8024021467718</v>
      </c>
      <c r="H66" s="20">
        <f>G66+ParcActuel!$AC38</f>
        <v>9044.4032028623624</v>
      </c>
      <c r="I66" s="20">
        <f>H66+ParcActuel!$AC38</f>
        <v>10063.004003577953</v>
      </c>
      <c r="J66" s="20">
        <f>I66+ParcActuel!$AC38</f>
        <v>11081.604804293544</v>
      </c>
      <c r="K66" s="20">
        <f>J66+ParcActuel!$AC38</f>
        <v>12100.205605009134</v>
      </c>
      <c r="L66" s="20">
        <f>K66+ParcActuel!$AC38</f>
        <v>13118.806405724725</v>
      </c>
      <c r="M66" s="23">
        <f>L66+ParcActuel!$AC38</f>
        <v>14137.407206440315</v>
      </c>
      <c r="N66" s="24">
        <f>ParcActuel!$AC38</f>
        <v>1018.6008007155908</v>
      </c>
      <c r="O66" s="24">
        <f>N66+ParcActuel!$AC38</f>
        <v>2037.2016014311816</v>
      </c>
      <c r="P66" s="24">
        <f>O66+ParcActuel!$AC38</f>
        <v>3055.8024021467727</v>
      </c>
      <c r="Q66" s="24">
        <f>P66+ParcActuel!$AC38</f>
        <v>4074.4032028623633</v>
      </c>
      <c r="R66" s="24">
        <f>Q66+ParcActuel!$AC38</f>
        <v>5093.0040035779539</v>
      </c>
      <c r="S66"/>
      <c r="T66"/>
      <c r="U66"/>
      <c r="V66"/>
    </row>
    <row r="67" spans="1:22">
      <c r="A67" s="234"/>
      <c r="B67" s="186" t="s">
        <v>95</v>
      </c>
      <c r="C67" s="123">
        <v>39965</v>
      </c>
      <c r="D67" s="20">
        <v>6388.6689412976484</v>
      </c>
      <c r="E67" s="20">
        <f>D67+ParcActuel!$AC39</f>
        <v>7026.1398594945285</v>
      </c>
      <c r="F67" s="20">
        <f>E67+ParcActuel!$AC39</f>
        <v>7663.6107776914087</v>
      </c>
      <c r="G67" s="20">
        <f>F67+ParcActuel!$AC39</f>
        <v>8301.0816958882897</v>
      </c>
      <c r="H67" s="20">
        <f>G67+ParcActuel!$AC39</f>
        <v>8938.5526140851707</v>
      </c>
      <c r="I67" s="20">
        <f>H67+ParcActuel!$AC39</f>
        <v>9576.0235322820517</v>
      </c>
      <c r="J67" s="20">
        <f>I67+ParcActuel!$AC39</f>
        <v>10213.494450478933</v>
      </c>
      <c r="K67" s="20">
        <f>J67+ParcActuel!$AC39</f>
        <v>10850.965368675814</v>
      </c>
      <c r="L67" s="20">
        <f>K67+ParcActuel!$AC39</f>
        <v>11488.436286872695</v>
      </c>
      <c r="M67" s="20">
        <f>L67+ParcActuel!$AC39</f>
        <v>12125.907205069576</v>
      </c>
      <c r="N67" s="20">
        <f>M67+ParcActuel!$AC39+0.5*ParcActuel!$AC38</f>
        <v>13272.678523624252</v>
      </c>
      <c r="O67" s="23">
        <f>N67+ParcActuel!$AC39+0.5*ParcActuel!$AC38</f>
        <v>14419.449842178929</v>
      </c>
      <c r="S67"/>
      <c r="T67"/>
      <c r="U67"/>
      <c r="V67"/>
    </row>
    <row r="68" spans="1:22">
      <c r="A68" s="234"/>
      <c r="B68" s="186" t="s">
        <v>139</v>
      </c>
      <c r="C68" s="123">
        <v>46447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3"/>
      <c r="P68" s="20">
        <f>ParcActuel!$AC39+0.5*ParcActuel!$AC38</f>
        <v>1146.7713185546756</v>
      </c>
      <c r="Q68" s="20">
        <f>P68+ParcActuel!$AC39+0.5*ParcActuel!$AC38</f>
        <v>2293.5426371093513</v>
      </c>
      <c r="R68" s="20">
        <f>Q68+ParcActuel!$AC39+0.5*ParcActuel!$AC38</f>
        <v>3440.3139556640267</v>
      </c>
      <c r="S68"/>
      <c r="T68"/>
      <c r="U68"/>
      <c r="V68"/>
    </row>
    <row r="69" spans="1:22">
      <c r="A69" s="234"/>
      <c r="B69" s="186" t="s">
        <v>90</v>
      </c>
      <c r="C69" s="123">
        <v>41730</v>
      </c>
      <c r="D69" s="20">
        <v>1457</v>
      </c>
      <c r="E69" s="20">
        <f>D69+ParcActuel!$AC40</f>
        <v>1917.0182115892098</v>
      </c>
      <c r="F69" s="20">
        <f>E69+ParcActuel!$AC40</f>
        <v>2377.0364231784197</v>
      </c>
      <c r="G69" s="20">
        <f>F69+ParcActuel!$AC40</f>
        <v>2837.0546347676295</v>
      </c>
      <c r="H69" s="20">
        <f>G69+ParcActuel!$AC40</f>
        <v>3297.0728463568394</v>
      </c>
      <c r="I69" s="20">
        <f>H69+ParcActuel!$AC40</f>
        <v>3757.0910579460492</v>
      </c>
      <c r="J69" s="20">
        <f>I69+ParcActuel!$AC40</f>
        <v>4217.109269535259</v>
      </c>
      <c r="K69" s="20">
        <f>J69+ParcActuel!$AC40</f>
        <v>4677.1274811244693</v>
      </c>
      <c r="L69" s="23">
        <f>K69+ParcActuel!$AC40</f>
        <v>5137.1456927136796</v>
      </c>
      <c r="S69"/>
      <c r="T69"/>
      <c r="U69"/>
      <c r="V69"/>
    </row>
    <row r="70" spans="1:22">
      <c r="A70" s="234"/>
      <c r="B70" s="33" t="s">
        <v>134</v>
      </c>
      <c r="C70" s="129">
        <v>45352</v>
      </c>
      <c r="D70" s="20"/>
      <c r="E70" s="20"/>
      <c r="F70" s="20"/>
      <c r="G70" s="20"/>
      <c r="H70" s="20"/>
      <c r="I70" s="20"/>
      <c r="J70" s="20"/>
      <c r="K70" s="20"/>
      <c r="L70" s="23"/>
      <c r="M70" s="20">
        <f>ParcActuel!$AC40</f>
        <v>460.01821158920995</v>
      </c>
      <c r="N70" s="20">
        <f>M70+ParcActuel!$AC40</f>
        <v>920.03642317841991</v>
      </c>
      <c r="O70" s="20">
        <f>N70+ParcActuel!$AC40</f>
        <v>1380.05463476763</v>
      </c>
      <c r="P70" s="20">
        <f>O70+ParcActuel!$AC40</f>
        <v>1840.0728463568398</v>
      </c>
      <c r="Q70" s="20">
        <f>P70+ParcActuel!$AC40</f>
        <v>2300.0910579460497</v>
      </c>
      <c r="R70" s="20">
        <f>Q70+ParcActuel!$AC40</f>
        <v>2760.1092695352595</v>
      </c>
      <c r="S70"/>
      <c r="T70"/>
      <c r="U70"/>
      <c r="V70"/>
    </row>
    <row r="71" spans="1:22" ht="14.25" customHeight="1">
      <c r="A71" s="21"/>
      <c r="B71" s="222" t="s">
        <v>146</v>
      </c>
      <c r="C71" s="223"/>
      <c r="D71" s="21">
        <v>1</v>
      </c>
      <c r="E71" s="21">
        <v>2</v>
      </c>
      <c r="F71" s="21">
        <v>2</v>
      </c>
      <c r="G71" s="21">
        <v>2</v>
      </c>
      <c r="H71" s="21">
        <v>3</v>
      </c>
      <c r="I71" s="21">
        <v>2</v>
      </c>
      <c r="J71" s="21">
        <v>2</v>
      </c>
      <c r="K71" s="21">
        <v>3</v>
      </c>
      <c r="L71" s="21">
        <v>3</v>
      </c>
      <c r="M71" s="117">
        <v>4</v>
      </c>
      <c r="N71" s="21">
        <v>3</v>
      </c>
      <c r="O71" s="21">
        <v>2</v>
      </c>
      <c r="P71" s="21">
        <v>2</v>
      </c>
      <c r="Q71" s="21">
        <v>3</v>
      </c>
      <c r="R71" s="21">
        <v>3</v>
      </c>
      <c r="S71" s="21"/>
      <c r="T71" s="21"/>
      <c r="U71" s="21"/>
      <c r="V71" s="21"/>
    </row>
    <row r="72" spans="1:22" ht="15" customHeight="1">
      <c r="A72" s="21"/>
      <c r="B72" s="20"/>
      <c r="C72" s="21"/>
      <c r="D72"/>
      <c r="E72" s="21" t="s">
        <v>147</v>
      </c>
      <c r="F72" s="221"/>
      <c r="G72" s="21" t="s">
        <v>147</v>
      </c>
      <c r="H72"/>
      <c r="I72" s="21" t="s">
        <v>148</v>
      </c>
      <c r="J72" s="21" t="s">
        <v>148</v>
      </c>
      <c r="K72"/>
      <c r="L72" s="21" t="s">
        <v>148</v>
      </c>
      <c r="M72" s="21"/>
      <c r="N72" s="21"/>
      <c r="O72" s="21" t="s">
        <v>147</v>
      </c>
      <c r="P72" s="21" t="s">
        <v>148</v>
      </c>
      <c r="Q72" s="21"/>
      <c r="R72" s="21"/>
      <c r="S72" s="21"/>
      <c r="T72" s="21"/>
      <c r="U72" s="21"/>
      <c r="V72" s="21"/>
    </row>
    <row r="73" spans="1:22">
      <c r="A73" s="21"/>
      <c r="B73" s="20"/>
      <c r="C73" s="21"/>
      <c r="D73"/>
      <c r="E73" s="21" t="s">
        <v>59</v>
      </c>
      <c r="F73" s="221"/>
      <c r="G73" s="21" t="s">
        <v>83</v>
      </c>
      <c r="H73"/>
      <c r="I73" s="21" t="s">
        <v>99</v>
      </c>
      <c r="J73" s="21" t="s">
        <v>33</v>
      </c>
      <c r="K73"/>
      <c r="L73" s="21" t="s">
        <v>104</v>
      </c>
      <c r="M73" s="21"/>
      <c r="N73" s="21"/>
      <c r="O73" s="21" t="s">
        <v>110</v>
      </c>
      <c r="P73" s="21" t="s">
        <v>59</v>
      </c>
      <c r="Q73" s="21"/>
      <c r="R73" s="21"/>
      <c r="S73" s="21"/>
      <c r="T73" s="21"/>
      <c r="U73" s="21"/>
      <c r="V73" s="21"/>
    </row>
    <row r="74" spans="1:22">
      <c r="F74" s="37"/>
    </row>
  </sheetData>
  <mergeCells count="9">
    <mergeCell ref="F72:F73"/>
    <mergeCell ref="B71:C71"/>
    <mergeCell ref="A44:A48"/>
    <mergeCell ref="A49:A55"/>
    <mergeCell ref="A2:A14"/>
    <mergeCell ref="A15:A34"/>
    <mergeCell ref="A35:A43"/>
    <mergeCell ref="A56:A64"/>
    <mergeCell ref="A65:A70"/>
  </mergeCells>
  <conditionalFormatting sqref="D4:R14 D20:R40 D44:R47 D49:R54 D56:R62 D65:R68">
    <cfRule type="cellIs" dxfId="37" priority="70" operator="greaterThan">
      <formula>15000</formula>
    </cfRule>
    <cfRule type="cellIs" dxfId="36" priority="71" operator="greaterThan">
      <formula>10000</formula>
    </cfRule>
  </conditionalFormatting>
  <conditionalFormatting sqref="B2:B70">
    <cfRule type="notContainsText" dxfId="35" priority="65" operator="notContains" text="bis">
      <formula>ISERROR(SEARCH("bis",B2))</formula>
    </cfRule>
    <cfRule type="containsText" dxfId="34" priority="66" operator="containsText" text="bis">
      <formula>NOT(ISERROR(SEARCH("bis",B2)))</formula>
    </cfRule>
  </conditionalFormatting>
  <conditionalFormatting sqref="D2:R70">
    <cfRule type="containsBlanks" dxfId="33" priority="465">
      <formula>LEN(TRIM(D2))=0</formula>
    </cfRule>
  </conditionalFormatting>
  <conditionalFormatting sqref="D2:R3 D15:R19 D41:R43 D48:R48 D55:R55 D63:R64 D69:R70">
    <cfRule type="cellIs" dxfId="32" priority="67" operator="greaterThan">
      <formula>5000</formula>
    </cfRule>
    <cfRule type="cellIs" dxfId="31" priority="69" operator="greaterThan">
      <formula>3000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A8162D70-8DF3-4671-BAE9-D27C922F64F6}">
            <xm:f>ParcActuel!$AK$2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greaterThanOrEqual" id="{E603B858-CD8D-4503-BBE4-1FEC17822EEF}">
            <xm:f>ParcActuel!$AK$3</xm:f>
            <x14:dxf>
              <numFmt numFmtId="167" formatCode="[$-40C]d\-mmm;@"/>
              <fill>
                <patternFill>
                  <bgColor theme="2" tint="-0.24994659260841701"/>
                </patternFill>
              </fill>
            </x14:dxf>
          </x14:cfRule>
          <xm:sqref>C2:C70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 xr3:uid="{842E5F09-E766-5B8D-85AF-A39847EA96FD}">
      <selection activeCell="B2" sqref="B2"/>
    </sheetView>
  </sheetViews>
  <sheetFormatPr defaultColWidth="11.42578125" defaultRowHeight="15"/>
  <cols>
    <col min="1" max="1" width="9.7109375" style="12" bestFit="1" customWidth="1"/>
    <col min="2" max="2" width="226.28515625" style="12" bestFit="1" customWidth="1"/>
    <col min="3" max="16384" width="11.42578125" style="12"/>
  </cols>
  <sheetData>
    <row r="1" spans="1:2" ht="29.25" customHeight="1">
      <c r="A1" s="12" t="s">
        <v>120</v>
      </c>
      <c r="B1" s="12" t="s">
        <v>149</v>
      </c>
    </row>
    <row r="2" spans="1:2" ht="29.25" customHeight="1">
      <c r="A2" s="12" t="s">
        <v>121</v>
      </c>
      <c r="B2" s="12" t="s">
        <v>150</v>
      </c>
    </row>
    <row r="3" spans="1:2" ht="29.25" customHeight="1">
      <c r="A3" s="12" t="s">
        <v>151</v>
      </c>
      <c r="B3" s="12" t="s">
        <v>152</v>
      </c>
    </row>
    <row r="4" spans="1:2" ht="29.25" customHeight="1">
      <c r="A4" s="12" t="s">
        <v>153</v>
      </c>
      <c r="B4" s="12" t="s">
        <v>154</v>
      </c>
    </row>
    <row r="5" spans="1:2" ht="29.25" customHeight="1">
      <c r="A5" s="12" t="s">
        <v>155</v>
      </c>
      <c r="B5" s="12" t="s">
        <v>156</v>
      </c>
    </row>
    <row r="6" spans="1:2" ht="29.25" customHeight="1">
      <c r="A6" s="12" t="s">
        <v>157</v>
      </c>
    </row>
    <row r="7" spans="1:2" ht="29.25" customHeight="1">
      <c r="A7" s="12" t="s">
        <v>158</v>
      </c>
    </row>
    <row r="8" spans="1:2" ht="29.25" customHeight="1">
      <c r="A8" s="12" t="s">
        <v>159</v>
      </c>
    </row>
    <row r="9" spans="1:2" ht="29.25" customHeight="1">
      <c r="A9" s="12" t="s">
        <v>160</v>
      </c>
    </row>
    <row r="10" spans="1:2" ht="29.25" customHeight="1">
      <c r="A10" s="12" t="s">
        <v>161</v>
      </c>
    </row>
    <row r="11" spans="1:2" ht="29.25" customHeight="1">
      <c r="A11" s="12" t="s">
        <v>162</v>
      </c>
    </row>
    <row r="12" spans="1:2" ht="29.25" customHeight="1">
      <c r="A12" s="12" t="s">
        <v>163</v>
      </c>
    </row>
    <row r="13" spans="1:2" ht="29.25" customHeight="1">
      <c r="A13" s="12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X40"/>
  <sheetViews>
    <sheetView zoomScaleNormal="100" workbookViewId="0" xr3:uid="{51F8DEE0-4D01-5F28-A812-FC0BD7CAC4A5}">
      <selection activeCell="N7" sqref="N7"/>
    </sheetView>
  </sheetViews>
  <sheetFormatPr defaultColWidth="11.42578125" defaultRowHeight="15"/>
  <cols>
    <col min="1" max="1" width="11.42578125" style="12"/>
    <col min="2" max="2" width="12.28515625" style="11" bestFit="1" customWidth="1"/>
    <col min="3" max="3" width="13.7109375" style="12" bestFit="1" customWidth="1"/>
    <col min="4" max="16384" width="11.42578125" style="12"/>
  </cols>
  <sheetData>
    <row r="1" spans="1:24" s="29" customFormat="1">
      <c r="A1" s="25" t="s">
        <v>1</v>
      </c>
      <c r="B1" s="25" t="s">
        <v>4</v>
      </c>
      <c r="C1" s="26" t="s">
        <v>8</v>
      </c>
      <c r="D1" s="27" t="s">
        <v>165</v>
      </c>
      <c r="E1" s="28" t="s">
        <v>166</v>
      </c>
      <c r="F1" s="28" t="s">
        <v>167</v>
      </c>
      <c r="G1" s="28" t="s">
        <v>122</v>
      </c>
      <c r="H1" s="28" t="s">
        <v>123</v>
      </c>
      <c r="I1" s="28" t="s">
        <v>124</v>
      </c>
      <c r="J1" s="28" t="s">
        <v>125</v>
      </c>
      <c r="K1" s="28" t="s">
        <v>126</v>
      </c>
      <c r="L1" s="28" t="s">
        <v>127</v>
      </c>
      <c r="M1" s="28" t="s">
        <v>128</v>
      </c>
      <c r="N1" s="28" t="s">
        <v>129</v>
      </c>
      <c r="O1" s="28" t="s">
        <v>130</v>
      </c>
      <c r="P1" s="28" t="s">
        <v>131</v>
      </c>
      <c r="Q1" s="28" t="s">
        <v>132</v>
      </c>
      <c r="R1" s="28" t="s">
        <v>133</v>
      </c>
      <c r="S1" s="28" t="s">
        <v>168</v>
      </c>
      <c r="T1" s="28" t="s">
        <v>169</v>
      </c>
      <c r="U1" s="28" t="s">
        <v>170</v>
      </c>
      <c r="V1" s="28" t="s">
        <v>171</v>
      </c>
      <c r="W1" s="28" t="s">
        <v>172</v>
      </c>
      <c r="X1" s="28" t="s">
        <v>173</v>
      </c>
    </row>
    <row r="2" spans="1:24">
      <c r="A2" s="238" t="s">
        <v>33</v>
      </c>
      <c r="B2" s="13" t="s">
        <v>35</v>
      </c>
      <c r="C2" s="2">
        <v>40940</v>
      </c>
      <c r="D2" s="20">
        <v>1235</v>
      </c>
      <c r="E2" s="20">
        <f>D2+ParcActuel!$AC3</f>
        <v>1430.5187749104371</v>
      </c>
      <c r="F2" s="20">
        <f>E2+ParcActuel!$AC3</f>
        <v>1626.0375498208741</v>
      </c>
      <c r="G2" s="20">
        <f>F2+ParcActuel!$AC3</f>
        <v>1821.5563247313112</v>
      </c>
      <c r="H2" s="20">
        <f>G2+ParcActuel!$AC3</f>
        <v>2017.0750996417482</v>
      </c>
      <c r="I2" s="20">
        <f>H2+ParcActuel!$AC3</f>
        <v>2212.5938745521853</v>
      </c>
      <c r="J2" s="20">
        <f>I2+ParcActuel!$AC3</f>
        <v>2408.1126494626224</v>
      </c>
      <c r="K2" s="20">
        <f>J2+ParcActuel!$AC3</f>
        <v>2603.6314243730594</v>
      </c>
      <c r="L2" s="20">
        <f>K2+ParcActuel!$AC3</f>
        <v>2799.1501992834965</v>
      </c>
      <c r="M2" s="20">
        <f>L2+ParcActuel!$AC3</f>
        <v>2994.6689741939335</v>
      </c>
      <c r="N2" s="20">
        <f>M2+ParcActuel!$AC3</f>
        <v>3190.1877491043706</v>
      </c>
      <c r="O2" s="20">
        <f>N2+ParcActuel!$AC3</f>
        <v>3385.7065240148077</v>
      </c>
      <c r="P2" s="20">
        <f>O2+ParcActuel!$AC3</f>
        <v>3581.2252989252447</v>
      </c>
      <c r="Q2" s="20">
        <f>P2+ParcActuel!$AC3</f>
        <v>3776.7440738356818</v>
      </c>
      <c r="R2" s="20">
        <f>Q2+ParcActuel!$AC3</f>
        <v>3972.2628487461188</v>
      </c>
      <c r="S2" s="20">
        <f>R2+ParcActuel!$AC3</f>
        <v>4167.7816236565559</v>
      </c>
      <c r="T2" s="20">
        <f>S2+ParcActuel!$AC3</f>
        <v>4363.300398566993</v>
      </c>
      <c r="U2" s="20">
        <f>T2+ParcActuel!$AC3</f>
        <v>4558.81917347743</v>
      </c>
      <c r="V2" s="20">
        <f>U2+ParcActuel!$AC3</f>
        <v>4754.3379483878671</v>
      </c>
      <c r="W2" s="20">
        <f>V2+ParcActuel!$AC3</f>
        <v>4949.8567232983041</v>
      </c>
      <c r="X2" s="20">
        <f>W2+ParcActuel!$AC3</f>
        <v>5145.3754982087412</v>
      </c>
    </row>
    <row r="3" spans="1:24">
      <c r="A3" s="239"/>
      <c r="B3" s="1" t="s">
        <v>40</v>
      </c>
      <c r="C3" s="3">
        <v>40725</v>
      </c>
      <c r="D3" s="20">
        <v>5839</v>
      </c>
      <c r="E3" s="20">
        <f>D3+ParcActuel!$AC4</f>
        <v>6572.0711225252535</v>
      </c>
      <c r="F3" s="20">
        <f>E3+ParcActuel!$AC4</f>
        <v>7305.142245050507</v>
      </c>
      <c r="G3" s="20">
        <f>F3+ParcActuel!$AC4</f>
        <v>8038.2133675757605</v>
      </c>
      <c r="H3" s="20">
        <f>G3+ParcActuel!$AC4</f>
        <v>8771.2844901010139</v>
      </c>
      <c r="I3" s="20">
        <f>H3+ParcActuel!$AC4</f>
        <v>9504.3556126262665</v>
      </c>
      <c r="J3" s="20">
        <f>I3+ParcActuel!$AC4</f>
        <v>10237.426735151519</v>
      </c>
      <c r="K3" s="20">
        <f>J3+ParcActuel!$AC4</f>
        <v>10970.497857676772</v>
      </c>
      <c r="L3" s="20">
        <f>K3+ParcActuel!$AC4</f>
        <v>11703.568980202024</v>
      </c>
      <c r="M3" s="20">
        <f>L3+ParcActuel!$AC4</f>
        <v>12436.640102727277</v>
      </c>
      <c r="N3" s="20">
        <f>M3+ParcActuel!$AC4</f>
        <v>13169.711225252529</v>
      </c>
      <c r="O3" s="20">
        <f>N3+ParcActuel!$AC4</f>
        <v>13902.782347777782</v>
      </c>
      <c r="P3" s="20">
        <f>O3+ParcActuel!$AC4</f>
        <v>14635.853470303035</v>
      </c>
      <c r="Q3" s="20">
        <f>P3+ParcActuel!$AC4</f>
        <v>15368.924592828287</v>
      </c>
      <c r="R3" s="20">
        <f>Q3+ParcActuel!$AC4</f>
        <v>16101.99571535354</v>
      </c>
      <c r="S3" s="20">
        <f>R3+ParcActuel!$AC4</f>
        <v>16835.066837878792</v>
      </c>
      <c r="T3" s="20">
        <f>S3+ParcActuel!$AC4</f>
        <v>17568.137960404045</v>
      </c>
      <c r="U3" s="20">
        <f>T3+ParcActuel!$AC4</f>
        <v>18301.209082929297</v>
      </c>
      <c r="V3" s="20">
        <f>U3+ParcActuel!$AC4</f>
        <v>19034.28020545455</v>
      </c>
      <c r="W3" s="20">
        <f>V3+ParcActuel!$AC4</f>
        <v>19767.351327979803</v>
      </c>
      <c r="X3" s="20">
        <f>W3+ParcActuel!$AC4</f>
        <v>20500.422450505055</v>
      </c>
    </row>
    <row r="4" spans="1:24">
      <c r="A4" s="239"/>
      <c r="B4" s="1" t="s">
        <v>45</v>
      </c>
      <c r="C4" s="4">
        <v>40725</v>
      </c>
      <c r="D4" s="20">
        <v>7338.5058341548292</v>
      </c>
      <c r="E4" s="20">
        <f>D4+ParcActuel!$AC5</f>
        <v>8388.0606521973568</v>
      </c>
      <c r="F4" s="20">
        <f>E4+ParcActuel!$AC5</f>
        <v>9437.6154702398853</v>
      </c>
      <c r="G4" s="20">
        <f>F4+ParcActuel!$AC5</f>
        <v>10487.170288282414</v>
      </c>
      <c r="H4" s="20">
        <f>G4+ParcActuel!$AC5</f>
        <v>11536.725106324942</v>
      </c>
      <c r="I4" s="20">
        <f>H4+ParcActuel!$AC5</f>
        <v>12586.279924367471</v>
      </c>
      <c r="J4" s="20">
        <f>I4+ParcActuel!$AC5</f>
        <v>13635.834742409999</v>
      </c>
      <c r="K4" s="20">
        <f>J4+ParcActuel!$AC5</f>
        <v>14685.389560452528</v>
      </c>
      <c r="L4" s="20">
        <f>K4+ParcActuel!$AC5</f>
        <v>15734.944378495056</v>
      </c>
      <c r="M4" s="20">
        <f>L4+ParcActuel!$AC5</f>
        <v>16784.499196537585</v>
      </c>
      <c r="N4" s="20">
        <f>M4+ParcActuel!$AC5</f>
        <v>17834.054014580113</v>
      </c>
      <c r="O4" s="20">
        <f>N4+ParcActuel!$AC5</f>
        <v>18883.608832622642</v>
      </c>
      <c r="P4" s="20">
        <f>O4+ParcActuel!$AC5</f>
        <v>19933.16365066517</v>
      </c>
      <c r="Q4" s="20">
        <f>P4+ParcActuel!$AC5</f>
        <v>20982.718468707699</v>
      </c>
      <c r="R4" s="20">
        <f>Q4+ParcActuel!$AC5</f>
        <v>22032.273286750227</v>
      </c>
      <c r="S4" s="20">
        <f>R4+ParcActuel!$AC5</f>
        <v>23081.828104792756</v>
      </c>
      <c r="T4" s="20">
        <f>S4+ParcActuel!$AC5</f>
        <v>24131.382922835284</v>
      </c>
      <c r="U4" s="20">
        <f>T4+ParcActuel!$AC5</f>
        <v>25180.937740877813</v>
      </c>
      <c r="V4" s="20">
        <f>U4+ParcActuel!$AC5</f>
        <v>26230.492558920341</v>
      </c>
      <c r="W4" s="20">
        <f>V4+ParcActuel!$AC5</f>
        <v>27280.04737696287</v>
      </c>
      <c r="X4" s="20">
        <f>W4+ParcActuel!$AC5</f>
        <v>28329.602195005398</v>
      </c>
    </row>
    <row r="5" spans="1:24">
      <c r="A5" s="239"/>
      <c r="B5" s="1" t="s">
        <v>50</v>
      </c>
      <c r="C5" s="4">
        <v>40725</v>
      </c>
      <c r="D5" s="20">
        <v>8656</v>
      </c>
      <c r="E5" s="20">
        <f>D5+ParcActuel!$AC6</f>
        <v>10185.493941066128</v>
      </c>
      <c r="F5" s="20">
        <f>E5+ParcActuel!$AC6</f>
        <v>11714.987882132256</v>
      </c>
      <c r="G5" s="20">
        <f>F5+ParcActuel!$AC6</f>
        <v>13244.481823198385</v>
      </c>
      <c r="H5" s="20">
        <f>G5+ParcActuel!$AC6</f>
        <v>14773.975764264513</v>
      </c>
      <c r="I5" s="20">
        <f>H5+ParcActuel!$AC6</f>
        <v>16303.469705330641</v>
      </c>
      <c r="J5" s="20">
        <f>I5+ParcActuel!$AC6</f>
        <v>17832.963646396769</v>
      </c>
      <c r="K5" s="20">
        <f>J5+ParcActuel!$AC6</f>
        <v>19362.457587462897</v>
      </c>
      <c r="L5" s="20">
        <f>K5+ParcActuel!$AC6</f>
        <v>20891.951528529025</v>
      </c>
      <c r="M5" s="20">
        <f>L5+ParcActuel!$AC6</f>
        <v>22421.445469595154</v>
      </c>
      <c r="N5" s="20">
        <f>M5+ParcActuel!$AC6</f>
        <v>23950.939410661282</v>
      </c>
      <c r="O5" s="20">
        <f>N5+ParcActuel!$AC6</f>
        <v>25480.43335172741</v>
      </c>
      <c r="P5" s="20">
        <f>O5+ParcActuel!$AC6</f>
        <v>27009.927292793538</v>
      </c>
      <c r="Q5" s="20">
        <f>P5+ParcActuel!$AC6</f>
        <v>28539.421233859666</v>
      </c>
      <c r="R5" s="20">
        <f>Q5+ParcActuel!$AC6</f>
        <v>30068.915174925794</v>
      </c>
      <c r="S5" s="20">
        <f>R5+ParcActuel!$AC6</f>
        <v>31598.409115991923</v>
      </c>
      <c r="T5" s="20">
        <f>S5+ParcActuel!$AC6</f>
        <v>33127.903057058051</v>
      </c>
      <c r="U5" s="20">
        <f>T5+ParcActuel!$AC6</f>
        <v>34657.396998124175</v>
      </c>
      <c r="V5" s="20">
        <f>U5+ParcActuel!$AC6</f>
        <v>36186.8909391903</v>
      </c>
      <c r="W5" s="20">
        <f>V5+ParcActuel!$AC6</f>
        <v>37716.384880256424</v>
      </c>
      <c r="X5" s="20">
        <f>W5+ParcActuel!$AC6</f>
        <v>39245.878821322549</v>
      </c>
    </row>
    <row r="6" spans="1:24">
      <c r="A6" s="239"/>
      <c r="B6" s="1" t="s">
        <v>55</v>
      </c>
      <c r="C6" s="4">
        <v>40725</v>
      </c>
      <c r="D6" s="20">
        <v>7113</v>
      </c>
      <c r="E6" s="20">
        <f>D6+ParcActuel!$AC8</f>
        <v>7864.9698000883145</v>
      </c>
      <c r="F6" s="20">
        <f>E6+ParcActuel!$AC8</f>
        <v>8616.939600176629</v>
      </c>
      <c r="G6" s="20">
        <f>F6+ParcActuel!$AC8</f>
        <v>9368.9094002649435</v>
      </c>
      <c r="H6" s="20">
        <f>G6+ParcActuel!$AC8</f>
        <v>10120.879200353258</v>
      </c>
      <c r="I6" s="20">
        <f>H6+ParcActuel!$AC8</f>
        <v>10872.849000441573</v>
      </c>
      <c r="J6" s="20">
        <f>I6+ParcActuel!$AC8</f>
        <v>11624.818800529887</v>
      </c>
      <c r="K6" s="20">
        <f>J6+ParcActuel!$AC8</f>
        <v>12376.788600618202</v>
      </c>
      <c r="L6" s="20">
        <f>K6+ParcActuel!$AC8</f>
        <v>13128.758400706516</v>
      </c>
      <c r="M6" s="20">
        <f>L6+ParcActuel!$AC8</f>
        <v>13880.728200794831</v>
      </c>
      <c r="N6" s="20">
        <f>M6+ParcActuel!$AC8</f>
        <v>14632.698000883145</v>
      </c>
      <c r="O6" s="20">
        <f>N6+ParcActuel!$AC8</f>
        <v>15384.66780097146</v>
      </c>
      <c r="P6" s="20">
        <f>O6+ParcActuel!$AC8</f>
        <v>16136.637601059774</v>
      </c>
      <c r="Q6" s="20">
        <f>P6+ParcActuel!$AC8</f>
        <v>16888.607401148089</v>
      </c>
      <c r="R6" s="20">
        <f>Q6+ParcActuel!$AC8</f>
        <v>17640.577201236403</v>
      </c>
      <c r="S6" s="20">
        <f>R6+ParcActuel!$AC8</f>
        <v>18392.547001324718</v>
      </c>
      <c r="T6" s="20">
        <f>S6+ParcActuel!$AC8</f>
        <v>19144.516801413032</v>
      </c>
      <c r="U6" s="20">
        <f>T6+ParcActuel!$AC8</f>
        <v>19896.486601501347</v>
      </c>
      <c r="V6" s="20">
        <f>U6+ParcActuel!$AC8</f>
        <v>20648.456401589661</v>
      </c>
      <c r="W6" s="20">
        <f>V6+ParcActuel!$AC8</f>
        <v>21400.426201677976</v>
      </c>
      <c r="X6" s="20">
        <f>W6+ParcActuel!$AC8</f>
        <v>22152.39600176629</v>
      </c>
    </row>
    <row r="7" spans="1:24">
      <c r="A7" s="240"/>
      <c r="B7" s="44" t="s">
        <v>57</v>
      </c>
      <c r="C7" s="5">
        <v>41306</v>
      </c>
      <c r="D7" s="20">
        <v>4860</v>
      </c>
      <c r="E7" s="20">
        <f>D7+ParcActuel!$AC9</f>
        <v>6048.7804381903752</v>
      </c>
      <c r="F7" s="20">
        <f>E7+ParcActuel!$AC9</f>
        <v>7237.5608763807504</v>
      </c>
      <c r="G7" s="20">
        <f>F7+ParcActuel!$AC9</f>
        <v>8426.3413145711256</v>
      </c>
      <c r="H7" s="20">
        <f>G7+ParcActuel!$AC9</f>
        <v>9615.1217527615008</v>
      </c>
      <c r="I7" s="20">
        <f>H7+ParcActuel!$AC9</f>
        <v>10803.902190951876</v>
      </c>
      <c r="J7" s="20">
        <f>I7+ParcActuel!$AC9</f>
        <v>11992.682629142251</v>
      </c>
      <c r="K7" s="20">
        <f>J7+ParcActuel!$AC9</f>
        <v>13181.463067332626</v>
      </c>
      <c r="L7" s="20">
        <f>K7+ParcActuel!$AC9</f>
        <v>14370.243505523002</v>
      </c>
      <c r="M7" s="20">
        <f>L7+ParcActuel!$AC9</f>
        <v>15559.023943713377</v>
      </c>
      <c r="N7" s="20">
        <f>M7+ParcActuel!$AC9</f>
        <v>16747.804381903752</v>
      </c>
      <c r="O7" s="20">
        <f>N7+ParcActuel!$AC9</f>
        <v>17936.584820094129</v>
      </c>
      <c r="P7" s="20">
        <f>O7+ParcActuel!$AC9</f>
        <v>19125.365258284506</v>
      </c>
      <c r="Q7" s="20">
        <f>P7+ParcActuel!$AC9</f>
        <v>20314.145696474883</v>
      </c>
      <c r="R7" s="20">
        <f>Q7+ParcActuel!$AC9</f>
        <v>21502.92613466526</v>
      </c>
      <c r="S7" s="20">
        <f>R7+ParcActuel!$AC9</f>
        <v>22691.706572855637</v>
      </c>
      <c r="T7" s="20">
        <f>S7+ParcActuel!$AC9</f>
        <v>23880.487011046014</v>
      </c>
      <c r="U7" s="20">
        <f>T7+ParcActuel!$AC9</f>
        <v>25069.267449236391</v>
      </c>
      <c r="V7" s="20">
        <f>U7+ParcActuel!$AC9</f>
        <v>26258.047887426768</v>
      </c>
      <c r="W7" s="20">
        <f>V7+ParcActuel!$AC9</f>
        <v>27446.828325617145</v>
      </c>
      <c r="X7" s="20">
        <f>W7+ParcActuel!$AC9</f>
        <v>28635.608763807522</v>
      </c>
    </row>
    <row r="8" spans="1:24">
      <c r="A8" s="241" t="s">
        <v>59</v>
      </c>
      <c r="B8" s="13" t="s">
        <v>35</v>
      </c>
      <c r="C8" s="2">
        <v>40148</v>
      </c>
      <c r="D8" s="20">
        <v>4531</v>
      </c>
      <c r="E8" s="19">
        <f>D8+ParcActuel!$AC10</f>
        <v>5212.9699444243324</v>
      </c>
      <c r="F8" s="19">
        <f>E8+ParcActuel!$AC10</f>
        <v>5894.9398888486649</v>
      </c>
      <c r="G8" s="19">
        <f>F8+ParcActuel!$AC10</f>
        <v>6576.9098332729973</v>
      </c>
      <c r="H8" s="19">
        <f>G8+ParcActuel!$AC10</f>
        <v>7258.8797776973297</v>
      </c>
      <c r="I8" s="19">
        <f>H8+ParcActuel!$AC10</f>
        <v>7940.8497221216621</v>
      </c>
      <c r="J8" s="19">
        <f>I8+ParcActuel!$AC10</f>
        <v>8622.8196665459946</v>
      </c>
      <c r="K8" s="19">
        <f>J8+ParcActuel!$AC10</f>
        <v>9304.789610970327</v>
      </c>
      <c r="L8" s="19">
        <f>K8+ParcActuel!$AC10</f>
        <v>9986.7595553946594</v>
      </c>
      <c r="M8" s="19">
        <f>L8+ParcActuel!$AC10</f>
        <v>10668.729499818992</v>
      </c>
      <c r="N8" s="19">
        <f>M8+ParcActuel!$AC10</f>
        <v>11350.699444243324</v>
      </c>
      <c r="O8" s="19">
        <f>N8+ParcActuel!$AC10</f>
        <v>12032.669388667657</v>
      </c>
      <c r="P8" s="19">
        <f>O8+ParcActuel!$AC10</f>
        <v>12714.639333091989</v>
      </c>
      <c r="Q8" s="19">
        <f>P8+ParcActuel!$AC10</f>
        <v>13396.609277516322</v>
      </c>
      <c r="R8" s="19">
        <f>Q8+ParcActuel!$AC10</f>
        <v>14078.579221940654</v>
      </c>
      <c r="S8" s="19">
        <f>R8+ParcActuel!$AC10</f>
        <v>14760.549166364986</v>
      </c>
      <c r="T8" s="19">
        <f>S8+ParcActuel!$AC10</f>
        <v>15442.519110789319</v>
      </c>
      <c r="U8" s="19">
        <f>T8+ParcActuel!$AC10</f>
        <v>16124.489055213651</v>
      </c>
      <c r="V8" s="19">
        <f>U8+ParcActuel!$AC10</f>
        <v>16806.458999637984</v>
      </c>
      <c r="W8" s="19">
        <f>V8+ParcActuel!$AC10</f>
        <v>17488.428944062318</v>
      </c>
      <c r="X8" s="19">
        <f>W8+ParcActuel!$AC10</f>
        <v>18170.398888486652</v>
      </c>
    </row>
    <row r="9" spans="1:24">
      <c r="A9" s="239"/>
      <c r="B9" s="14" t="s">
        <v>62</v>
      </c>
      <c r="C9" s="6">
        <v>42370</v>
      </c>
      <c r="D9" s="20">
        <v>353</v>
      </c>
      <c r="E9" s="20">
        <f>D9+ParcActuel!$AC11</f>
        <v>499.58385458167334</v>
      </c>
      <c r="F9" s="20">
        <f>E9+ParcActuel!$AC11</f>
        <v>646.16770916334667</v>
      </c>
      <c r="G9" s="20">
        <f>F9+ParcActuel!$AC11</f>
        <v>792.75156374502001</v>
      </c>
      <c r="H9" s="20">
        <f>G9+ParcActuel!$AC11</f>
        <v>939.33541832669334</v>
      </c>
      <c r="I9" s="20">
        <f>H9+ParcActuel!$AC11</f>
        <v>1085.9192729083666</v>
      </c>
      <c r="J9" s="20">
        <f>I9+ParcActuel!$AC11</f>
        <v>1232.5031274900398</v>
      </c>
      <c r="K9" s="20">
        <f>J9+ParcActuel!$AC11</f>
        <v>1379.086982071713</v>
      </c>
      <c r="L9" s="20">
        <f>K9+ParcActuel!$AC11</f>
        <v>1525.6708366533862</v>
      </c>
      <c r="M9" s="20">
        <f>L9+ParcActuel!$AC11</f>
        <v>1672.2546912350595</v>
      </c>
      <c r="N9" s="20">
        <f>M9+ParcActuel!$AC11</f>
        <v>1818.8385458167327</v>
      </c>
      <c r="O9" s="20">
        <f>N9+ParcActuel!$AC11</f>
        <v>1965.4224003984059</v>
      </c>
      <c r="P9" s="20">
        <f>O9+ParcActuel!$AC11</f>
        <v>2112.0062549800791</v>
      </c>
      <c r="Q9" s="20">
        <f>P9+ParcActuel!$AC11</f>
        <v>2258.5901095617523</v>
      </c>
      <c r="R9" s="20">
        <f>Q9+ParcActuel!$AC11</f>
        <v>2405.1739641434256</v>
      </c>
      <c r="S9" s="20">
        <f>R9+ParcActuel!$AC11</f>
        <v>2551.7578187250988</v>
      </c>
      <c r="T9" s="20">
        <f>S9+ParcActuel!$AC11</f>
        <v>2698.341673306772</v>
      </c>
      <c r="U9" s="20">
        <f>T9+ParcActuel!$AC11</f>
        <v>2844.9255278884452</v>
      </c>
      <c r="V9" s="20">
        <f>U9+ParcActuel!$AC11</f>
        <v>2991.5093824701185</v>
      </c>
      <c r="W9" s="20">
        <f>V9+ParcActuel!$AC11</f>
        <v>3138.0932370517917</v>
      </c>
      <c r="X9" s="20">
        <f>W9+ParcActuel!$AC11</f>
        <v>3284.6770916334649</v>
      </c>
    </row>
    <row r="10" spans="1:24">
      <c r="A10" s="239"/>
      <c r="B10" s="1" t="s">
        <v>40</v>
      </c>
      <c r="C10" s="4">
        <v>40391</v>
      </c>
      <c r="D10" s="20">
        <v>7724</v>
      </c>
      <c r="E10" s="20">
        <f>D10+ParcActuel!$AC13</f>
        <v>8946.1503376568944</v>
      </c>
      <c r="F10" s="20">
        <f>E10+ParcActuel!$AC13</f>
        <v>10168.300675313789</v>
      </c>
      <c r="G10" s="20">
        <f>F10+ParcActuel!$AC13</f>
        <v>11390.451012970683</v>
      </c>
      <c r="H10" s="20">
        <f>G10+ParcActuel!$AC13</f>
        <v>12612.601350627578</v>
      </c>
      <c r="I10" s="20">
        <f>H10+ParcActuel!$AC13</f>
        <v>13834.751688284472</v>
      </c>
      <c r="J10" s="20">
        <f>I10+ParcActuel!$AC13</f>
        <v>15056.902025941366</v>
      </c>
      <c r="K10" s="20">
        <f>J10+ParcActuel!$AC13</f>
        <v>16279.052363598261</v>
      </c>
      <c r="L10" s="20">
        <f>K10+ParcActuel!$AC13</f>
        <v>17501.202701255155</v>
      </c>
      <c r="M10" s="20">
        <f>L10+ParcActuel!$AC13</f>
        <v>18723.35303891205</v>
      </c>
      <c r="N10" s="20">
        <f>M10+ParcActuel!$AC13</f>
        <v>19945.503376568944</v>
      </c>
      <c r="O10" s="20">
        <f>N10+ParcActuel!$AC13</f>
        <v>21167.653714225838</v>
      </c>
      <c r="P10" s="20">
        <f>O10+ParcActuel!$AC13</f>
        <v>22389.804051882733</v>
      </c>
      <c r="Q10" s="20">
        <f>P10+ParcActuel!$AC13</f>
        <v>23611.954389539627</v>
      </c>
      <c r="R10" s="20">
        <f>Q10+ParcActuel!$AC13</f>
        <v>24834.104727196522</v>
      </c>
      <c r="S10" s="20">
        <f>R10+ParcActuel!$AC13</f>
        <v>26056.255064853416</v>
      </c>
      <c r="T10" s="20">
        <f>S10+ParcActuel!$AC13</f>
        <v>27278.405402510311</v>
      </c>
      <c r="U10" s="20">
        <f>T10+ParcActuel!$AC13</f>
        <v>28500.555740167205</v>
      </c>
      <c r="V10" s="20">
        <f>U10+ParcActuel!$AC13</f>
        <v>29722.706077824099</v>
      </c>
      <c r="W10" s="20">
        <f>V10+ParcActuel!$AC13</f>
        <v>30944.856415480994</v>
      </c>
      <c r="X10" s="20">
        <f>W10+ParcActuel!$AC13</f>
        <v>32167.006753137888</v>
      </c>
    </row>
    <row r="11" spans="1:24">
      <c r="A11" s="239"/>
      <c r="B11" s="1" t="s">
        <v>45</v>
      </c>
      <c r="C11" s="4">
        <v>40148</v>
      </c>
      <c r="D11" s="20">
        <v>8243</v>
      </c>
      <c r="E11" s="20">
        <f>D11+ParcActuel!$AC14</f>
        <v>9390.9693679160064</v>
      </c>
      <c r="F11" s="20">
        <f>E11+ParcActuel!$AC14</f>
        <v>10538.938735832013</v>
      </c>
      <c r="G11" s="20">
        <f>F11+ParcActuel!$AC14</f>
        <v>11686.908103748019</v>
      </c>
      <c r="H11" s="20">
        <f>G11+ParcActuel!$AC14</f>
        <v>12834.877471664026</v>
      </c>
      <c r="I11" s="20">
        <f>H11+ParcActuel!$AC14</f>
        <v>13982.846839580032</v>
      </c>
      <c r="J11" s="20">
        <f>I11+ParcActuel!$AC14</f>
        <v>15130.816207496038</v>
      </c>
      <c r="K11" s="20">
        <f>J11+ParcActuel!$AC14</f>
        <v>16278.785575412045</v>
      </c>
      <c r="L11" s="20">
        <f>K11+ParcActuel!$AC14</f>
        <v>17426.754943328051</v>
      </c>
      <c r="M11" s="20">
        <f>L11+ParcActuel!$AC14</f>
        <v>18574.724311244056</v>
      </c>
      <c r="N11" s="20">
        <f>M11+ParcActuel!$AC14</f>
        <v>19722.69367916006</v>
      </c>
      <c r="O11" s="20">
        <f>N11+ParcActuel!$AC14</f>
        <v>20870.663047076065</v>
      </c>
      <c r="P11" s="20">
        <f>O11+ParcActuel!$AC14</f>
        <v>22018.632414992069</v>
      </c>
      <c r="Q11" s="20">
        <f>P11+ParcActuel!$AC14</f>
        <v>23166.601782908074</v>
      </c>
      <c r="R11" s="20">
        <f>Q11+ParcActuel!$AC14</f>
        <v>24314.571150824078</v>
      </c>
      <c r="S11" s="20">
        <f>R11+ParcActuel!$AC14</f>
        <v>25462.540518740083</v>
      </c>
      <c r="T11" s="20">
        <f>S11+ParcActuel!$AC14</f>
        <v>26610.509886656087</v>
      </c>
      <c r="U11" s="20">
        <f>T11+ParcActuel!$AC14</f>
        <v>27758.479254572092</v>
      </c>
      <c r="V11" s="20">
        <f>U11+ParcActuel!$AC14</f>
        <v>28906.448622488097</v>
      </c>
      <c r="W11" s="20">
        <f>V11+ParcActuel!$AC14</f>
        <v>30054.417990404101</v>
      </c>
      <c r="X11" s="20">
        <f>W11+ParcActuel!$AC14</f>
        <v>31202.387358320106</v>
      </c>
    </row>
    <row r="12" spans="1:24">
      <c r="A12" s="239"/>
      <c r="B12" s="1" t="s">
        <v>50</v>
      </c>
      <c r="C12" s="4">
        <v>42125</v>
      </c>
      <c r="D12" s="20">
        <v>1983</v>
      </c>
      <c r="E12" s="20">
        <f>D12+ParcActuel!$AC15</f>
        <v>2542.2052149746805</v>
      </c>
      <c r="F12" s="20">
        <f>E12+ParcActuel!$AC15</f>
        <v>3101.4104299493611</v>
      </c>
      <c r="G12" s="20">
        <f>F12+ParcActuel!$AC15</f>
        <v>3660.6156449240416</v>
      </c>
      <c r="H12" s="20">
        <f>G12+ParcActuel!$AC15</f>
        <v>4219.8208598987221</v>
      </c>
      <c r="I12" s="20">
        <f>H12+ParcActuel!$AC15</f>
        <v>4779.0260748734026</v>
      </c>
      <c r="J12" s="20">
        <f>I12+ParcActuel!$AC15</f>
        <v>5338.2312898480832</v>
      </c>
      <c r="K12" s="20">
        <f>J12+ParcActuel!$AC15</f>
        <v>5897.4365048227637</v>
      </c>
      <c r="L12" s="20">
        <f>K12+ParcActuel!$AC15</f>
        <v>6456.6417197974442</v>
      </c>
      <c r="M12" s="20">
        <f>L12+ParcActuel!$AC15</f>
        <v>7015.8469347721248</v>
      </c>
      <c r="N12" s="20">
        <f>M12+ParcActuel!$AC15</f>
        <v>7575.0521497468053</v>
      </c>
      <c r="O12" s="20">
        <f>N12+ParcActuel!$AC15</f>
        <v>8134.2573647214858</v>
      </c>
      <c r="P12" s="20">
        <f>O12+ParcActuel!$AC15</f>
        <v>8693.4625796961664</v>
      </c>
      <c r="Q12" s="20">
        <f>P12+ParcActuel!$AC15</f>
        <v>9252.667794670846</v>
      </c>
      <c r="R12" s="20">
        <f>Q12+ParcActuel!$AC15</f>
        <v>9811.8730096455256</v>
      </c>
      <c r="S12" s="20">
        <f>R12+ParcActuel!$AC15</f>
        <v>10371.078224620205</v>
      </c>
      <c r="T12" s="20">
        <f>S12+ParcActuel!$AC15</f>
        <v>10930.283439594885</v>
      </c>
      <c r="U12" s="20">
        <f>T12+ParcActuel!$AC15</f>
        <v>11489.488654569564</v>
      </c>
      <c r="V12" s="20">
        <f>U12+ParcActuel!$AC15</f>
        <v>12048.693869544244</v>
      </c>
      <c r="W12" s="20">
        <f>V12+ParcActuel!$AC15</f>
        <v>12607.899084518924</v>
      </c>
      <c r="X12" s="20">
        <f>W12+ParcActuel!$AC15</f>
        <v>13167.104299493603</v>
      </c>
    </row>
    <row r="13" spans="1:24">
      <c r="A13" s="239"/>
      <c r="B13" s="1" t="s">
        <v>55</v>
      </c>
      <c r="C13" s="4">
        <v>42125</v>
      </c>
      <c r="D13" s="20">
        <v>2098</v>
      </c>
      <c r="E13" s="20">
        <f>D13+ParcActuel!$AC16</f>
        <v>2703.8167634282472</v>
      </c>
      <c r="F13" s="20">
        <f>E13+ParcActuel!$AC16</f>
        <v>3309.6335268564944</v>
      </c>
      <c r="G13" s="20">
        <f>F13+ParcActuel!$AC16</f>
        <v>3915.4502902847416</v>
      </c>
      <c r="H13" s="20">
        <f>G13+ParcActuel!$AC16</f>
        <v>4521.2670537129889</v>
      </c>
      <c r="I13" s="20">
        <f>H13+ParcActuel!$AC16</f>
        <v>5127.0838171412361</v>
      </c>
      <c r="J13" s="20">
        <f>I13+ParcActuel!$AC16</f>
        <v>5732.9005805694833</v>
      </c>
      <c r="K13" s="20">
        <f>J13+ParcActuel!$AC16</f>
        <v>6338.7173439977305</v>
      </c>
      <c r="L13" s="20">
        <f>K13+ParcActuel!$AC16</f>
        <v>6944.5341074259777</v>
      </c>
      <c r="M13" s="20">
        <f>L13+ParcActuel!$AC16</f>
        <v>7550.3508708542249</v>
      </c>
      <c r="N13" s="20">
        <f>M13+ParcActuel!$AC16</f>
        <v>8156.1676342824721</v>
      </c>
      <c r="O13" s="20">
        <f>N13+ParcActuel!$AC16</f>
        <v>8761.9843977107193</v>
      </c>
      <c r="P13" s="20">
        <f>O13+ParcActuel!$AC16</f>
        <v>9367.8011611389666</v>
      </c>
      <c r="Q13" s="20">
        <f>P13+ParcActuel!$AC16</f>
        <v>9973.6179245672138</v>
      </c>
      <c r="R13" s="20">
        <f>Q13+ParcActuel!$AC16</f>
        <v>10579.434687995461</v>
      </c>
      <c r="S13" s="20">
        <f>R13+ParcActuel!$AC16</f>
        <v>11185.251451423708</v>
      </c>
      <c r="T13" s="20">
        <f>S13+ParcActuel!$AC16</f>
        <v>11791.068214851955</v>
      </c>
      <c r="U13" s="20">
        <f>T13+ParcActuel!$AC16</f>
        <v>12396.884978280203</v>
      </c>
      <c r="V13" s="20">
        <f>U13+ParcActuel!$AC16</f>
        <v>13002.70174170845</v>
      </c>
      <c r="W13" s="20">
        <f>V13+ParcActuel!$AC16</f>
        <v>13608.518505136697</v>
      </c>
      <c r="X13" s="20">
        <f>W13+ParcActuel!$AC16</f>
        <v>14214.335268564944</v>
      </c>
    </row>
    <row r="14" spans="1:24">
      <c r="A14" s="239"/>
      <c r="B14" s="1" t="s">
        <v>57</v>
      </c>
      <c r="C14" s="4">
        <v>40391</v>
      </c>
      <c r="D14" s="20">
        <v>8025</v>
      </c>
      <c r="E14" s="20">
        <f>D14+ParcActuel!$AC17</f>
        <v>9236.5375257443211</v>
      </c>
      <c r="F14" s="20">
        <f>E14+ParcActuel!$AC17</f>
        <v>10448.075051488642</v>
      </c>
      <c r="G14" s="20">
        <f>F14+ParcActuel!$AC17</f>
        <v>11659.612577232963</v>
      </c>
      <c r="H14" s="20">
        <f>G14+ParcActuel!$AC17</f>
        <v>12871.150102977284</v>
      </c>
      <c r="I14" s="20">
        <f>H14+ParcActuel!$AC17</f>
        <v>14082.687628721606</v>
      </c>
      <c r="J14" s="20">
        <f>I14+ParcActuel!$AC17</f>
        <v>15294.225154465927</v>
      </c>
      <c r="K14" s="20">
        <f>J14+ParcActuel!$AC17</f>
        <v>16505.76268021025</v>
      </c>
      <c r="L14" s="20">
        <f>K14+ParcActuel!$AC17</f>
        <v>17717.300205954572</v>
      </c>
      <c r="M14" s="20">
        <f>L14+ParcActuel!$AC17</f>
        <v>18928.837731698895</v>
      </c>
      <c r="N14" s="20">
        <f>M14+ParcActuel!$AC17</f>
        <v>20140.375257443218</v>
      </c>
      <c r="O14" s="20">
        <f>N14+ParcActuel!$AC17</f>
        <v>21351.912783187541</v>
      </c>
      <c r="P14" s="20">
        <f>O14+ParcActuel!$AC17</f>
        <v>22563.450308931864</v>
      </c>
      <c r="Q14" s="20">
        <f>P14+ParcActuel!$AC17</f>
        <v>23774.987834676187</v>
      </c>
      <c r="R14" s="20">
        <f>Q14+ParcActuel!$AC17</f>
        <v>24986.52536042051</v>
      </c>
      <c r="S14" s="20">
        <f>R14+ParcActuel!$AC17</f>
        <v>26198.062886164833</v>
      </c>
      <c r="T14" s="20">
        <f>S14+ParcActuel!$AC17</f>
        <v>27409.600411909156</v>
      </c>
      <c r="U14" s="20">
        <f>T14+ParcActuel!$AC17</f>
        <v>28621.137937653479</v>
      </c>
      <c r="V14" s="20">
        <f>U14+ParcActuel!$AC17</f>
        <v>29832.675463397802</v>
      </c>
      <c r="W14" s="20">
        <f>V14+ParcActuel!$AC17</f>
        <v>31044.212989142125</v>
      </c>
      <c r="X14" s="20">
        <f>W14+ParcActuel!$AC17</f>
        <v>32255.750514886447</v>
      </c>
    </row>
    <row r="15" spans="1:24">
      <c r="A15" s="239"/>
      <c r="B15" s="1" t="s">
        <v>76</v>
      </c>
      <c r="C15" s="4">
        <v>42370</v>
      </c>
      <c r="D15" s="20">
        <v>1459</v>
      </c>
      <c r="E15" s="20">
        <f>D15+ParcActuel!$AC18</f>
        <v>1986.2933964143426</v>
      </c>
      <c r="F15" s="20">
        <f>E15+ParcActuel!$AC18</f>
        <v>2513.5867928286852</v>
      </c>
      <c r="G15" s="20">
        <f>F15+ParcActuel!$AC18</f>
        <v>3040.8801892430279</v>
      </c>
      <c r="H15" s="20">
        <f>G15+ParcActuel!$AC18</f>
        <v>3568.1735856573705</v>
      </c>
      <c r="I15" s="20">
        <f>H15+ParcActuel!$AC18</f>
        <v>4095.4669820717131</v>
      </c>
      <c r="J15" s="20">
        <f>I15+ParcActuel!$AC18</f>
        <v>4622.7603784860557</v>
      </c>
      <c r="K15" s="20">
        <f>J15+ParcActuel!$AC18</f>
        <v>5150.0537749003988</v>
      </c>
      <c r="L15" s="20">
        <f>K15+ParcActuel!$AC18</f>
        <v>5677.3471713147419</v>
      </c>
      <c r="M15" s="20">
        <f>L15+ParcActuel!$AC18</f>
        <v>6204.640567729085</v>
      </c>
      <c r="N15" s="20">
        <f>M15+ParcActuel!$AC18</f>
        <v>6731.9339641434281</v>
      </c>
      <c r="O15" s="20">
        <f>N15+ParcActuel!$AC18</f>
        <v>7259.2273605577711</v>
      </c>
      <c r="P15" s="20">
        <f>O15+ParcActuel!$AC18</f>
        <v>7786.5207569721142</v>
      </c>
      <c r="Q15" s="20">
        <f>P15+ParcActuel!$AC18</f>
        <v>8313.8141533864564</v>
      </c>
      <c r="R15" s="20">
        <f>Q15+ParcActuel!$AC18</f>
        <v>8841.1075498007995</v>
      </c>
      <c r="S15" s="20">
        <f>R15+ParcActuel!$AC18</f>
        <v>9368.4009462151425</v>
      </c>
      <c r="T15" s="20">
        <f>S15+ParcActuel!$AC18</f>
        <v>9895.6943426294856</v>
      </c>
      <c r="U15" s="20">
        <f>T15+ParcActuel!$AC18</f>
        <v>10422.987739043829</v>
      </c>
      <c r="V15" s="20">
        <f>U15+ParcActuel!$AC18</f>
        <v>10950.281135458172</v>
      </c>
      <c r="W15" s="20">
        <f>V15+ParcActuel!$AC18</f>
        <v>11477.574531872515</v>
      </c>
      <c r="X15" s="20">
        <f>W15+ParcActuel!$AC18</f>
        <v>12004.867928286858</v>
      </c>
    </row>
    <row r="16" spans="1:24">
      <c r="A16" s="240"/>
      <c r="B16" s="44" t="s">
        <v>81</v>
      </c>
      <c r="C16" s="5">
        <v>40148</v>
      </c>
      <c r="D16" s="20">
        <v>9672</v>
      </c>
      <c r="E16" s="20">
        <f>D16+ParcActuel!$AC20</f>
        <v>11044.140977272347</v>
      </c>
      <c r="F16" s="20">
        <f>E16+ParcActuel!$AC20</f>
        <v>12416.281954544695</v>
      </c>
      <c r="G16" s="20">
        <f>F16+ParcActuel!$AC20</f>
        <v>13788.422931817042</v>
      </c>
      <c r="H16" s="20">
        <f>G16+ParcActuel!$AC20</f>
        <v>15160.563909089389</v>
      </c>
      <c r="I16" s="20">
        <f>H16+ParcActuel!$AC20</f>
        <v>16532.704886361735</v>
      </c>
      <c r="J16" s="20">
        <f>I16+ParcActuel!$AC20</f>
        <v>17904.84586363408</v>
      </c>
      <c r="K16" s="20">
        <f>J16+ParcActuel!$AC20</f>
        <v>19276.986840906426</v>
      </c>
      <c r="L16" s="20">
        <f>K16+ParcActuel!$AC20</f>
        <v>20649.127818178771</v>
      </c>
      <c r="M16" s="20">
        <f>L16+ParcActuel!$AC20</f>
        <v>22021.268795451117</v>
      </c>
      <c r="N16" s="20">
        <f>M16+ParcActuel!$AC20</f>
        <v>23393.409772723462</v>
      </c>
      <c r="O16" s="20">
        <f>N16+ParcActuel!$AC20</f>
        <v>24765.550749995808</v>
      </c>
      <c r="P16" s="20">
        <f>O16+ParcActuel!$AC20</f>
        <v>26137.691727268153</v>
      </c>
      <c r="Q16" s="20">
        <f>P16+ParcActuel!$AC20</f>
        <v>27509.832704540499</v>
      </c>
      <c r="R16" s="20">
        <f>Q16+ParcActuel!$AC20</f>
        <v>28881.973681812844</v>
      </c>
      <c r="S16" s="20">
        <f>R16+ParcActuel!$AC20</f>
        <v>30254.114659085189</v>
      </c>
      <c r="T16" s="20">
        <f>S16+ParcActuel!$AC20</f>
        <v>31626.255636357535</v>
      </c>
      <c r="U16" s="20">
        <f>T16+ParcActuel!$AC20</f>
        <v>32998.396613629884</v>
      </c>
      <c r="V16" s="20">
        <f>U16+ParcActuel!$AC20</f>
        <v>34370.537590902233</v>
      </c>
      <c r="W16" s="20">
        <f>V16+ParcActuel!$AC20</f>
        <v>35742.678568174582</v>
      </c>
      <c r="X16" s="20">
        <f>W16+ParcActuel!$AC20</f>
        <v>37114.819545446931</v>
      </c>
    </row>
    <row r="17" spans="1:24">
      <c r="A17" s="238" t="s">
        <v>83</v>
      </c>
      <c r="B17" s="43" t="s">
        <v>84</v>
      </c>
      <c r="C17" s="7">
        <v>41061</v>
      </c>
      <c r="D17" s="20">
        <v>4364</v>
      </c>
      <c r="E17" s="20">
        <f>D17+ParcActuel!$AC21</f>
        <v>4910.7781605223599</v>
      </c>
      <c r="F17" s="20">
        <f>E17+ParcActuel!$AC21</f>
        <v>5457.5563210447199</v>
      </c>
      <c r="G17" s="20">
        <f>F17+ParcActuel!$AC21</f>
        <v>6004.3344815670798</v>
      </c>
      <c r="H17" s="20">
        <f>G17+ParcActuel!$AC21</f>
        <v>6551.1126420894398</v>
      </c>
      <c r="I17" s="20">
        <f>H17+ParcActuel!$AC21</f>
        <v>7097.8908026117997</v>
      </c>
      <c r="J17" s="20">
        <f>I17+ParcActuel!$AC21</f>
        <v>7644.6689631341596</v>
      </c>
      <c r="K17" s="20">
        <f>J17+ParcActuel!$AC21</f>
        <v>8191.4471236565196</v>
      </c>
      <c r="L17" s="20">
        <f>K17+ParcActuel!$AC21</f>
        <v>8738.2252841788795</v>
      </c>
      <c r="M17" s="20">
        <f>L17+ParcActuel!$AC21</f>
        <v>9285.0034447012404</v>
      </c>
      <c r="N17" s="20">
        <f>M17+ParcActuel!$AC21</f>
        <v>9831.7816052236012</v>
      </c>
      <c r="O17" s="20">
        <f>N17+ParcActuel!$AC21</f>
        <v>10378.559765745962</v>
      </c>
      <c r="P17" s="20">
        <f>O17+ParcActuel!$AC21</f>
        <v>10925.337926268323</v>
      </c>
      <c r="Q17" s="20">
        <f>P17+ParcActuel!$AC21</f>
        <v>11472.116086790684</v>
      </c>
      <c r="R17" s="20">
        <f>Q17+ParcActuel!$AC21</f>
        <v>12018.894247313045</v>
      </c>
      <c r="S17" s="20">
        <f>R17+ParcActuel!$AC21</f>
        <v>12565.672407835405</v>
      </c>
      <c r="T17" s="20">
        <f>S17+ParcActuel!$AC21</f>
        <v>13112.450568357766</v>
      </c>
      <c r="U17" s="20">
        <f>T17+ParcActuel!$AC21</f>
        <v>13659.228728880127</v>
      </c>
      <c r="V17" s="20">
        <f>U17+ParcActuel!$AC21</f>
        <v>14206.006889402488</v>
      </c>
      <c r="W17" s="20">
        <f>V17+ParcActuel!$AC21</f>
        <v>14752.785049924849</v>
      </c>
      <c r="X17" s="20">
        <f>W17+ParcActuel!$AC21</f>
        <v>15299.56321044721</v>
      </c>
    </row>
    <row r="18" spans="1:24">
      <c r="A18" s="239"/>
      <c r="B18" s="1" t="s">
        <v>86</v>
      </c>
      <c r="C18" s="4">
        <v>41183</v>
      </c>
      <c r="D18" s="20">
        <v>5121</v>
      </c>
      <c r="E18" s="20">
        <f>D18+ParcActuel!$AC22</f>
        <v>6119.308846511607</v>
      </c>
      <c r="F18" s="20">
        <f>E18+ParcActuel!$AC22</f>
        <v>7117.6176930232141</v>
      </c>
      <c r="G18" s="20">
        <f>F18+ParcActuel!$AC22</f>
        <v>8115.9265395348211</v>
      </c>
      <c r="H18" s="20">
        <f>G18+ParcActuel!$AC22</f>
        <v>9114.2353860464282</v>
      </c>
      <c r="I18" s="20">
        <f>H18+ParcActuel!$AC22</f>
        <v>10112.544232558035</v>
      </c>
      <c r="J18" s="20">
        <f>I18+ParcActuel!$AC22</f>
        <v>11110.853079069642</v>
      </c>
      <c r="K18" s="20">
        <f>J18+ParcActuel!$AC22</f>
        <v>12109.161925581249</v>
      </c>
      <c r="L18" s="20">
        <f>K18+ParcActuel!$AC22</f>
        <v>13107.470772092856</v>
      </c>
      <c r="M18" s="20">
        <f>L18+ParcActuel!$AC22</f>
        <v>14105.779618604463</v>
      </c>
      <c r="N18" s="20">
        <f>M18+ParcActuel!$AC22</f>
        <v>15104.08846511607</v>
      </c>
      <c r="O18" s="20">
        <f>N18+ParcActuel!$AC22</f>
        <v>16102.397311627677</v>
      </c>
      <c r="P18" s="20">
        <f>O18+ParcActuel!$AC22</f>
        <v>17100.706158139285</v>
      </c>
      <c r="Q18" s="20">
        <f>P18+ParcActuel!$AC22</f>
        <v>18099.01500465089</v>
      </c>
      <c r="R18" s="20">
        <f>Q18+ParcActuel!$AC22</f>
        <v>19097.323851162495</v>
      </c>
      <c r="S18" s="20">
        <f>R18+ParcActuel!$AC22</f>
        <v>20095.6326976741</v>
      </c>
      <c r="T18" s="20">
        <f>S18+ParcActuel!$AC22</f>
        <v>21093.941544185705</v>
      </c>
      <c r="U18" s="20">
        <f>T18+ParcActuel!$AC22</f>
        <v>22092.250390697311</v>
      </c>
      <c r="V18" s="20">
        <f>U18+ParcActuel!$AC22</f>
        <v>23090.559237208916</v>
      </c>
      <c r="W18" s="20">
        <f>V18+ParcActuel!$AC22</f>
        <v>24088.868083720521</v>
      </c>
      <c r="X18" s="20">
        <f>W18+ParcActuel!$AC22</f>
        <v>25087.176930232126</v>
      </c>
    </row>
    <row r="19" spans="1:24">
      <c r="A19" s="239"/>
      <c r="B19" s="1" t="s">
        <v>88</v>
      </c>
      <c r="C19" s="4">
        <v>40148</v>
      </c>
      <c r="D19" s="20">
        <v>8258</v>
      </c>
      <c r="E19" s="20">
        <f>D19+ParcActuel!$AC23</f>
        <v>9205.6804635176431</v>
      </c>
      <c r="F19" s="20">
        <f>E19+ParcActuel!$AC23</f>
        <v>10153.360927035286</v>
      </c>
      <c r="G19" s="20">
        <f>F19+ParcActuel!$AC23</f>
        <v>11101.041390552929</v>
      </c>
      <c r="H19" s="20">
        <f>G19+ParcActuel!$AC23</f>
        <v>12048.721854070573</v>
      </c>
      <c r="I19" s="20">
        <f>H19+ParcActuel!$AC23</f>
        <v>12996.402317588216</v>
      </c>
      <c r="J19" s="20">
        <f>I19+ParcActuel!$AC23</f>
        <v>13944.082781105859</v>
      </c>
      <c r="K19" s="20">
        <f>J19+ParcActuel!$AC23</f>
        <v>14891.763244623502</v>
      </c>
      <c r="L19" s="20">
        <f>K19+ParcActuel!$AC23</f>
        <v>15839.443708141145</v>
      </c>
      <c r="M19" s="20">
        <f>L19+ParcActuel!$AC23</f>
        <v>16787.12417165879</v>
      </c>
      <c r="N19" s="20">
        <f>M19+ParcActuel!$AC23</f>
        <v>17734.804635176435</v>
      </c>
      <c r="O19" s="20">
        <f>N19+ParcActuel!$AC23</f>
        <v>18682.48509869408</v>
      </c>
      <c r="P19" s="20">
        <f>O19+ParcActuel!$AC23</f>
        <v>19630.165562211725</v>
      </c>
      <c r="Q19" s="20">
        <f>P19+ParcActuel!$AC23</f>
        <v>20577.84602572937</v>
      </c>
      <c r="R19" s="20">
        <f>Q19+ParcActuel!$AC23</f>
        <v>21525.526489247015</v>
      </c>
      <c r="S19" s="20">
        <f>R19+ParcActuel!$AC23</f>
        <v>22473.20695276466</v>
      </c>
      <c r="T19" s="20">
        <f>S19+ParcActuel!$AC23</f>
        <v>23420.887416282305</v>
      </c>
      <c r="U19" s="20">
        <f>T19+ParcActuel!$AC23</f>
        <v>24368.56787979995</v>
      </c>
      <c r="V19" s="20">
        <f>U19+ParcActuel!$AC23</f>
        <v>25316.248343317595</v>
      </c>
      <c r="W19" s="20">
        <f>V19+ParcActuel!$AC23</f>
        <v>26263.92880683524</v>
      </c>
      <c r="X19" s="20">
        <f>W19+ParcActuel!$AC23</f>
        <v>27211.609270352885</v>
      </c>
    </row>
    <row r="20" spans="1:24">
      <c r="A20" s="240"/>
      <c r="B20" s="15" t="s">
        <v>90</v>
      </c>
      <c r="C20" s="8">
        <v>41061</v>
      </c>
      <c r="D20" s="20">
        <v>2871</v>
      </c>
      <c r="E20" s="20">
        <f>D20+ParcActuel!$AC24</f>
        <v>3350.3968072825032</v>
      </c>
      <c r="F20" s="20">
        <f>E20+ParcActuel!$AC24</f>
        <v>3829.7936145650065</v>
      </c>
      <c r="G20" s="20">
        <f>F20+ParcActuel!$AC24</f>
        <v>4309.1904218475092</v>
      </c>
      <c r="H20" s="20">
        <f>G20+ParcActuel!$AC24</f>
        <v>4788.587229130012</v>
      </c>
      <c r="I20" s="20">
        <f>H20+ParcActuel!$AC24</f>
        <v>5267.9840364125148</v>
      </c>
      <c r="J20" s="20">
        <f>I20+ParcActuel!$AC24</f>
        <v>5747.3808436950176</v>
      </c>
      <c r="K20" s="20">
        <f>J20+ParcActuel!$AC24</f>
        <v>6226.7776509775204</v>
      </c>
      <c r="L20" s="20">
        <f>K20+ParcActuel!$AC24</f>
        <v>6706.1744582600231</v>
      </c>
      <c r="M20" s="20">
        <f>L20+ParcActuel!$AC24</f>
        <v>7185.5712655425259</v>
      </c>
      <c r="N20" s="20">
        <f>M20+ParcActuel!$AC24</f>
        <v>7664.9680728250287</v>
      </c>
      <c r="O20" s="20">
        <f>N20+ParcActuel!$AC24</f>
        <v>8144.3648801075315</v>
      </c>
      <c r="P20" s="20">
        <f>O20+ParcActuel!$AC24</f>
        <v>8623.7616873900351</v>
      </c>
      <c r="Q20" s="20">
        <f>P20+ParcActuel!$AC24</f>
        <v>9103.1584946725379</v>
      </c>
      <c r="R20" s="20">
        <f>Q20+ParcActuel!$AC24</f>
        <v>9582.5553019550407</v>
      </c>
      <c r="S20" s="20">
        <f>R20+ParcActuel!$AC24</f>
        <v>10061.952109237543</v>
      </c>
      <c r="T20" s="20">
        <f>S20+ParcActuel!$AC24</f>
        <v>10541.348916520046</v>
      </c>
      <c r="U20" s="20">
        <f>T20+ParcActuel!$AC24</f>
        <v>11020.745723802549</v>
      </c>
      <c r="V20" s="20">
        <f>U20+ParcActuel!$AC24</f>
        <v>11500.142531085052</v>
      </c>
      <c r="W20" s="20">
        <f>V20+ParcActuel!$AC24</f>
        <v>11979.539338367555</v>
      </c>
      <c r="X20" s="20">
        <f>W20+ParcActuel!$AC24</f>
        <v>12458.936145650057</v>
      </c>
    </row>
    <row r="21" spans="1:24">
      <c r="A21" s="238" t="s">
        <v>92</v>
      </c>
      <c r="B21" s="43" t="s">
        <v>84</v>
      </c>
      <c r="C21" s="7">
        <v>40148</v>
      </c>
      <c r="D21" s="20">
        <v>8797</v>
      </c>
      <c r="E21" s="20">
        <f>D21+ParcActuel!$AC25</f>
        <v>9818.8696982826077</v>
      </c>
      <c r="F21" s="20">
        <f>E21+ParcActuel!$AC25</f>
        <v>10840.739396565215</v>
      </c>
      <c r="G21" s="20">
        <f>F21+ParcActuel!$AC25</f>
        <v>11862.609094847823</v>
      </c>
      <c r="H21" s="20">
        <f>G21+ParcActuel!$AC25</f>
        <v>12884.478793130431</v>
      </c>
      <c r="I21" s="20">
        <f>H21+ParcActuel!$AC25</f>
        <v>13906.348491413039</v>
      </c>
      <c r="J21" s="20">
        <f>I21+ParcActuel!$AC25</f>
        <v>14928.218189695646</v>
      </c>
      <c r="K21" s="20">
        <f>J21+ParcActuel!$AC25</f>
        <v>15950.087887978254</v>
      </c>
      <c r="L21" s="20">
        <f>K21+ParcActuel!$AC25</f>
        <v>16971.957586260862</v>
      </c>
      <c r="M21" s="20">
        <f>L21+ParcActuel!$AC25</f>
        <v>17993.827284543469</v>
      </c>
      <c r="N21" s="20">
        <f>M21+ParcActuel!$AC25</f>
        <v>19015.696982826077</v>
      </c>
      <c r="O21" s="20">
        <f>N21+ParcActuel!$AC25</f>
        <v>20037.566681108685</v>
      </c>
      <c r="P21" s="20">
        <f>O21+ParcActuel!$AC25</f>
        <v>21059.436379391293</v>
      </c>
      <c r="Q21" s="20">
        <f>P21+ParcActuel!$AC25</f>
        <v>22081.3060776739</v>
      </c>
      <c r="R21" s="20">
        <f>Q21+ParcActuel!$AC25</f>
        <v>23103.175775956508</v>
      </c>
      <c r="S21" s="20">
        <f>R21+ParcActuel!$AC25</f>
        <v>24125.045474239116</v>
      </c>
      <c r="T21" s="20">
        <f>S21+ParcActuel!$AC25</f>
        <v>25146.915172521723</v>
      </c>
      <c r="U21" s="20">
        <f>T21+ParcActuel!$AC25</f>
        <v>26168.784870804331</v>
      </c>
      <c r="V21" s="20">
        <f>U21+ParcActuel!$AC25</f>
        <v>27190.654569086939</v>
      </c>
      <c r="W21" s="20">
        <f>V21+ParcActuel!$AC25</f>
        <v>28212.524267369547</v>
      </c>
      <c r="X21" s="20">
        <f>W21+ParcActuel!$AC25</f>
        <v>29234.393965652154</v>
      </c>
    </row>
    <row r="22" spans="1:24">
      <c r="A22" s="239"/>
      <c r="B22" s="1" t="s">
        <v>86</v>
      </c>
      <c r="C22" s="4">
        <v>41730</v>
      </c>
      <c r="D22" s="20">
        <v>1491</v>
      </c>
      <c r="E22" s="20">
        <f>D22+ParcActuel!$AC26</f>
        <v>1745.8633181797966</v>
      </c>
      <c r="F22" s="20">
        <f>E22+ParcActuel!$AC26</f>
        <v>2000.7266363595932</v>
      </c>
      <c r="G22" s="20">
        <f>F22+ParcActuel!$AC26</f>
        <v>2255.58995453939</v>
      </c>
      <c r="H22" s="20">
        <f>G22+ParcActuel!$AC26</f>
        <v>2510.4532727191868</v>
      </c>
      <c r="I22" s="20">
        <f>H22+ParcActuel!$AC26</f>
        <v>2765.3165908989836</v>
      </c>
      <c r="J22" s="20">
        <f>I22+ParcActuel!$AC26</f>
        <v>3020.1799090787804</v>
      </c>
      <c r="K22" s="20">
        <f>J22+ParcActuel!$AC26</f>
        <v>3275.0432272585772</v>
      </c>
      <c r="L22" s="20">
        <f>K22+ParcActuel!$AC26</f>
        <v>3529.906545438374</v>
      </c>
      <c r="M22" s="20">
        <f>L22+ParcActuel!$AC26</f>
        <v>3784.7698636181708</v>
      </c>
      <c r="N22" s="20">
        <f>M22+ParcActuel!$AC26</f>
        <v>4039.6331817979676</v>
      </c>
      <c r="O22" s="20">
        <f>N22+ParcActuel!$AC26</f>
        <v>4294.496499977764</v>
      </c>
      <c r="P22" s="20">
        <f>O22+ParcActuel!$AC26</f>
        <v>4549.3598181575608</v>
      </c>
      <c r="Q22" s="20">
        <f>P22+ParcActuel!$AC26</f>
        <v>4804.2231363373576</v>
      </c>
      <c r="R22" s="20">
        <f>Q22+ParcActuel!$AC26</f>
        <v>5059.0864545171544</v>
      </c>
      <c r="S22" s="20">
        <f>R22+ParcActuel!$AC26</f>
        <v>5313.9497726969512</v>
      </c>
      <c r="T22" s="20">
        <f>S22+ParcActuel!$AC26</f>
        <v>5568.813090876748</v>
      </c>
      <c r="U22" s="20">
        <f>T22+ParcActuel!$AC26</f>
        <v>5823.6764090565448</v>
      </c>
      <c r="V22" s="20">
        <f>U22+ParcActuel!$AC26</f>
        <v>6078.5397272363416</v>
      </c>
      <c r="W22" s="20">
        <f>V22+ParcActuel!$AC26</f>
        <v>6333.4030454161384</v>
      </c>
      <c r="X22" s="20">
        <f>W22+ParcActuel!$AC26</f>
        <v>6588.2663635959352</v>
      </c>
    </row>
    <row r="23" spans="1:24">
      <c r="A23" s="239"/>
      <c r="B23" s="188" t="s">
        <v>95</v>
      </c>
      <c r="C23" s="4">
        <v>41061</v>
      </c>
      <c r="D23" s="20">
        <v>3509</v>
      </c>
      <c r="E23" s="20">
        <f>D23+ParcActuel!$AC27</f>
        <v>4238.5048989968218</v>
      </c>
      <c r="F23" s="20">
        <f>E23+ParcActuel!$AC27</f>
        <v>4968.0097979936436</v>
      </c>
      <c r="G23" s="20">
        <f>F23+ParcActuel!$AC27</f>
        <v>5697.5146969904654</v>
      </c>
      <c r="H23" s="20">
        <f>G23+ParcActuel!$AC27</f>
        <v>6427.0195959872872</v>
      </c>
      <c r="I23" s="20">
        <f>H23+ParcActuel!$AC27</f>
        <v>7156.524494984109</v>
      </c>
      <c r="J23" s="20">
        <f>I23+ParcActuel!$AC27</f>
        <v>7886.0293939809308</v>
      </c>
      <c r="K23" s="20">
        <f>J23+ParcActuel!$AC27</f>
        <v>8615.5342929777526</v>
      </c>
      <c r="L23" s="20">
        <f>K23+ParcActuel!$AC27</f>
        <v>9345.0391919745744</v>
      </c>
      <c r="M23" s="20">
        <f>L23+ParcActuel!$AC27</f>
        <v>10074.544090971396</v>
      </c>
      <c r="N23" s="20">
        <f>M23+ParcActuel!$AC27</f>
        <v>10804.048989968218</v>
      </c>
      <c r="O23" s="20">
        <f>N23+ParcActuel!$AC27</f>
        <v>11533.55388896504</v>
      </c>
      <c r="P23" s="20">
        <f>O23+ParcActuel!$AC27</f>
        <v>12263.058787961862</v>
      </c>
      <c r="Q23" s="20">
        <f>P23+ParcActuel!$AC27</f>
        <v>12992.563686958683</v>
      </c>
      <c r="R23" s="20">
        <f>Q23+ParcActuel!$AC27</f>
        <v>13722.068585955505</v>
      </c>
      <c r="S23" s="20">
        <f>R23+ParcActuel!$AC27</f>
        <v>14451.573484952327</v>
      </c>
      <c r="T23" s="20">
        <f>S23+ParcActuel!$AC27</f>
        <v>15181.078383949149</v>
      </c>
      <c r="U23" s="20">
        <f>T23+ParcActuel!$AC27</f>
        <v>15910.58328294597</v>
      </c>
      <c r="V23" s="20">
        <f>U23+ParcActuel!$AC27</f>
        <v>16640.088181942792</v>
      </c>
      <c r="W23" s="20">
        <f>V23+ParcActuel!$AC27</f>
        <v>17369.593080939612</v>
      </c>
      <c r="X23" s="20">
        <f>W23+ParcActuel!$AC27</f>
        <v>18099.097979936432</v>
      </c>
    </row>
    <row r="24" spans="1:24">
      <c r="A24" s="240"/>
      <c r="B24" s="16" t="s">
        <v>97</v>
      </c>
      <c r="C24" s="8">
        <v>41730</v>
      </c>
      <c r="D24" s="20">
        <v>396</v>
      </c>
      <c r="E24" s="20">
        <f>D24+ParcActuel!$AC28</f>
        <v>538.38247876323771</v>
      </c>
      <c r="F24" s="20">
        <f>E24+ParcActuel!$AC28</f>
        <v>680.76495752647543</v>
      </c>
      <c r="G24" s="20">
        <f>F24+ParcActuel!$AC28</f>
        <v>823.14743628971314</v>
      </c>
      <c r="H24" s="20">
        <f>G24+ParcActuel!$AC28</f>
        <v>965.52991505295086</v>
      </c>
      <c r="I24" s="20">
        <f>H24+ParcActuel!$AC28</f>
        <v>1107.9123938161886</v>
      </c>
      <c r="J24" s="20">
        <f>I24+ParcActuel!$AC28</f>
        <v>1250.2948725794263</v>
      </c>
      <c r="K24" s="20">
        <f>J24+ParcActuel!$AC28</f>
        <v>1392.677351342664</v>
      </c>
      <c r="L24" s="20">
        <f>K24+ParcActuel!$AC28</f>
        <v>1535.0598301059017</v>
      </c>
      <c r="M24" s="20">
        <f>L24+ParcActuel!$AC28</f>
        <v>1677.4423088691394</v>
      </c>
      <c r="N24" s="20">
        <f>M24+ParcActuel!$AC28</f>
        <v>1819.8247876323771</v>
      </c>
      <c r="O24" s="20">
        <f>N24+ParcActuel!$AC28</f>
        <v>1962.2072663956149</v>
      </c>
      <c r="P24" s="20">
        <f>O24+ParcActuel!$AC28</f>
        <v>2104.5897451588526</v>
      </c>
      <c r="Q24" s="20">
        <f>P24+ParcActuel!$AC28</f>
        <v>2246.9722239220901</v>
      </c>
      <c r="R24" s="20">
        <f>Q24+ParcActuel!$AC28</f>
        <v>2389.3547026853275</v>
      </c>
      <c r="S24" s="20">
        <f>R24+ParcActuel!$AC28</f>
        <v>2531.737181448565</v>
      </c>
      <c r="T24" s="20">
        <f>S24+ParcActuel!$AC28</f>
        <v>2674.1196602118025</v>
      </c>
      <c r="U24" s="20">
        <f>T24+ParcActuel!$AC28</f>
        <v>2816.50213897504</v>
      </c>
      <c r="V24" s="20">
        <f>U24+ParcActuel!$AC28</f>
        <v>2958.8846177382775</v>
      </c>
      <c r="W24" s="20">
        <f>V24+ParcActuel!$AC28</f>
        <v>3101.267096501515</v>
      </c>
      <c r="X24" s="20">
        <f>W24+ParcActuel!$AC28</f>
        <v>3243.6495752647525</v>
      </c>
    </row>
    <row r="25" spans="1:24">
      <c r="A25" s="238" t="s">
        <v>99</v>
      </c>
      <c r="B25" s="187" t="s">
        <v>86</v>
      </c>
      <c r="C25" s="7">
        <v>41306</v>
      </c>
      <c r="D25" s="20">
        <v>6169</v>
      </c>
      <c r="E25" s="20">
        <f>D25+ParcActuel!$AC29</f>
        <v>7416.1292748396118</v>
      </c>
      <c r="F25" s="20">
        <f>E25+ParcActuel!$AC29</f>
        <v>8663.2585496792235</v>
      </c>
      <c r="G25" s="20">
        <f>F25+ParcActuel!$AC29</f>
        <v>9910.3878245188353</v>
      </c>
      <c r="H25" s="20">
        <f>G25+ParcActuel!$AC29</f>
        <v>11157.517099358447</v>
      </c>
      <c r="I25" s="20">
        <f>H25+ParcActuel!$AC29</f>
        <v>12404.646374198059</v>
      </c>
      <c r="J25" s="20">
        <f>I25+ParcActuel!$AC29</f>
        <v>13651.775649037671</v>
      </c>
      <c r="K25" s="20">
        <f>J25+ParcActuel!$AC29</f>
        <v>14898.904923877282</v>
      </c>
      <c r="L25" s="20">
        <f>K25+ParcActuel!$AC29</f>
        <v>16146.034198716894</v>
      </c>
      <c r="M25" s="20">
        <f>L25+ParcActuel!$AC29</f>
        <v>17393.163473556506</v>
      </c>
      <c r="N25" s="20">
        <f>M25+ParcActuel!$AC29</f>
        <v>18640.292748396118</v>
      </c>
      <c r="O25" s="20">
        <f>N25+ParcActuel!$AC29</f>
        <v>19887.422023235729</v>
      </c>
      <c r="P25" s="20">
        <f>O25+ParcActuel!$AC29</f>
        <v>21134.551298075341</v>
      </c>
      <c r="Q25" s="20">
        <f>P25+ParcActuel!$AC29</f>
        <v>22381.680572914953</v>
      </c>
      <c r="R25" s="20">
        <f>Q25+ParcActuel!$AC29</f>
        <v>23628.809847754565</v>
      </c>
      <c r="S25" s="20">
        <f>R25+ParcActuel!$AC29</f>
        <v>24875.939122594176</v>
      </c>
      <c r="T25" s="20">
        <f>S25+ParcActuel!$AC29</f>
        <v>26123.068397433788</v>
      </c>
      <c r="U25" s="20">
        <f>T25+ParcActuel!$AC29</f>
        <v>27370.1976722734</v>
      </c>
      <c r="V25" s="20">
        <f>U25+ParcActuel!$AC29</f>
        <v>28617.326947113012</v>
      </c>
      <c r="W25" s="20">
        <f>V25+ParcActuel!$AC29</f>
        <v>29864.456221952623</v>
      </c>
      <c r="X25" s="20">
        <f>W25+ParcActuel!$AC29</f>
        <v>31111.585496792235</v>
      </c>
    </row>
    <row r="26" spans="1:24">
      <c r="A26" s="239"/>
      <c r="B26" s="188" t="s">
        <v>88</v>
      </c>
      <c r="C26" s="4">
        <v>40603</v>
      </c>
      <c r="D26" s="20">
        <v>2798</v>
      </c>
      <c r="E26" s="20">
        <f>D26+ParcActuel!$AC30</f>
        <v>3200.8246563633652</v>
      </c>
      <c r="F26" s="20">
        <f>E26+ParcActuel!$AC30</f>
        <v>3603.6493127267304</v>
      </c>
      <c r="G26" s="20">
        <f>F26+ParcActuel!$AC30</f>
        <v>4006.4739690900956</v>
      </c>
      <c r="H26" s="20">
        <f>G26+ParcActuel!$AC30</f>
        <v>4409.2986254534608</v>
      </c>
      <c r="I26" s="20">
        <f>H26+ParcActuel!$AC30</f>
        <v>4812.1232818168264</v>
      </c>
      <c r="J26" s="20">
        <f>I26+ParcActuel!$AC30</f>
        <v>5214.9479381801921</v>
      </c>
      <c r="K26" s="20">
        <f>J26+ParcActuel!$AC30</f>
        <v>5617.7725945435577</v>
      </c>
      <c r="L26" s="20">
        <f>K26+ParcActuel!$AC30</f>
        <v>6020.5972509069234</v>
      </c>
      <c r="M26" s="20">
        <f>L26+ParcActuel!$AC30</f>
        <v>6423.421907270289</v>
      </c>
      <c r="N26" s="20">
        <f>M26+ParcActuel!$AC30</f>
        <v>6826.2465636336547</v>
      </c>
      <c r="O26" s="20">
        <f>N26+ParcActuel!$AC30</f>
        <v>7229.0712199970203</v>
      </c>
      <c r="P26" s="20">
        <f>O26+ParcActuel!$AC30</f>
        <v>7631.895876360386</v>
      </c>
      <c r="Q26" s="20">
        <f>P26+ParcActuel!$AC30</f>
        <v>8034.7205327237516</v>
      </c>
      <c r="R26" s="20">
        <f>Q26+ParcActuel!$AC30</f>
        <v>8437.5451890871173</v>
      </c>
      <c r="S26" s="20">
        <f>R26+ParcActuel!$AC30</f>
        <v>8840.3698454504829</v>
      </c>
      <c r="T26" s="20">
        <f>S26+ParcActuel!$AC30</f>
        <v>9243.1945018138485</v>
      </c>
      <c r="U26" s="20">
        <f>T26+ParcActuel!$AC30</f>
        <v>9646.0191581772142</v>
      </c>
      <c r="V26" s="20">
        <f>U26+ParcActuel!$AC30</f>
        <v>10048.84381454058</v>
      </c>
      <c r="W26" s="20">
        <f>V26+ParcActuel!$AC30</f>
        <v>10451.668470903945</v>
      </c>
      <c r="X26" s="20">
        <f>W26+ParcActuel!$AC30</f>
        <v>10854.493127267311</v>
      </c>
    </row>
    <row r="27" spans="1:24">
      <c r="A27" s="239"/>
      <c r="B27" s="188" t="s">
        <v>95</v>
      </c>
      <c r="C27" s="4">
        <v>40603</v>
      </c>
      <c r="D27" s="20">
        <v>4798</v>
      </c>
      <c r="E27" s="20">
        <f>D27+ParcActuel!$AC31</f>
        <v>5819.8651714915877</v>
      </c>
      <c r="F27" s="20">
        <f>E27+ParcActuel!$AC31</f>
        <v>6841.7303429831754</v>
      </c>
      <c r="G27" s="20">
        <f>F27+ParcActuel!$AC31</f>
        <v>7863.5955144747631</v>
      </c>
      <c r="H27" s="20">
        <f>G27+ParcActuel!$AC31</f>
        <v>8885.4606859663509</v>
      </c>
      <c r="I27" s="20">
        <f>H27+ParcActuel!$AC31</f>
        <v>9907.3258574579377</v>
      </c>
      <c r="J27" s="20">
        <f>I27+ParcActuel!$AC31</f>
        <v>10929.191028949524</v>
      </c>
      <c r="K27" s="20">
        <f>J27+ParcActuel!$AC31</f>
        <v>11951.056200441111</v>
      </c>
      <c r="L27" s="20">
        <f>K27+ParcActuel!$AC31</f>
        <v>12972.921371932698</v>
      </c>
      <c r="M27" s="20">
        <f>L27+ParcActuel!$AC31</f>
        <v>13994.786543424285</v>
      </c>
      <c r="N27" s="20">
        <f>M27+ParcActuel!$AC31</f>
        <v>15016.651714915872</v>
      </c>
      <c r="O27" s="20">
        <f>N27+ParcActuel!$AC31</f>
        <v>16038.516886407459</v>
      </c>
      <c r="P27" s="20">
        <f>O27+ParcActuel!$AC31</f>
        <v>17060.382057899045</v>
      </c>
      <c r="Q27" s="20">
        <f>P27+ParcActuel!$AC31</f>
        <v>18082.247229390632</v>
      </c>
      <c r="R27" s="20">
        <f>Q27+ParcActuel!$AC31</f>
        <v>19104.112400882219</v>
      </c>
      <c r="S27" s="20">
        <f>R27+ParcActuel!$AC31</f>
        <v>20125.977572373806</v>
      </c>
      <c r="T27" s="20">
        <f>S27+ParcActuel!$AC31</f>
        <v>21147.842743865393</v>
      </c>
      <c r="U27" s="20">
        <f>T27+ParcActuel!$AC31</f>
        <v>22169.707915356979</v>
      </c>
      <c r="V27" s="20">
        <f>U27+ParcActuel!$AC31</f>
        <v>23191.573086848566</v>
      </c>
      <c r="W27" s="20">
        <f>V27+ParcActuel!$AC31</f>
        <v>24213.438258340153</v>
      </c>
      <c r="X27" s="20">
        <f>W27+ParcActuel!$AC31</f>
        <v>25235.30342983174</v>
      </c>
    </row>
    <row r="28" spans="1:24">
      <c r="A28" s="240"/>
      <c r="B28" s="17" t="s">
        <v>90</v>
      </c>
      <c r="C28" s="8">
        <v>42370</v>
      </c>
      <c r="D28" s="20">
        <v>223</v>
      </c>
      <c r="E28" s="20">
        <f>D28+ParcActuel!$AC32</f>
        <v>301.43355577689243</v>
      </c>
      <c r="F28" s="20">
        <f>E28+ParcActuel!$AC32</f>
        <v>379.86711155378487</v>
      </c>
      <c r="G28" s="20">
        <f>F28+ParcActuel!$AC32</f>
        <v>458.3006673306773</v>
      </c>
      <c r="H28" s="20">
        <f>G28+ParcActuel!$AC32</f>
        <v>536.73422310756973</v>
      </c>
      <c r="I28" s="20">
        <f>H28+ParcActuel!$AC32</f>
        <v>615.16777888446222</v>
      </c>
      <c r="J28" s="20">
        <f>I28+ParcActuel!$AC32</f>
        <v>693.60133466135471</v>
      </c>
      <c r="K28" s="20">
        <f>J28+ParcActuel!$AC32</f>
        <v>772.0348904382472</v>
      </c>
      <c r="L28" s="20">
        <f>K28+ParcActuel!$AC32</f>
        <v>850.46844621513969</v>
      </c>
      <c r="M28" s="20">
        <f>L28+ParcActuel!$AC32</f>
        <v>928.90200199203218</v>
      </c>
      <c r="N28" s="20">
        <f>M28+ParcActuel!$AC32</f>
        <v>1007.3355577689247</v>
      </c>
      <c r="O28" s="20">
        <f>N28+ParcActuel!$AC32</f>
        <v>1085.7691135458172</v>
      </c>
      <c r="P28" s="20">
        <f>O28+ParcActuel!$AC32</f>
        <v>1164.2026693227097</v>
      </c>
      <c r="Q28" s="20">
        <f>P28+ParcActuel!$AC32</f>
        <v>1242.6362250996021</v>
      </c>
      <c r="R28" s="20">
        <f>Q28+ParcActuel!$AC32</f>
        <v>1321.0697808764946</v>
      </c>
      <c r="S28" s="20">
        <f>R28+ParcActuel!$AC32</f>
        <v>1399.5033366533871</v>
      </c>
      <c r="T28" s="20">
        <f>S28+ParcActuel!$AC32</f>
        <v>1477.9368924302796</v>
      </c>
      <c r="U28" s="20">
        <f>T28+ParcActuel!$AC32</f>
        <v>1556.3704482071721</v>
      </c>
      <c r="V28" s="20">
        <f>U28+ParcActuel!$AC32</f>
        <v>1634.8040039840646</v>
      </c>
      <c r="W28" s="20">
        <f>V28+ParcActuel!$AC32</f>
        <v>1713.2375597609571</v>
      </c>
      <c r="X28" s="20">
        <f>W28+ParcActuel!$AC32</f>
        <v>1791.6711155378496</v>
      </c>
    </row>
    <row r="29" spans="1:24">
      <c r="A29" s="238" t="s">
        <v>104</v>
      </c>
      <c r="B29" s="43" t="s">
        <v>84</v>
      </c>
      <c r="C29" s="7">
        <v>40940</v>
      </c>
      <c r="D29" s="20">
        <v>5338</v>
      </c>
      <c r="E29" s="20">
        <f>D29+ParcActuel!$AC33</f>
        <v>5972.903959097679</v>
      </c>
      <c r="F29" s="20">
        <f>E29+ParcActuel!$AC33</f>
        <v>6607.8079181953581</v>
      </c>
      <c r="G29" s="20">
        <f>F29+ParcActuel!$AC33</f>
        <v>7242.7118772930371</v>
      </c>
      <c r="H29" s="20">
        <f>G29+ParcActuel!$AC33</f>
        <v>7877.6158363907161</v>
      </c>
      <c r="I29" s="20">
        <f>H29+ParcActuel!$AC33</f>
        <v>8512.5197954883952</v>
      </c>
      <c r="J29" s="20">
        <f>I29+ParcActuel!$AC33</f>
        <v>9147.4237545860742</v>
      </c>
      <c r="K29" s="20">
        <f>J29+ParcActuel!$AC33</f>
        <v>9782.3277136837532</v>
      </c>
      <c r="L29" s="20">
        <f>K29+ParcActuel!$AC33</f>
        <v>10417.231672781432</v>
      </c>
      <c r="M29" s="20">
        <f>L29+ParcActuel!$AC33</f>
        <v>11052.135631879111</v>
      </c>
      <c r="N29" s="20">
        <f>M29+ParcActuel!$AC33</f>
        <v>11687.03959097679</v>
      </c>
      <c r="O29" s="20">
        <f>N29+ParcActuel!$AC33</f>
        <v>12321.943550074469</v>
      </c>
      <c r="P29" s="20">
        <f>O29+ParcActuel!$AC33</f>
        <v>12956.847509172148</v>
      </c>
      <c r="Q29" s="20">
        <f>P29+ParcActuel!$AC33</f>
        <v>13591.751468269827</v>
      </c>
      <c r="R29" s="20">
        <f>Q29+ParcActuel!$AC33</f>
        <v>14226.655427367506</v>
      </c>
      <c r="S29" s="20">
        <f>R29+ParcActuel!$AC33</f>
        <v>14861.559386465186</v>
      </c>
      <c r="T29" s="20">
        <f>S29+ParcActuel!$AC33</f>
        <v>15496.463345562865</v>
      </c>
      <c r="U29" s="20">
        <f>T29+ParcActuel!$AC33</f>
        <v>16131.367304660544</v>
      </c>
      <c r="V29" s="20">
        <f>U29+ParcActuel!$AC33</f>
        <v>16766.271263758223</v>
      </c>
      <c r="W29" s="20">
        <f>V29+ParcActuel!$AC33</f>
        <v>17401.175222855902</v>
      </c>
      <c r="X29" s="20">
        <f>W29+ParcActuel!$AC33</f>
        <v>18036.079181953581</v>
      </c>
    </row>
    <row r="30" spans="1:24">
      <c r="A30" s="239"/>
      <c r="B30" s="1" t="s">
        <v>86</v>
      </c>
      <c r="C30" s="4">
        <v>40878</v>
      </c>
      <c r="D30" s="20">
        <v>4985</v>
      </c>
      <c r="E30" s="20">
        <f>D30+ParcActuel!$AC34</f>
        <v>5645.4761904761908</v>
      </c>
      <c r="F30" s="20">
        <f>E30+ParcActuel!$AC34</f>
        <v>6305.9523809523816</v>
      </c>
      <c r="G30" s="20">
        <f>F30+ParcActuel!$AC34</f>
        <v>6966.4285714285725</v>
      </c>
      <c r="H30" s="20">
        <f>G30+ParcActuel!$AC34</f>
        <v>7626.9047619047633</v>
      </c>
      <c r="I30" s="20">
        <f>H30+ParcActuel!$AC34</f>
        <v>8287.3809523809541</v>
      </c>
      <c r="J30" s="20">
        <f>I30+ParcActuel!$AC34</f>
        <v>8947.8571428571449</v>
      </c>
      <c r="K30" s="20">
        <f>J30+ParcActuel!$AC34</f>
        <v>9608.3333333333358</v>
      </c>
      <c r="L30" s="20">
        <f>K30+ParcActuel!$AC34</f>
        <v>10268.809523809527</v>
      </c>
      <c r="M30" s="20">
        <f>L30+ParcActuel!$AC34</f>
        <v>10929.285714285717</v>
      </c>
      <c r="N30" s="20">
        <f>M30+ParcActuel!$AC34</f>
        <v>11589.761904761908</v>
      </c>
      <c r="O30" s="20">
        <f>N30+ParcActuel!$AC34</f>
        <v>12250.238095238099</v>
      </c>
      <c r="P30" s="20">
        <f>O30+ParcActuel!$AC34</f>
        <v>12910.71428571429</v>
      </c>
      <c r="Q30" s="20">
        <f>P30+ParcActuel!$AC34</f>
        <v>13571.190476190481</v>
      </c>
      <c r="R30" s="20">
        <f>Q30+ParcActuel!$AC34</f>
        <v>14231.666666666672</v>
      </c>
      <c r="S30" s="20">
        <f>R30+ParcActuel!$AC34</f>
        <v>14892.142857142862</v>
      </c>
      <c r="T30" s="20">
        <f>S30+ParcActuel!$AC34</f>
        <v>15552.619047619053</v>
      </c>
      <c r="U30" s="20">
        <f>T30+ParcActuel!$AC34</f>
        <v>16213.095238095244</v>
      </c>
      <c r="V30" s="20">
        <f>U30+ParcActuel!$AC34</f>
        <v>16873.571428571435</v>
      </c>
      <c r="W30" s="20">
        <f>V30+ParcActuel!$AC34</f>
        <v>17534.047619047626</v>
      </c>
      <c r="X30" s="20">
        <f>W30+ParcActuel!$AC34</f>
        <v>18194.523809523816</v>
      </c>
    </row>
    <row r="31" spans="1:24">
      <c r="A31" s="239"/>
      <c r="B31" s="1" t="s">
        <v>50</v>
      </c>
      <c r="C31" s="4">
        <v>39965</v>
      </c>
      <c r="D31" s="19">
        <v>10591</v>
      </c>
      <c r="E31" s="20">
        <f>ParcActuel!$AC35</f>
        <v>874.31737588652481</v>
      </c>
      <c r="F31" s="20">
        <f>E31+ParcActuel!$AC35</f>
        <v>1748.6347517730496</v>
      </c>
      <c r="G31" s="20">
        <f>F31+ParcActuel!$AC35</f>
        <v>2622.9521276595742</v>
      </c>
      <c r="H31" s="20">
        <f>G31+ParcActuel!$AC35</f>
        <v>3497.2695035460993</v>
      </c>
      <c r="I31" s="20">
        <f>H31+ParcActuel!$AC35</f>
        <v>4371.5868794326243</v>
      </c>
      <c r="J31" s="20">
        <f>I31+ParcActuel!$AC35</f>
        <v>5245.9042553191493</v>
      </c>
      <c r="K31" s="20">
        <f>J31+ParcActuel!$AC35</f>
        <v>6120.2216312056744</v>
      </c>
      <c r="L31" s="20">
        <f>K31+ParcActuel!$AC35</f>
        <v>6994.5390070921994</v>
      </c>
      <c r="M31" s="20">
        <f>L31+ParcActuel!$AC35</f>
        <v>7868.8563829787245</v>
      </c>
      <c r="N31" s="20">
        <f>M31+ParcActuel!$AC35</f>
        <v>8743.1737588652486</v>
      </c>
      <c r="O31" s="20">
        <f>N31+ParcActuel!$AC35</f>
        <v>9617.4911347517736</v>
      </c>
      <c r="P31" s="20">
        <f>O31+ParcActuel!$AC35</f>
        <v>10491.808510638299</v>
      </c>
      <c r="Q31" s="20">
        <f>P31+ParcActuel!$AC35</f>
        <v>11366.125886524824</v>
      </c>
      <c r="R31" s="20">
        <f>Q31+ParcActuel!$AC35</f>
        <v>12240.443262411349</v>
      </c>
      <c r="S31" s="20">
        <f>R31+ParcActuel!$AC35</f>
        <v>13114.760638297874</v>
      </c>
      <c r="T31" s="20">
        <f>S31+ParcActuel!$AC35</f>
        <v>13989.078014184399</v>
      </c>
      <c r="U31" s="20">
        <f>T31+ParcActuel!$AC35</f>
        <v>14863.395390070924</v>
      </c>
      <c r="V31" s="20">
        <f>U31+ParcActuel!$AC35</f>
        <v>15737.712765957449</v>
      </c>
      <c r="W31" s="20">
        <f>V31+ParcActuel!$AC35</f>
        <v>16612.030141843974</v>
      </c>
      <c r="X31" s="20">
        <f>W31+ParcActuel!$AC35</f>
        <v>17486.347517730497</v>
      </c>
    </row>
    <row r="32" spans="1:24">
      <c r="A32" s="240"/>
      <c r="B32" s="14" t="s">
        <v>90</v>
      </c>
      <c r="C32" s="9">
        <v>41306</v>
      </c>
      <c r="D32" s="20">
        <v>2146</v>
      </c>
      <c r="E32" s="20">
        <f>D32+ParcActuel!$AC36</f>
        <v>2541.5123408410313</v>
      </c>
      <c r="F32" s="20">
        <f>E32+ParcActuel!$AC36</f>
        <v>2937.0246816820627</v>
      </c>
      <c r="G32" s="20">
        <f>F32+ParcActuel!$AC36</f>
        <v>3332.537022523094</v>
      </c>
      <c r="H32" s="20">
        <f>G32+ParcActuel!$AC36</f>
        <v>3728.0493633641254</v>
      </c>
      <c r="I32" s="20">
        <f>H32+ParcActuel!$AC36</f>
        <v>4123.5617042051563</v>
      </c>
      <c r="J32" s="20">
        <f>I32+ParcActuel!$AC36</f>
        <v>4519.0740450461872</v>
      </c>
      <c r="K32" s="20">
        <f>J32+ParcActuel!$AC36</f>
        <v>4914.5863858872181</v>
      </c>
      <c r="L32" s="20">
        <f>K32+ParcActuel!$AC36</f>
        <v>5310.0987267282489</v>
      </c>
      <c r="M32" s="20">
        <f>L32+ParcActuel!$AC36</f>
        <v>5705.6110675692798</v>
      </c>
      <c r="N32" s="20">
        <f>M32+ParcActuel!$AC36</f>
        <v>6101.1234084103107</v>
      </c>
      <c r="O32" s="20">
        <f>N32+ParcActuel!$AC36</f>
        <v>6496.6357492513416</v>
      </c>
      <c r="P32" s="20">
        <f>O32+ParcActuel!$AC36</f>
        <v>6892.1480900923725</v>
      </c>
      <c r="Q32" s="20">
        <f>P32+ParcActuel!$AC36</f>
        <v>7287.6604309334034</v>
      </c>
      <c r="R32" s="20">
        <f>Q32+ParcActuel!$AC36</f>
        <v>7683.1727717744343</v>
      </c>
      <c r="S32" s="20">
        <f>R32+ParcActuel!$AC36</f>
        <v>8078.6851126154652</v>
      </c>
      <c r="T32" s="20">
        <f>S32+ParcActuel!$AC36</f>
        <v>8474.1974534564961</v>
      </c>
      <c r="U32" s="20">
        <f>T32+ParcActuel!$AC36</f>
        <v>8869.709794297527</v>
      </c>
      <c r="V32" s="20">
        <f>U32+ParcActuel!$AC36</f>
        <v>9265.2221351385579</v>
      </c>
      <c r="W32" s="20">
        <f>V32+ParcActuel!$AC36</f>
        <v>9660.7344759795888</v>
      </c>
      <c r="X32" s="20">
        <f>W32+ParcActuel!$AC36</f>
        <v>10056.24681682062</v>
      </c>
    </row>
    <row r="33" spans="1:24">
      <c r="A33" s="235" t="s">
        <v>110</v>
      </c>
      <c r="B33" s="185" t="s">
        <v>86</v>
      </c>
      <c r="C33" s="7">
        <v>42461</v>
      </c>
      <c r="D33" s="20">
        <v>731</v>
      </c>
      <c r="E33" s="20">
        <f>D33+ParcActuel!$AC37</f>
        <v>1141.9652342822305</v>
      </c>
      <c r="F33" s="20">
        <f>E33+ParcActuel!$AC37</f>
        <v>1552.9304685644611</v>
      </c>
      <c r="G33" s="20">
        <f>F33+ParcActuel!$AC37</f>
        <v>1963.8957028466916</v>
      </c>
      <c r="H33" s="20">
        <f>G33+ParcActuel!$AC37</f>
        <v>2374.8609371289222</v>
      </c>
      <c r="I33" s="20">
        <f>H33+ParcActuel!$AC37</f>
        <v>2785.8261714111527</v>
      </c>
      <c r="J33" s="20">
        <f>I33+ParcActuel!$AC37</f>
        <v>3196.7914056933832</v>
      </c>
      <c r="K33" s="20">
        <f>J33+ParcActuel!$AC37</f>
        <v>3607.7566399756138</v>
      </c>
      <c r="L33" s="20">
        <f>K33+ParcActuel!$AC37</f>
        <v>4018.7218742578443</v>
      </c>
      <c r="M33" s="20">
        <f>L33+ParcActuel!$AC37</f>
        <v>4429.6871085400744</v>
      </c>
      <c r="N33" s="20">
        <f>M33+ParcActuel!$AC37</f>
        <v>4840.6523428223045</v>
      </c>
      <c r="O33" s="20">
        <f>N33+ParcActuel!$AC37</f>
        <v>5251.6175771045346</v>
      </c>
      <c r="P33" s="20">
        <f>O33+ParcActuel!$AC37</f>
        <v>5662.5828113867647</v>
      </c>
      <c r="Q33" s="20">
        <f>P33+ParcActuel!$AC37</f>
        <v>6073.5480456689947</v>
      </c>
      <c r="R33" s="20">
        <f>Q33+ParcActuel!$AC37</f>
        <v>6484.5132799512248</v>
      </c>
      <c r="S33" s="20">
        <f>R33+ParcActuel!$AC37</f>
        <v>6895.4785142334549</v>
      </c>
      <c r="T33" s="20">
        <f>S33+ParcActuel!$AC37</f>
        <v>7306.443748515685</v>
      </c>
      <c r="U33" s="20">
        <f>T33+ParcActuel!$AC37</f>
        <v>7717.4089827979151</v>
      </c>
      <c r="V33" s="20">
        <f>U33+ParcActuel!$AC37</f>
        <v>8128.3742170801452</v>
      </c>
      <c r="W33" s="20">
        <f>V33+ParcActuel!$AC37</f>
        <v>8539.3394513623753</v>
      </c>
      <c r="X33" s="20">
        <f>W33+ParcActuel!$AC37</f>
        <v>8950.3046856446053</v>
      </c>
    </row>
    <row r="34" spans="1:24">
      <c r="A34" s="236"/>
      <c r="B34" s="186" t="s">
        <v>88</v>
      </c>
      <c r="C34" s="3">
        <v>40940</v>
      </c>
      <c r="D34" s="20">
        <v>4970</v>
      </c>
      <c r="E34" s="20">
        <f>D34+ParcActuel!$AC38</f>
        <v>5988.6008007155906</v>
      </c>
      <c r="F34" s="20">
        <f>E34+ParcActuel!$AC38</f>
        <v>7007.2016014311812</v>
      </c>
      <c r="G34" s="20">
        <f>F34+ParcActuel!$AC38</f>
        <v>8025.8024021467718</v>
      </c>
      <c r="H34" s="20">
        <f>G34+ParcActuel!$AC38</f>
        <v>9044.4032028623624</v>
      </c>
      <c r="I34" s="20">
        <f>H34+ParcActuel!$AC38</f>
        <v>10063.004003577953</v>
      </c>
      <c r="J34" s="20">
        <f>I34+ParcActuel!$AC38</f>
        <v>11081.604804293544</v>
      </c>
      <c r="K34" s="20">
        <f>J34+ParcActuel!$AC38</f>
        <v>12100.205605009134</v>
      </c>
      <c r="L34" s="20">
        <f>K34+ParcActuel!$AC38</f>
        <v>13118.806405724725</v>
      </c>
      <c r="M34" s="20">
        <f>L34+ParcActuel!$AC38</f>
        <v>14137.407206440315</v>
      </c>
      <c r="N34" s="20">
        <f>M34+ParcActuel!$AC38</f>
        <v>15156.008007155906</v>
      </c>
      <c r="O34" s="20">
        <f>N34+ParcActuel!$AC38</f>
        <v>16174.608807871497</v>
      </c>
      <c r="P34" s="20">
        <f>O34+ParcActuel!$AC38</f>
        <v>17193.209608587087</v>
      </c>
      <c r="Q34" s="20">
        <f>P34+ParcActuel!$AC38</f>
        <v>18211.810409302678</v>
      </c>
      <c r="R34" s="20">
        <f>Q34+ParcActuel!$AC38</f>
        <v>19230.411210018268</v>
      </c>
      <c r="S34" s="20">
        <f>R34+ParcActuel!$AC38</f>
        <v>20249.012010733859</v>
      </c>
      <c r="T34" s="20">
        <f>S34+ParcActuel!$AC38</f>
        <v>21267.61281144945</v>
      </c>
      <c r="U34" s="20">
        <f>T34+ParcActuel!$AC38</f>
        <v>22286.21361216504</v>
      </c>
      <c r="V34" s="20">
        <f>U34+ParcActuel!$AC38</f>
        <v>23304.814412880631</v>
      </c>
      <c r="W34" s="20">
        <f>V34+ParcActuel!$AC38</f>
        <v>24323.415213596221</v>
      </c>
      <c r="X34" s="20">
        <f>W34+ParcActuel!$AC38</f>
        <v>25342.016014311812</v>
      </c>
    </row>
    <row r="35" spans="1:24">
      <c r="A35" s="236"/>
      <c r="B35" s="186" t="s">
        <v>95</v>
      </c>
      <c r="C35" s="4">
        <v>39965</v>
      </c>
      <c r="D35" s="20">
        <v>6388.6689412976484</v>
      </c>
      <c r="E35" s="20">
        <f>D35+ParcActuel!$AC39</f>
        <v>7026.1398594945285</v>
      </c>
      <c r="F35" s="20">
        <f>E35+ParcActuel!$AC39</f>
        <v>7663.6107776914087</v>
      </c>
      <c r="G35" s="20">
        <f>F35+ParcActuel!$AC39</f>
        <v>8301.0816958882897</v>
      </c>
      <c r="H35" s="20">
        <f>G35+ParcActuel!$AC39</f>
        <v>8938.5526140851707</v>
      </c>
      <c r="I35" s="20">
        <f>H35+ParcActuel!$AC39</f>
        <v>9576.0235322820517</v>
      </c>
      <c r="J35" s="20">
        <f>I35+ParcActuel!$AC39</f>
        <v>10213.494450478933</v>
      </c>
      <c r="K35" s="20">
        <f>J35+ParcActuel!$AC39</f>
        <v>10850.965368675814</v>
      </c>
      <c r="L35" s="20">
        <f>K35+ParcActuel!$AC39</f>
        <v>11488.436286872695</v>
      </c>
      <c r="M35" s="20">
        <f>L35+ParcActuel!$AC39</f>
        <v>12125.907205069576</v>
      </c>
      <c r="N35" s="20">
        <f>M35+ParcActuel!$AC39</f>
        <v>12763.378123266457</v>
      </c>
      <c r="O35" s="20">
        <f>N35+ParcActuel!$AC39</f>
        <v>13400.849041463338</v>
      </c>
      <c r="P35" s="20">
        <f>O35+ParcActuel!$AC39</f>
        <v>14038.319959660219</v>
      </c>
      <c r="Q35" s="20">
        <f>P35+ParcActuel!$AC39</f>
        <v>14675.7908778571</v>
      </c>
      <c r="R35" s="20">
        <f>Q35+ParcActuel!$AC39</f>
        <v>15313.261796053981</v>
      </c>
      <c r="S35" s="20">
        <f>R35+ParcActuel!$AC39</f>
        <v>15950.732714250862</v>
      </c>
      <c r="T35" s="20">
        <f>S35+ParcActuel!$AC39</f>
        <v>16588.203632447741</v>
      </c>
      <c r="U35" s="20">
        <f>T35+ParcActuel!$AC39</f>
        <v>17225.67455064462</v>
      </c>
      <c r="V35" s="20">
        <f>U35+ParcActuel!$AC39</f>
        <v>17863.1454688415</v>
      </c>
      <c r="W35" s="20">
        <f>V35+ParcActuel!$AC39</f>
        <v>18500.616387038379</v>
      </c>
      <c r="X35" s="20">
        <f>W35+ParcActuel!$AC39</f>
        <v>19138.087305235258</v>
      </c>
    </row>
    <row r="36" spans="1:24">
      <c r="A36" s="237"/>
      <c r="B36" s="18" t="s">
        <v>90</v>
      </c>
      <c r="C36" s="8">
        <v>41730</v>
      </c>
      <c r="D36" s="20">
        <v>1457</v>
      </c>
      <c r="E36" s="20">
        <f>D36+ParcActuel!$AC40</f>
        <v>1917.0182115892098</v>
      </c>
      <c r="F36" s="20">
        <f>E36+ParcActuel!$AC40</f>
        <v>2377.0364231784197</v>
      </c>
      <c r="G36" s="20">
        <f>F36+ParcActuel!$AC40</f>
        <v>2837.0546347676295</v>
      </c>
      <c r="H36" s="20">
        <f>G36+ParcActuel!$AC40</f>
        <v>3297.0728463568394</v>
      </c>
      <c r="I36" s="20">
        <f>H36+ParcActuel!$AC40</f>
        <v>3757.0910579460492</v>
      </c>
      <c r="J36" s="20">
        <f>I36+ParcActuel!$AC40</f>
        <v>4217.109269535259</v>
      </c>
      <c r="K36" s="20">
        <f>J36+ParcActuel!$AC40</f>
        <v>4677.1274811244693</v>
      </c>
      <c r="L36" s="20">
        <f>K36+ParcActuel!$AC40</f>
        <v>5137.1456927136796</v>
      </c>
      <c r="M36" s="20">
        <f>L36+ParcActuel!$AC40</f>
        <v>5597.1639043028899</v>
      </c>
      <c r="N36" s="20">
        <f>M36+ParcActuel!$AC40</f>
        <v>6057.1821158921002</v>
      </c>
      <c r="O36" s="20">
        <f>N36+ParcActuel!$AC40</f>
        <v>6517.2003274813105</v>
      </c>
      <c r="P36" s="20">
        <f>O36+ParcActuel!$AC40</f>
        <v>6977.2185390705208</v>
      </c>
      <c r="Q36" s="20">
        <f>P36+ParcActuel!$AC40</f>
        <v>7437.2367506597311</v>
      </c>
      <c r="R36" s="20">
        <f>Q36+ParcActuel!$AC40</f>
        <v>7897.2549622489414</v>
      </c>
      <c r="S36" s="20">
        <f>R36+ParcActuel!$AC40</f>
        <v>8357.2731738381517</v>
      </c>
      <c r="T36" s="20">
        <f>S36+ParcActuel!$AC40</f>
        <v>8817.2913854273611</v>
      </c>
      <c r="U36" s="20">
        <f>T36+ParcActuel!$AC40</f>
        <v>9277.3095970165705</v>
      </c>
      <c r="V36" s="20">
        <f>U36+ParcActuel!$AC40</f>
        <v>9737.3278086057799</v>
      </c>
      <c r="W36" s="20">
        <f>V36+ParcActuel!$AC40</f>
        <v>10197.346020194989</v>
      </c>
      <c r="X36" s="20">
        <f>W36+ParcActuel!$AC40</f>
        <v>10657.364231784199</v>
      </c>
    </row>
    <row r="37" spans="1:24">
      <c r="A37" s="21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" customHeight="1">
      <c r="A38" s="21"/>
      <c r="B38" s="20"/>
      <c r="C38" s="21"/>
      <c r="D38"/>
      <c r="E38" s="21"/>
      <c r="F38" s="221"/>
      <c r="G38" s="21"/>
      <c r="H38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A39" s="21"/>
      <c r="B39" s="20"/>
      <c r="C39" s="21"/>
      <c r="D39"/>
      <c r="E39" s="21"/>
      <c r="F39" s="221"/>
      <c r="G39" s="21"/>
      <c r="H3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F40" s="221"/>
    </row>
  </sheetData>
  <mergeCells count="8">
    <mergeCell ref="A33:A36"/>
    <mergeCell ref="F38:F40"/>
    <mergeCell ref="A2:A7"/>
    <mergeCell ref="A8:A16"/>
    <mergeCell ref="A17:A20"/>
    <mergeCell ref="A21:A24"/>
    <mergeCell ref="A25:A28"/>
    <mergeCell ref="A29:A32"/>
  </mergeCells>
  <conditionalFormatting sqref="A1:B36">
    <cfRule type="containsBlanks" dxfId="28" priority="7">
      <formula>LEN(TRIM(A1))=0</formula>
    </cfRule>
  </conditionalFormatting>
  <conditionalFormatting sqref="B37:B424 D37:BA37 D41:BA424 G38:G39 I38:BA39 D40:E40 G40:BA40 E38:E39 D2:BB36">
    <cfRule type="cellIs" dxfId="27" priority="6" operator="greaterThan">
      <formula>10000</formula>
    </cfRule>
  </conditionalFormatting>
  <conditionalFormatting sqref="B2:B36 B37:AU37 B41:AU222 G38:G39 I38:AU39 B40:E40 G40:AU40 B38:C39 E38:E39 D2:AV36">
    <cfRule type="cellIs" dxfId="26" priority="5" operator="greaterThan">
      <formula>15000</formula>
    </cfRule>
  </conditionalFormatting>
  <conditionalFormatting sqref="D2:X2 C24:X24 C28:X28 C32:X32 C36:X36 D8:X9 C20:X20">
    <cfRule type="cellIs" dxfId="25" priority="1" operator="greaterThan">
      <formula>5000</formula>
    </cfRule>
    <cfRule type="cellIs" dxfId="24" priority="2" operator="greaterThan">
      <formula>3000</formula>
    </cfRule>
  </conditionalFormatting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3" id="{0F9410E0-611A-4F62-A3A6-A74297C6EC92}">
            <xm:f>LEN(TRIM(ParcActuel!D1))=0</xm:f>
            <x14:dxf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</border>
            </x14:dxf>
          </x14:cfRule>
          <xm:sqref>C1:C6</xm:sqref>
        </x14:conditionalFormatting>
        <x14:conditionalFormatting xmlns:xm="http://schemas.microsoft.com/office/excel/2006/main">
          <x14:cfRule type="cellIs" priority="4" operator="lessThan" id="{21A4B2A8-8AD0-4249-894F-E3587A59AA69}">
            <xm:f>ParcActuel!$AK$2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C1:C36</xm:sqref>
        </x14:conditionalFormatting>
        <x14:conditionalFormatting xmlns:xm="http://schemas.microsoft.com/office/excel/2006/main">
          <x14:cfRule type="containsBlanks" priority="581" id="{0F9410E0-611A-4F62-A3A6-A74297C6EC92}">
            <xm:f>LEN(TRIM(ParcActuel!D20))=0</xm:f>
            <x14:dxf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</border>
            </x14:dxf>
          </x14:cfRule>
          <xm:sqref>C17:C36</xm:sqref>
        </x14:conditionalFormatting>
        <x14:conditionalFormatting xmlns:xm="http://schemas.microsoft.com/office/excel/2006/main">
          <x14:cfRule type="containsBlanks" priority="583" id="{0F9410E0-611A-4F62-A3A6-A74297C6EC92}">
            <xm:f>LEN(TRIM(ParcActuel!D8))=0</xm:f>
            <x14:dxf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</border>
            </x14:dxf>
          </x14:cfRule>
          <xm:sqref>C7:C10</xm:sqref>
        </x14:conditionalFormatting>
        <x14:conditionalFormatting xmlns:xm="http://schemas.microsoft.com/office/excel/2006/main">
          <x14:cfRule type="containsBlanks" priority="586" id="{0F9410E0-611A-4F62-A3A6-A74297C6EC92}">
            <xm:f>LEN(TRIM(ParcActuel!D13))=0</xm:f>
            <x14:dxf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</border>
            </x14:dxf>
          </x14:cfRule>
          <xm:sqref>C11:C16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85"/>
  <sheetViews>
    <sheetView workbookViewId="0" xr3:uid="{F9CF3CF3-643B-5BE6-8B46-32C596A47465}">
      <pane xSplit="6" ySplit="4" topLeftCell="H5" activePane="bottomRight" state="frozen"/>
      <selection pane="bottomRight" activeCell="L11" sqref="L11"/>
      <selection pane="bottomLeft" activeCell="A5" sqref="A5"/>
      <selection pane="topRight" activeCell="G1" sqref="G1"/>
    </sheetView>
  </sheetViews>
  <sheetFormatPr defaultColWidth="11.42578125" defaultRowHeight="15"/>
  <cols>
    <col min="1" max="1" width="14.7109375" style="12" bestFit="1" customWidth="1"/>
    <col min="2" max="2" width="10.7109375" style="12" bestFit="1" customWidth="1"/>
    <col min="3" max="3" width="3.5703125" style="34" customWidth="1"/>
    <col min="4" max="4" width="14.7109375" style="12" bestFit="1" customWidth="1"/>
    <col min="5" max="5" width="18.7109375" style="12" bestFit="1" customWidth="1"/>
    <col min="6" max="6" width="11.5703125" style="12" bestFit="1" customWidth="1"/>
    <col min="7" max="7" width="11.5703125" style="12" hidden="1" customWidth="1"/>
    <col min="8" max="8" width="10.7109375" style="12" bestFit="1" customWidth="1"/>
    <col min="9" max="9" width="6" style="12" hidden="1" customWidth="1"/>
    <col min="10" max="10" width="10.7109375" style="12" bestFit="1" customWidth="1"/>
    <col min="11" max="11" width="6" style="12" hidden="1" customWidth="1"/>
    <col min="12" max="12" width="10.7109375" style="12" bestFit="1" customWidth="1"/>
    <col min="13" max="13" width="10.7109375" style="12" hidden="1" customWidth="1"/>
    <col min="14" max="14" width="10.7109375" style="12" bestFit="1" customWidth="1"/>
    <col min="15" max="15" width="10.7109375" style="12" hidden="1" customWidth="1"/>
    <col min="16" max="16" width="10.7109375" style="12" bestFit="1" customWidth="1"/>
    <col min="17" max="17" width="6" style="12" hidden="1" customWidth="1"/>
    <col min="18" max="18" width="10.7109375" style="12" bestFit="1" customWidth="1"/>
    <col min="19" max="19" width="6" style="12" hidden="1" customWidth="1"/>
    <col min="20" max="20" width="10.7109375" style="12" bestFit="1" customWidth="1"/>
    <col min="21" max="21" width="10.7109375" style="12" hidden="1" customWidth="1"/>
    <col min="22" max="22" width="10.7109375" style="12" bestFit="1" customWidth="1"/>
    <col min="23" max="23" width="10.7109375" style="12" hidden="1" customWidth="1"/>
    <col min="24" max="24" width="10.7109375" style="12" bestFit="1" customWidth="1"/>
    <col min="25" max="25" width="10.7109375" style="12" hidden="1" customWidth="1"/>
    <col min="26" max="26" width="10.7109375" style="12" bestFit="1" customWidth="1"/>
    <col min="27" max="27" width="10.7109375" style="12" hidden="1" customWidth="1"/>
    <col min="28" max="28" width="10.7109375" style="12" bestFit="1" customWidth="1"/>
    <col min="29" max="29" width="10.7109375" style="12" hidden="1" customWidth="1"/>
    <col min="30" max="30" width="10.7109375" style="12" bestFit="1" customWidth="1"/>
    <col min="31" max="31" width="10.7109375" style="12" hidden="1" customWidth="1"/>
    <col min="32" max="32" width="10.7109375" style="12" bestFit="1" customWidth="1"/>
    <col min="33" max="33" width="10.7109375" style="12" hidden="1" customWidth="1"/>
    <col min="34" max="34" width="10.7109375" style="12" bestFit="1" customWidth="1"/>
    <col min="35" max="35" width="10.7109375" style="12" hidden="1" customWidth="1"/>
    <col min="36" max="36" width="10.7109375" style="12" bestFit="1" customWidth="1"/>
    <col min="37" max="37" width="10.7109375" style="12" hidden="1" customWidth="1"/>
    <col min="38" max="16384" width="11.42578125" style="12"/>
  </cols>
  <sheetData>
    <row r="1" spans="1:37">
      <c r="A1" s="12" t="s">
        <v>174</v>
      </c>
      <c r="B1" s="35">
        <v>3000</v>
      </c>
      <c r="C1" s="12"/>
      <c r="D1" s="12" t="s">
        <v>175</v>
      </c>
      <c r="E1" s="12">
        <v>60</v>
      </c>
      <c r="F1" s="12" t="s">
        <v>176</v>
      </c>
      <c r="H1" s="34">
        <v>42429</v>
      </c>
      <c r="I1" s="34"/>
      <c r="J1" s="34">
        <v>42794</v>
      </c>
      <c r="K1" s="34"/>
      <c r="L1" s="34">
        <v>43159</v>
      </c>
      <c r="M1" s="34"/>
      <c r="N1" s="34">
        <v>43524</v>
      </c>
      <c r="O1" s="34"/>
      <c r="P1" s="34">
        <v>43890</v>
      </c>
      <c r="Q1" s="34"/>
      <c r="R1" s="34">
        <v>44255</v>
      </c>
      <c r="S1" s="34"/>
      <c r="T1" s="34">
        <v>44620</v>
      </c>
      <c r="U1" s="34"/>
      <c r="V1" s="34">
        <v>44985</v>
      </c>
      <c r="W1" s="34"/>
      <c r="X1" s="34">
        <v>45351</v>
      </c>
      <c r="Y1" s="34"/>
      <c r="Z1" s="34">
        <v>45716</v>
      </c>
      <c r="AA1" s="34"/>
      <c r="AB1" s="34">
        <v>46081</v>
      </c>
      <c r="AC1" s="34"/>
      <c r="AD1" s="34">
        <v>46446</v>
      </c>
      <c r="AE1" s="34"/>
      <c r="AF1" s="34">
        <v>46812</v>
      </c>
      <c r="AG1" s="34"/>
      <c r="AH1" s="34">
        <v>47177</v>
      </c>
      <c r="AI1" s="34"/>
      <c r="AJ1" s="34">
        <v>47542</v>
      </c>
      <c r="AK1" s="34"/>
    </row>
    <row r="2" spans="1:37">
      <c r="A2" s="12" t="s">
        <v>177</v>
      </c>
      <c r="B2" s="35">
        <v>5000</v>
      </c>
      <c r="C2" s="12"/>
      <c r="E2" s="12" t="s">
        <v>178</v>
      </c>
    </row>
    <row r="3" spans="1:37">
      <c r="A3" s="12" t="s">
        <v>179</v>
      </c>
      <c r="B3" s="35">
        <v>2300</v>
      </c>
    </row>
    <row r="4" spans="1:37">
      <c r="A4" s="12" t="s">
        <v>175</v>
      </c>
      <c r="B4" s="34">
        <v>40603</v>
      </c>
      <c r="D4" s="191" t="s">
        <v>1</v>
      </c>
      <c r="E4" s="191" t="s">
        <v>4</v>
      </c>
      <c r="F4" s="42" t="s">
        <v>8</v>
      </c>
      <c r="G4" s="42" t="s">
        <v>180</v>
      </c>
      <c r="H4" s="191" t="s">
        <v>119</v>
      </c>
      <c r="I4" s="191" t="s">
        <v>180</v>
      </c>
      <c r="J4" s="191" t="s">
        <v>166</v>
      </c>
      <c r="K4" s="191" t="s">
        <v>180</v>
      </c>
      <c r="L4" s="191" t="s">
        <v>167</v>
      </c>
      <c r="M4" s="191" t="s">
        <v>180</v>
      </c>
      <c r="N4" s="191" t="s">
        <v>122</v>
      </c>
      <c r="O4" s="191" t="s">
        <v>180</v>
      </c>
      <c r="P4" s="191" t="s">
        <v>123</v>
      </c>
      <c r="Q4" s="191" t="s">
        <v>180</v>
      </c>
      <c r="R4" s="191" t="s">
        <v>124</v>
      </c>
      <c r="S4" s="191" t="s">
        <v>180</v>
      </c>
      <c r="T4" s="191" t="s">
        <v>125</v>
      </c>
      <c r="U4" s="191" t="s">
        <v>180</v>
      </c>
      <c r="V4" s="191" t="s">
        <v>126</v>
      </c>
      <c r="W4" s="191" t="s">
        <v>180</v>
      </c>
      <c r="X4" s="191" t="s">
        <v>127</v>
      </c>
      <c r="Y4" s="191" t="s">
        <v>180</v>
      </c>
      <c r="Z4" s="191" t="s">
        <v>128</v>
      </c>
      <c r="AA4" s="191" t="s">
        <v>180</v>
      </c>
      <c r="AB4" s="191" t="s">
        <v>129</v>
      </c>
      <c r="AC4" s="191" t="s">
        <v>180</v>
      </c>
      <c r="AD4" s="191" t="s">
        <v>130</v>
      </c>
      <c r="AE4" s="191" t="s">
        <v>180</v>
      </c>
      <c r="AF4" s="191" t="s">
        <v>131</v>
      </c>
      <c r="AG4" s="191" t="s">
        <v>180</v>
      </c>
      <c r="AH4" s="191" t="s">
        <v>132</v>
      </c>
      <c r="AI4" s="191" t="s">
        <v>180</v>
      </c>
      <c r="AJ4" s="191" t="s">
        <v>133</v>
      </c>
      <c r="AK4" s="12" t="s">
        <v>180</v>
      </c>
    </row>
    <row r="5" spans="1:37">
      <c r="D5" s="242" t="s">
        <v>33</v>
      </c>
      <c r="E5" s="12" t="s">
        <v>35</v>
      </c>
      <c r="F5" s="34">
        <v>40940</v>
      </c>
      <c r="G5" s="11">
        <f>$B$3-(($B$3/$E$1)*((H$1-$F5)/30.4))</f>
        <v>422.42324561403484</v>
      </c>
      <c r="H5" s="11">
        <f>IF(G5=0,0,G5)</f>
        <v>422.42324561403484</v>
      </c>
      <c r="I5" s="11">
        <f>G5-H5</f>
        <v>0</v>
      </c>
      <c r="J5" s="11">
        <f>IF(I5=0,0,IF(I5&lt;H5,I5,IF(H5&lt;($B$3/$E$1*12),($B$3/$E$1*12),H5)))</f>
        <v>0</v>
      </c>
      <c r="K5" s="11">
        <f t="shared" ref="K5" si="0">I5-J5</f>
        <v>0</v>
      </c>
      <c r="L5" s="11">
        <f t="shared" ref="L5" si="1">IF(K5=0,0,IF(K5&lt;J5,K5,IF(J5&lt;($B$3/$E$1*12),($B$3/$E$1*12),J5)))</f>
        <v>0</v>
      </c>
      <c r="M5" s="11">
        <f t="shared" ref="M5" si="2">K5-L5</f>
        <v>0</v>
      </c>
      <c r="N5" s="11">
        <f t="shared" ref="N5" si="3">IF(M5=0,0,IF(M5&lt;L5,M5,IF(L5&lt;($B$3/$E$1*12),($B$3/$E$1*12),L5)))</f>
        <v>0</v>
      </c>
      <c r="O5" s="11">
        <f t="shared" ref="O5" si="4">M5-N5</f>
        <v>0</v>
      </c>
      <c r="P5" s="11">
        <f t="shared" ref="P5" si="5">IF(O5=0,0,IF(O5&lt;N5,O5,IF(N5&lt;($B$3/$E$1*12),($B$3/$E$1*12),N5)))</f>
        <v>0</v>
      </c>
      <c r="Q5" s="11">
        <f t="shared" ref="Q5" si="6">O5-P5</f>
        <v>0</v>
      </c>
      <c r="R5" s="11">
        <f t="shared" ref="R5" si="7">IF(Q5=0,0,IF(Q5&lt;P5,Q5,IF(P5&lt;($B$3/$E$1*12),($B$3/$E$1*12),P5)))</f>
        <v>0</v>
      </c>
      <c r="S5" s="11">
        <f t="shared" ref="S5" si="8">Q5-R5</f>
        <v>0</v>
      </c>
      <c r="T5" s="11">
        <f t="shared" ref="T5" si="9">IF(S5=0,0,IF(S5&lt;R5,S5,IF(R5&lt;($B$3/$E$1*12),($B$3/$E$1*12),R5)))</f>
        <v>0</v>
      </c>
      <c r="U5" s="11">
        <f t="shared" ref="U5" si="10">S5-T5</f>
        <v>0</v>
      </c>
      <c r="V5" s="11">
        <f t="shared" ref="V5" si="11">IF(U5=0,0,IF(U5&lt;T5,U5,IF(T5&lt;($B$3/$E$1*12),($B$3/$E$1*12),T5)))</f>
        <v>0</v>
      </c>
      <c r="W5" s="11">
        <f t="shared" ref="W5" si="12">U5-V5</f>
        <v>0</v>
      </c>
      <c r="X5" s="11">
        <f t="shared" ref="X5" si="13">IF(W5=0,0,IF(W5&lt;V5,W5,IF(V5&lt;($B$3/$E$1*12),($B$3/$E$1*12),V5)))</f>
        <v>0</v>
      </c>
      <c r="Y5" s="11">
        <f t="shared" ref="Y5" si="14">W5-X5</f>
        <v>0</v>
      </c>
      <c r="Z5" s="11">
        <f t="shared" ref="Z5" si="15">IF(Y5=0,0,IF(Y5&lt;X5,Y5,IF(X5&lt;($B$3/$E$1*12),($B$3/$E$1*12),X5)))</f>
        <v>0</v>
      </c>
      <c r="AA5" s="11">
        <f t="shared" ref="AA5" si="16">Y5-Z5</f>
        <v>0</v>
      </c>
      <c r="AB5" s="11">
        <f t="shared" ref="AB5" si="17">IF(AA5=0,0,IF(AA5&lt;Z5,AA5,IF(Z5&lt;($B$3/$E$1*12),($B$3/$E$1*12),Z5)))</f>
        <v>0</v>
      </c>
      <c r="AC5" s="11">
        <f t="shared" ref="AC5:AC14" si="18">AA5-AB5</f>
        <v>0</v>
      </c>
      <c r="AD5" s="11">
        <f t="shared" ref="AD5:AD11" si="19">IF(AC5=0,0,IF(AC5&lt;AB5,AC5,IF(AB5&lt;($B$3/$E$1*12),($B$3/$E$1*12),AB5)))</f>
        <v>0</v>
      </c>
      <c r="AE5" s="11">
        <f t="shared" ref="AE5:AE14" si="20">AC5-AD5</f>
        <v>0</v>
      </c>
      <c r="AF5" s="11">
        <f t="shared" ref="AF5:AF11" si="21">IF(AE5=0,0,IF(AE5&lt;AD5,AE5,IF(AD5&lt;($B$3/$E$1*12),($B$3/$E$1*12),AD5)))</f>
        <v>0</v>
      </c>
      <c r="AG5" s="11">
        <f t="shared" ref="AG5:AG14" si="22">AE5-AF5</f>
        <v>0</v>
      </c>
      <c r="AH5" s="11">
        <f t="shared" ref="AH5:AH11" si="23">IF(AG5=0,0,IF(AG5&lt;AF5,AG5,IF(AF5&lt;($B$3/$E$1*12),($B$3/$E$1*12),AF5)))</f>
        <v>0</v>
      </c>
      <c r="AI5" s="11">
        <f t="shared" ref="AI5:AI14" si="24">AG5-AH5</f>
        <v>0</v>
      </c>
      <c r="AJ5" s="11">
        <f t="shared" ref="AJ5:AJ11" si="25">IF(AI5=0,0,IF(AI5&lt;AH5,AI5,IF(AH5&lt;($B$3/$E$1*12),($B$3/$E$1*12),AH5)))</f>
        <v>0</v>
      </c>
      <c r="AK5" s="11">
        <f t="shared" ref="AK5:AK14" si="26">AI5-AJ5</f>
        <v>0</v>
      </c>
    </row>
    <row r="6" spans="1:37">
      <c r="D6" s="242"/>
      <c r="E6" s="12" t="s">
        <v>134</v>
      </c>
      <c r="F6" s="34">
        <v>46082</v>
      </c>
      <c r="G6" s="11"/>
      <c r="H6" s="11">
        <f t="shared" ref="H6:H70" si="27">IF(G6=0,0,G6)</f>
        <v>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>$B$3-(($B$3/$E$1)*((AB$1-$F6)/30.4))</f>
        <v>2301.2609649122805</v>
      </c>
      <c r="AB6" s="11">
        <f>B3/E1*12</f>
        <v>460</v>
      </c>
      <c r="AC6" s="11">
        <f t="shared" si="18"/>
        <v>1841.2609649122805</v>
      </c>
      <c r="AD6" s="11">
        <f t="shared" si="19"/>
        <v>460</v>
      </c>
      <c r="AE6" s="11">
        <f t="shared" si="20"/>
        <v>1381.2609649122805</v>
      </c>
      <c r="AF6" s="11">
        <f t="shared" si="21"/>
        <v>460</v>
      </c>
      <c r="AG6" s="11">
        <f t="shared" si="22"/>
        <v>921.26096491228054</v>
      </c>
      <c r="AH6" s="11">
        <f t="shared" si="23"/>
        <v>460</v>
      </c>
      <c r="AI6" s="11">
        <f t="shared" si="24"/>
        <v>461.26096491228054</v>
      </c>
      <c r="AJ6" s="11">
        <f t="shared" si="25"/>
        <v>460</v>
      </c>
      <c r="AK6" s="11">
        <f t="shared" si="26"/>
        <v>1.2609649122805422</v>
      </c>
    </row>
    <row r="7" spans="1:37">
      <c r="D7" s="242"/>
      <c r="E7" s="191" t="s">
        <v>40</v>
      </c>
      <c r="F7" s="34">
        <v>40725</v>
      </c>
      <c r="G7" s="11">
        <f>$B$1-(($B$1/$E$1)*((H$1-$F7)/30.4))</f>
        <v>197.36842105263167</v>
      </c>
      <c r="H7" s="11">
        <f t="shared" si="27"/>
        <v>197.36842105263167</v>
      </c>
      <c r="I7" s="11">
        <f t="shared" ref="I7:I14" si="28">G7-H7</f>
        <v>0</v>
      </c>
      <c r="J7" s="11">
        <f t="shared" ref="J7:J12" si="29">IF(I7=0,0,IF(I7&lt;H7,I7,IF(H7&lt;($B$3/$E$1*12),($B$3/$E$1*12),H7)))</f>
        <v>0</v>
      </c>
      <c r="K7" s="11">
        <f t="shared" ref="K7:K11" si="30">I7-J7</f>
        <v>0</v>
      </c>
      <c r="L7" s="11">
        <f t="shared" ref="L7:L11" si="31">IF(K7=0,0,IF(K7&lt;J7,K7,IF(J7&lt;($B$3/$E$1*12),($B$3/$E$1*12),J7)))</f>
        <v>0</v>
      </c>
      <c r="M7" s="11">
        <f t="shared" ref="M7:M12" si="32">K7-L7</f>
        <v>0</v>
      </c>
      <c r="N7" s="11">
        <f t="shared" ref="N7:N11" si="33">IF(M7=0,0,IF(M7&lt;L7,M7,IF(L7&lt;($B$3/$E$1*12),($B$3/$E$1*12),L7)))</f>
        <v>0</v>
      </c>
      <c r="O7" s="11">
        <f t="shared" ref="O7:O12" si="34">M7-N7</f>
        <v>0</v>
      </c>
      <c r="P7" s="11">
        <f t="shared" ref="P7:P11" si="35">IF(O7=0,0,IF(O7&lt;N7,O7,IF(N7&lt;($B$3/$E$1*12),($B$3/$E$1*12),N7)))</f>
        <v>0</v>
      </c>
      <c r="Q7" s="11">
        <f t="shared" ref="Q7:Q12" si="36">O7-P7</f>
        <v>0</v>
      </c>
      <c r="R7" s="11">
        <f t="shared" ref="R7:R11" si="37">IF(Q7=0,0,IF(Q7&lt;P7,Q7,IF(P7&lt;($B$3/$E$1*12),($B$3/$E$1*12),P7)))</f>
        <v>0</v>
      </c>
      <c r="S7" s="11">
        <f t="shared" ref="S7:S12" si="38">Q7-R7</f>
        <v>0</v>
      </c>
      <c r="T7" s="11">
        <f t="shared" ref="T7:T11" si="39">IF(S7=0,0,IF(S7&lt;R7,S7,IF(R7&lt;($B$3/$E$1*12),($B$3/$E$1*12),R7)))</f>
        <v>0</v>
      </c>
      <c r="U7" s="11">
        <f t="shared" ref="U7:U12" si="40">S7-T7</f>
        <v>0</v>
      </c>
      <c r="V7" s="11">
        <f t="shared" ref="V7:V11" si="41">IF(U7=0,0,IF(U7&lt;T7,U7,IF(T7&lt;($B$3/$E$1*12),($B$3/$E$1*12),T7)))</f>
        <v>0</v>
      </c>
      <c r="W7" s="11">
        <f t="shared" ref="W7:W12" si="42">U7-V7</f>
        <v>0</v>
      </c>
      <c r="X7" s="11">
        <f t="shared" ref="X7:X11" si="43">IF(W7=0,0,IF(W7&lt;V7,W7,IF(V7&lt;($B$3/$E$1*12),($B$3/$E$1*12),V7)))</f>
        <v>0</v>
      </c>
      <c r="Y7" s="11">
        <f t="shared" ref="Y7:Y12" si="44">W7-X7</f>
        <v>0</v>
      </c>
      <c r="Z7" s="11">
        <f t="shared" ref="Z7:Z11" si="45">IF(Y7=0,0,IF(Y7&lt;X7,Y7,IF(X7&lt;($B$3/$E$1*12),($B$3/$E$1*12),X7)))</f>
        <v>0</v>
      </c>
      <c r="AA7" s="11">
        <f t="shared" ref="AA7:AA12" si="46">Y7-Z7</f>
        <v>0</v>
      </c>
      <c r="AB7" s="11">
        <f t="shared" ref="AB7:AB11" si="47">IF(AA7=0,0,IF(AA7&lt;Z7,AA7,IF(Z7&lt;($B$3/$E$1*12),($B$3/$E$1*12),Z7)))</f>
        <v>0</v>
      </c>
      <c r="AC7" s="11">
        <f t="shared" si="18"/>
        <v>0</v>
      </c>
      <c r="AD7" s="11">
        <f t="shared" si="19"/>
        <v>0</v>
      </c>
      <c r="AE7" s="11">
        <f t="shared" si="20"/>
        <v>0</v>
      </c>
      <c r="AF7" s="11">
        <f t="shared" si="21"/>
        <v>0</v>
      </c>
      <c r="AG7" s="11">
        <f t="shared" si="22"/>
        <v>0</v>
      </c>
      <c r="AH7" s="11">
        <f t="shared" si="23"/>
        <v>0</v>
      </c>
      <c r="AI7" s="11">
        <f t="shared" si="24"/>
        <v>0</v>
      </c>
      <c r="AJ7" s="11">
        <f t="shared" si="25"/>
        <v>0</v>
      </c>
      <c r="AK7" s="11">
        <f t="shared" si="26"/>
        <v>0</v>
      </c>
    </row>
    <row r="8" spans="1:37">
      <c r="D8" s="242"/>
      <c r="E8" s="12" t="s">
        <v>135</v>
      </c>
      <c r="F8" s="34">
        <v>44621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>
        <v>5000</v>
      </c>
      <c r="T8" s="11">
        <f>IF(S8=0,0,IF(S8&lt;R8,S8,IF(R8&lt;($B$2/$E$1*12),($B$2/$E$1*12),R8)))</f>
        <v>1000</v>
      </c>
      <c r="U8" s="11">
        <f>S8-T8</f>
        <v>4000</v>
      </c>
      <c r="V8" s="11">
        <f t="shared" ref="V8" si="48">IF(U8=0,0,IF(U8&lt;T8,U8,IF(T8&lt;($B$2/$E$1*12),($B$2/$E$1*12),T8)))</f>
        <v>1000</v>
      </c>
      <c r="W8" s="11">
        <f t="shared" si="42"/>
        <v>3000</v>
      </c>
      <c r="X8" s="11">
        <f t="shared" ref="X8" si="49">IF(W8=0,0,IF(W8&lt;V8,W8,IF(V8&lt;($B$2/$E$1*12),($B$2/$E$1*12),V8)))</f>
        <v>1000</v>
      </c>
      <c r="Y8" s="11">
        <f t="shared" si="44"/>
        <v>2000</v>
      </c>
      <c r="Z8" s="11">
        <f t="shared" ref="Z8" si="50">IF(Y8=0,0,IF(Y8&lt;X8,Y8,IF(X8&lt;($B$2/$E$1*12),($B$2/$E$1*12),X8)))</f>
        <v>1000</v>
      </c>
      <c r="AA8" s="11">
        <f t="shared" si="46"/>
        <v>1000</v>
      </c>
      <c r="AB8" s="11">
        <f t="shared" ref="AB8" si="51">IF(AA8=0,0,IF(AA8&lt;Z8,AA8,IF(Z8&lt;($B$2/$E$1*12),($B$2/$E$1*12),Z8)))</f>
        <v>1000</v>
      </c>
      <c r="AC8" s="11">
        <f t="shared" si="18"/>
        <v>0</v>
      </c>
      <c r="AD8" s="11">
        <f t="shared" ref="AD8" si="52">IF(AC8=0,0,IF(AC8&lt;AB8,AC8,IF(AB8&lt;($B$2/$E$1*12),($B$2/$E$1*12),AB8)))</f>
        <v>0</v>
      </c>
      <c r="AE8" s="11">
        <f t="shared" si="20"/>
        <v>0</v>
      </c>
      <c r="AF8" s="11">
        <f t="shared" ref="AF8" si="53">IF(AE8=0,0,IF(AE8&lt;AD8,AE8,IF(AD8&lt;($B$2/$E$1*12),($B$2/$E$1*12),AD8)))</f>
        <v>0</v>
      </c>
      <c r="AG8" s="11">
        <f t="shared" si="22"/>
        <v>0</v>
      </c>
      <c r="AH8" s="11">
        <f t="shared" ref="AH8" si="54">IF(AG8=0,0,IF(AG8&lt;AF8,AG8,IF(AF8&lt;($B$2/$E$1*12),($B$2/$E$1*12),AF8)))</f>
        <v>0</v>
      </c>
      <c r="AI8" s="11">
        <f t="shared" si="24"/>
        <v>0</v>
      </c>
      <c r="AJ8" s="11">
        <f t="shared" ref="AJ8" si="55">IF(AI8=0,0,IF(AI8&lt;AH8,AI8,IF(AH8&lt;($B$2/$E$1*12),($B$2/$E$1*12),AH8)))</f>
        <v>0</v>
      </c>
      <c r="AK8" s="11">
        <f t="shared" si="26"/>
        <v>0</v>
      </c>
    </row>
    <row r="9" spans="1:37">
      <c r="D9" s="242"/>
      <c r="E9" s="12" t="s">
        <v>45</v>
      </c>
      <c r="F9" s="34">
        <v>40725</v>
      </c>
      <c r="G9" s="11">
        <f t="shared" ref="G9:G69" si="56">$B$1-(($B$1/$E$1)*((H$1-$F9)/30.4))</f>
        <v>197.36842105263167</v>
      </c>
      <c r="H9" s="11">
        <f t="shared" si="27"/>
        <v>197.36842105263167</v>
      </c>
      <c r="I9" s="11">
        <f t="shared" si="28"/>
        <v>0</v>
      </c>
      <c r="J9" s="11">
        <f t="shared" si="29"/>
        <v>0</v>
      </c>
      <c r="K9" s="11">
        <f t="shared" si="30"/>
        <v>0</v>
      </c>
      <c r="L9" s="11">
        <f t="shared" si="31"/>
        <v>0</v>
      </c>
      <c r="M9" s="11">
        <f t="shared" si="32"/>
        <v>0</v>
      </c>
      <c r="N9" s="11">
        <f t="shared" si="33"/>
        <v>0</v>
      </c>
      <c r="O9" s="11">
        <f t="shared" si="34"/>
        <v>0</v>
      </c>
      <c r="P9" s="11">
        <f t="shared" si="35"/>
        <v>0</v>
      </c>
      <c r="Q9" s="11">
        <f t="shared" si="36"/>
        <v>0</v>
      </c>
      <c r="R9" s="11">
        <f t="shared" si="37"/>
        <v>0</v>
      </c>
      <c r="S9" s="11"/>
      <c r="T9" s="11">
        <f t="shared" si="39"/>
        <v>0</v>
      </c>
      <c r="U9" s="11">
        <f t="shared" si="40"/>
        <v>0</v>
      </c>
      <c r="V9" s="11">
        <f t="shared" si="41"/>
        <v>0</v>
      </c>
      <c r="W9" s="11">
        <f t="shared" si="42"/>
        <v>0</v>
      </c>
      <c r="X9" s="11">
        <f t="shared" si="43"/>
        <v>0</v>
      </c>
      <c r="Y9" s="11">
        <f t="shared" si="44"/>
        <v>0</v>
      </c>
      <c r="Z9" s="11">
        <f t="shared" si="45"/>
        <v>0</v>
      </c>
      <c r="AA9" s="11">
        <f t="shared" si="46"/>
        <v>0</v>
      </c>
      <c r="AB9" s="11">
        <f t="shared" si="47"/>
        <v>0</v>
      </c>
      <c r="AC9" s="11">
        <f t="shared" si="18"/>
        <v>0</v>
      </c>
      <c r="AD9" s="11">
        <f t="shared" si="19"/>
        <v>0</v>
      </c>
      <c r="AE9" s="11">
        <f t="shared" si="20"/>
        <v>0</v>
      </c>
      <c r="AF9" s="11">
        <f t="shared" si="21"/>
        <v>0</v>
      </c>
      <c r="AG9" s="11">
        <f t="shared" si="22"/>
        <v>0</v>
      </c>
      <c r="AH9" s="11">
        <f t="shared" si="23"/>
        <v>0</v>
      </c>
      <c r="AI9" s="11">
        <f t="shared" si="24"/>
        <v>0</v>
      </c>
      <c r="AJ9" s="11">
        <f t="shared" si="25"/>
        <v>0</v>
      </c>
      <c r="AK9" s="11">
        <f t="shared" si="26"/>
        <v>0</v>
      </c>
    </row>
    <row r="10" spans="1:37">
      <c r="D10" s="242"/>
      <c r="E10" s="12" t="s">
        <v>136</v>
      </c>
      <c r="F10" s="34">
        <v>44256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3000</v>
      </c>
      <c r="R10" s="11">
        <f>IF(Q10=0,0,IF(Q10&lt;P10,Q10,IF(P10&lt;($B$1/$E$1*12),($B$1/$E$1*12),P10)))</f>
        <v>600</v>
      </c>
      <c r="S10" s="11">
        <f t="shared" ref="S10" si="57">Q10-R10</f>
        <v>2400</v>
      </c>
      <c r="T10" s="11">
        <f t="shared" ref="T10" si="58">IF(S10=0,0,IF(S10&lt;R10,S10,IF(R10&lt;($B$1/$E$1*12),($B$1/$E$1*12),R10)))</f>
        <v>600</v>
      </c>
      <c r="U10" s="11">
        <f t="shared" si="40"/>
        <v>1800</v>
      </c>
      <c r="V10" s="11">
        <f t="shared" ref="V10" si="59">IF(U10=0,0,IF(U10&lt;T10,U10,IF(T10&lt;($B$1/$E$1*12),($B$1/$E$1*12),T10)))</f>
        <v>600</v>
      </c>
      <c r="W10" s="11">
        <f t="shared" si="42"/>
        <v>1200</v>
      </c>
      <c r="X10" s="11">
        <f t="shared" ref="X10" si="60">IF(W10=0,0,IF(W10&lt;V10,W10,IF(V10&lt;($B$1/$E$1*12),($B$1/$E$1*12),V10)))</f>
        <v>600</v>
      </c>
      <c r="Y10" s="11">
        <f t="shared" si="44"/>
        <v>600</v>
      </c>
      <c r="Z10" s="11">
        <f t="shared" ref="Z10" si="61">IF(Y10=0,0,IF(Y10&lt;X10,Y10,IF(X10&lt;($B$1/$E$1*12),($B$1/$E$1*12),X10)))</f>
        <v>600</v>
      </c>
      <c r="AA10" s="11">
        <f t="shared" si="46"/>
        <v>0</v>
      </c>
      <c r="AB10" s="11">
        <f t="shared" ref="AB10" si="62">IF(AA10=0,0,IF(AA10&lt;Z10,AA10,IF(Z10&lt;($B$1/$E$1*12),($B$1/$E$1*12),Z10)))</f>
        <v>0</v>
      </c>
      <c r="AC10" s="11">
        <f t="shared" si="18"/>
        <v>0</v>
      </c>
      <c r="AD10" s="11">
        <f t="shared" ref="AD10" si="63">IF(AC10=0,0,IF(AC10&lt;AB10,AC10,IF(AB10&lt;($B$1/$E$1*12),($B$1/$E$1*12),AB10)))</f>
        <v>0</v>
      </c>
      <c r="AE10" s="11">
        <f t="shared" si="20"/>
        <v>0</v>
      </c>
      <c r="AF10" s="11">
        <f t="shared" ref="AF10" si="64">IF(AE10=0,0,IF(AE10&lt;AD10,AE10,IF(AD10&lt;($B$1/$E$1*12),($B$1/$E$1*12),AD10)))</f>
        <v>0</v>
      </c>
      <c r="AG10" s="11">
        <f t="shared" si="22"/>
        <v>0</v>
      </c>
      <c r="AH10" s="11">
        <f t="shared" ref="AH10" si="65">IF(AG10=0,0,IF(AG10&lt;AF10,AG10,IF(AF10&lt;($B$1/$E$1*12),($B$1/$E$1*12),AF10)))</f>
        <v>0</v>
      </c>
      <c r="AI10" s="11">
        <f t="shared" si="24"/>
        <v>0</v>
      </c>
      <c r="AJ10" s="11">
        <f t="shared" ref="AJ10" si="66">IF(AI10=0,0,IF(AI10&lt;AH10,AI10,IF(AH10&lt;($B$1/$E$1*12),($B$1/$E$1*12),AH10)))</f>
        <v>0</v>
      </c>
      <c r="AK10" s="11">
        <f t="shared" si="26"/>
        <v>0</v>
      </c>
    </row>
    <row r="11" spans="1:37">
      <c r="D11" s="242"/>
      <c r="E11" s="12" t="s">
        <v>50</v>
      </c>
      <c r="F11" s="34">
        <v>40725</v>
      </c>
      <c r="G11" s="11">
        <f t="shared" si="56"/>
        <v>197.36842105263167</v>
      </c>
      <c r="H11" s="11">
        <f t="shared" si="27"/>
        <v>197.36842105263167</v>
      </c>
      <c r="I11" s="11">
        <f t="shared" si="28"/>
        <v>0</v>
      </c>
      <c r="J11" s="11">
        <f t="shared" si="29"/>
        <v>0</v>
      </c>
      <c r="K11" s="11">
        <f t="shared" si="30"/>
        <v>0</v>
      </c>
      <c r="L11" s="11">
        <f t="shared" si="31"/>
        <v>0</v>
      </c>
      <c r="M11" s="11">
        <f t="shared" si="32"/>
        <v>0</v>
      </c>
      <c r="N11" s="11">
        <f t="shared" si="33"/>
        <v>0</v>
      </c>
      <c r="O11" s="11">
        <f t="shared" si="34"/>
        <v>0</v>
      </c>
      <c r="P11" s="11">
        <f t="shared" si="35"/>
        <v>0</v>
      </c>
      <c r="Q11" s="11">
        <f t="shared" si="36"/>
        <v>0</v>
      </c>
      <c r="R11" s="11">
        <f t="shared" si="37"/>
        <v>0</v>
      </c>
      <c r="S11" s="11">
        <f t="shared" si="38"/>
        <v>0</v>
      </c>
      <c r="T11" s="11">
        <f t="shared" si="39"/>
        <v>0</v>
      </c>
      <c r="U11" s="11">
        <f t="shared" si="40"/>
        <v>0</v>
      </c>
      <c r="V11" s="11">
        <f t="shared" si="41"/>
        <v>0</v>
      </c>
      <c r="W11" s="11">
        <f t="shared" si="42"/>
        <v>0</v>
      </c>
      <c r="X11" s="11">
        <f t="shared" si="43"/>
        <v>0</v>
      </c>
      <c r="Y11" s="11">
        <f t="shared" si="44"/>
        <v>0</v>
      </c>
      <c r="Z11" s="11">
        <f t="shared" si="45"/>
        <v>0</v>
      </c>
      <c r="AA11" s="11">
        <f t="shared" si="46"/>
        <v>0</v>
      </c>
      <c r="AB11" s="11">
        <f t="shared" si="47"/>
        <v>0</v>
      </c>
      <c r="AC11" s="11">
        <f t="shared" si="18"/>
        <v>0</v>
      </c>
      <c r="AD11" s="11">
        <f t="shared" si="19"/>
        <v>0</v>
      </c>
      <c r="AE11" s="11">
        <f t="shared" si="20"/>
        <v>0</v>
      </c>
      <c r="AF11" s="11">
        <f t="shared" si="21"/>
        <v>0</v>
      </c>
      <c r="AG11" s="11">
        <f t="shared" si="22"/>
        <v>0</v>
      </c>
      <c r="AH11" s="11">
        <f t="shared" si="23"/>
        <v>0</v>
      </c>
      <c r="AI11" s="11">
        <f t="shared" si="24"/>
        <v>0</v>
      </c>
      <c r="AJ11" s="11">
        <f t="shared" si="25"/>
        <v>0</v>
      </c>
      <c r="AK11" s="11">
        <f t="shared" si="26"/>
        <v>0</v>
      </c>
    </row>
    <row r="12" spans="1:37">
      <c r="D12" s="242"/>
      <c r="E12" s="12" t="s">
        <v>137</v>
      </c>
      <c r="F12" s="34">
        <v>43160</v>
      </c>
      <c r="G12" s="11"/>
      <c r="H12" s="11"/>
      <c r="I12" s="11">
        <f t="shared" si="28"/>
        <v>0</v>
      </c>
      <c r="J12" s="11">
        <f t="shared" si="29"/>
        <v>0</v>
      </c>
      <c r="K12" s="11">
        <v>3000</v>
      </c>
      <c r="L12" s="11">
        <f>IF(K12=0,0,IF(K12&lt;J12,K12,IF(J12&lt;($B$1/$E$1*12),($B$1/$E$1*12),J12)))</f>
        <v>600</v>
      </c>
      <c r="M12" s="11">
        <f t="shared" si="32"/>
        <v>2400</v>
      </c>
      <c r="N12" s="11">
        <f t="shared" ref="N12" si="67">IF(M12=0,0,IF(M12&lt;L12,M12,IF(L12&lt;($B$1/$E$1*12),($B$1/$E$1*12),L12)))</f>
        <v>600</v>
      </c>
      <c r="O12" s="11">
        <f t="shared" si="34"/>
        <v>1800</v>
      </c>
      <c r="P12" s="11">
        <f t="shared" ref="P12" si="68">IF(O12=0,0,IF(O12&lt;N12,O12,IF(N12&lt;($B$1/$E$1*12),($B$1/$E$1*12),N12)))</f>
        <v>600</v>
      </c>
      <c r="Q12" s="11">
        <f t="shared" si="36"/>
        <v>1200</v>
      </c>
      <c r="R12" s="11">
        <f t="shared" ref="R12" si="69">IF(Q12=0,0,IF(Q12&lt;P12,Q12,IF(P12&lt;($B$1/$E$1*12),($B$1/$E$1*12),P12)))</f>
        <v>600</v>
      </c>
      <c r="S12" s="11">
        <f t="shared" si="38"/>
        <v>600</v>
      </c>
      <c r="T12" s="11">
        <f t="shared" ref="T12" si="70">IF(S12=0,0,IF(S12&lt;R12,S12,IF(R12&lt;($B$1/$E$1*12),($B$1/$E$1*12),R12)))</f>
        <v>600</v>
      </c>
      <c r="U12" s="11">
        <f t="shared" si="40"/>
        <v>0</v>
      </c>
      <c r="V12" s="11">
        <f t="shared" ref="V12" si="71">IF(U12=0,0,IF(U12&lt;T12,U12,IF(T12&lt;($B$1/$E$1*12),($B$1/$E$1*12),T12)))</f>
        <v>0</v>
      </c>
      <c r="W12" s="11">
        <f t="shared" si="42"/>
        <v>0</v>
      </c>
      <c r="X12" s="11">
        <f t="shared" ref="X12" si="72">IF(W12=0,0,IF(W12&lt;V12,W12,IF(V12&lt;($B$1/$E$1*12),($B$1/$E$1*12),V12)))</f>
        <v>0</v>
      </c>
      <c r="Y12" s="11">
        <f t="shared" si="44"/>
        <v>0</v>
      </c>
      <c r="Z12" s="11">
        <f t="shared" ref="Z12" si="73">IF(Y12=0,0,IF(Y12&lt;X12,Y12,IF(X12&lt;($B$1/$E$1*12),($B$1/$E$1*12),X12)))</f>
        <v>0</v>
      </c>
      <c r="AA12" s="11">
        <f t="shared" si="46"/>
        <v>0</v>
      </c>
      <c r="AB12" s="11">
        <f t="shared" ref="AB12" si="74">IF(AA12=0,0,IF(AA12&lt;Z12,AA12,IF(Z12&lt;($B$1/$E$1*12),($B$1/$E$1*12),Z12)))</f>
        <v>0</v>
      </c>
      <c r="AC12" s="11">
        <f t="shared" si="18"/>
        <v>0</v>
      </c>
      <c r="AD12" s="11">
        <f t="shared" ref="AD12:AD14" si="75">IF(AC12=0,0,IF(AC12&lt;AB12,AC12,IF(AB12&lt;($B$1/$E$1*12),($B$1/$E$1*12),AB12)))</f>
        <v>0</v>
      </c>
      <c r="AE12" s="11">
        <f t="shared" si="20"/>
        <v>0</v>
      </c>
      <c r="AF12" s="11">
        <f t="shared" ref="AF12:AF14" si="76">IF(AE12=0,0,IF(AE12&lt;AD12,AE12,IF(AD12&lt;($B$1/$E$1*12),($B$1/$E$1*12),AD12)))</f>
        <v>0</v>
      </c>
      <c r="AG12" s="11">
        <f t="shared" si="22"/>
        <v>0</v>
      </c>
      <c r="AH12" s="11">
        <f t="shared" ref="AH12:AH14" si="77">IF(AG12=0,0,IF(AG12&lt;AF12,AG12,IF(AF12&lt;($B$1/$E$1*12),($B$1/$E$1*12),AF12)))</f>
        <v>0</v>
      </c>
      <c r="AI12" s="11">
        <f t="shared" si="24"/>
        <v>0</v>
      </c>
      <c r="AJ12" s="11">
        <f t="shared" ref="AJ12:AJ14" si="78">IF(AI12=0,0,IF(AI12&lt;AH12,AI12,IF(AH12&lt;($B$1/$E$1*12),($B$1/$E$1*12),AH12)))</f>
        <v>0</v>
      </c>
      <c r="AK12" s="11">
        <f t="shared" si="26"/>
        <v>0</v>
      </c>
    </row>
    <row r="13" spans="1:37">
      <c r="D13" s="242"/>
      <c r="E13" s="12" t="s">
        <v>138</v>
      </c>
      <c r="F13" s="34">
        <v>46082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v>3000</v>
      </c>
      <c r="AB13" s="11">
        <f>IF(AA13=0,0,IF(AA13&lt;Z13,AA13,IF(Z13&lt;($B$1/$E$1*12),($B$1/$E$1*12),Z13)))</f>
        <v>600</v>
      </c>
      <c r="AC13" s="11">
        <f t="shared" si="18"/>
        <v>2400</v>
      </c>
      <c r="AD13" s="11">
        <f t="shared" si="75"/>
        <v>600</v>
      </c>
      <c r="AE13" s="11">
        <f t="shared" si="20"/>
        <v>1800</v>
      </c>
      <c r="AF13" s="11">
        <f t="shared" si="76"/>
        <v>600</v>
      </c>
      <c r="AG13" s="11">
        <f t="shared" si="22"/>
        <v>1200</v>
      </c>
      <c r="AH13" s="11">
        <f t="shared" si="77"/>
        <v>600</v>
      </c>
      <c r="AI13" s="11">
        <f t="shared" si="24"/>
        <v>600</v>
      </c>
      <c r="AJ13" s="11">
        <f t="shared" si="78"/>
        <v>600</v>
      </c>
      <c r="AK13" s="11">
        <f t="shared" si="26"/>
        <v>0</v>
      </c>
    </row>
    <row r="14" spans="1:37">
      <c r="D14" s="242"/>
      <c r="E14" s="12" t="s">
        <v>55</v>
      </c>
      <c r="F14" s="34">
        <v>40725</v>
      </c>
      <c r="G14" s="11">
        <f t="shared" si="56"/>
        <v>197.36842105263167</v>
      </c>
      <c r="H14" s="11">
        <f t="shared" si="27"/>
        <v>197.36842105263167</v>
      </c>
      <c r="I14" s="11">
        <f t="shared" si="28"/>
        <v>0</v>
      </c>
      <c r="J14" s="11">
        <f>IF(I14=0,0,IF(I14&lt;H14,I14,IF(H14&lt;($B$1/$E$1*12),($B$1/$E$1*12),H14)))</f>
        <v>0</v>
      </c>
      <c r="K14" s="11">
        <f t="shared" ref="K14" si="79">I14-J14</f>
        <v>0</v>
      </c>
      <c r="L14" s="11">
        <f t="shared" ref="L14" si="80">IF(K14=0,0,IF(K14&lt;J14,K14,IF(J14&lt;($B$1/$E$1*12),($B$1/$E$1*12),J14)))</f>
        <v>0</v>
      </c>
      <c r="M14" s="11">
        <f t="shared" ref="M14" si="81">K14-L14</f>
        <v>0</v>
      </c>
      <c r="N14" s="11">
        <f t="shared" ref="N14" si="82">IF(M14=0,0,IF(M14&lt;L14,M14,IF(L14&lt;($B$1/$E$1*12),($B$1/$E$1*12),L14)))</f>
        <v>0</v>
      </c>
      <c r="O14" s="11">
        <f t="shared" ref="O14" si="83">M14-N14</f>
        <v>0</v>
      </c>
      <c r="P14" s="11">
        <f t="shared" ref="P14" si="84">IF(O14=0,0,IF(O14&lt;N14,O14,IF(N14&lt;($B$1/$E$1*12),($B$1/$E$1*12),N14)))</f>
        <v>0</v>
      </c>
      <c r="Q14" s="11">
        <f t="shared" ref="Q14" si="85">O14-P14</f>
        <v>0</v>
      </c>
      <c r="R14" s="11">
        <f t="shared" ref="R14" si="86">IF(Q14=0,0,IF(Q14&lt;P14,Q14,IF(P14&lt;($B$1/$E$1*12),($B$1/$E$1*12),P14)))</f>
        <v>0</v>
      </c>
      <c r="S14" s="11">
        <f t="shared" ref="S14" si="87">Q14-R14</f>
        <v>0</v>
      </c>
      <c r="T14" s="11">
        <f t="shared" ref="T14" si="88">IF(S14=0,0,IF(S14&lt;R14,S14,IF(R14&lt;($B$1/$E$1*12),($B$1/$E$1*12),R14)))</f>
        <v>0</v>
      </c>
      <c r="U14" s="11">
        <f t="shared" ref="U14" si="89">S14-T14</f>
        <v>0</v>
      </c>
      <c r="V14" s="11">
        <f t="shared" ref="V14" si="90">IF(U14=0,0,IF(U14&lt;T14,U14,IF(T14&lt;($B$1/$E$1*12),($B$1/$E$1*12),T14)))</f>
        <v>0</v>
      </c>
      <c r="W14" s="11">
        <f t="shared" ref="W14" si="91">U14-V14</f>
        <v>0</v>
      </c>
      <c r="X14" s="11">
        <f t="shared" ref="X14" si="92">IF(W14=0,0,IF(W14&lt;V14,W14,IF(V14&lt;($B$1/$E$1*12),($B$1/$E$1*12),V14)))</f>
        <v>0</v>
      </c>
      <c r="Y14" s="11">
        <f t="shared" ref="Y14" si="93">W14-X14</f>
        <v>0</v>
      </c>
      <c r="Z14" s="11">
        <f t="shared" ref="Z14" si="94">IF(Y14=0,0,IF(Y14&lt;X14,Y14,IF(X14&lt;($B$1/$E$1*12),($B$1/$E$1*12),X14)))</f>
        <v>0</v>
      </c>
      <c r="AA14" s="11">
        <f t="shared" ref="AA14" si="95">Y14-Z14</f>
        <v>0</v>
      </c>
      <c r="AB14" s="11">
        <f t="shared" ref="AB14" si="96">IF(AA14=0,0,IF(AA14&lt;Z14,AA14,IF(Z14&lt;($B$1/$E$1*12),($B$1/$E$1*12),Z14)))</f>
        <v>0</v>
      </c>
      <c r="AC14" s="11">
        <f t="shared" si="18"/>
        <v>0</v>
      </c>
      <c r="AD14" s="11">
        <f t="shared" si="75"/>
        <v>0</v>
      </c>
      <c r="AE14" s="11">
        <f t="shared" si="20"/>
        <v>0</v>
      </c>
      <c r="AF14" s="11">
        <f t="shared" si="76"/>
        <v>0</v>
      </c>
      <c r="AG14" s="11">
        <f t="shared" si="22"/>
        <v>0</v>
      </c>
      <c r="AH14" s="11">
        <f t="shared" si="77"/>
        <v>0</v>
      </c>
      <c r="AI14" s="11">
        <f t="shared" si="24"/>
        <v>0</v>
      </c>
      <c r="AJ14" s="11">
        <f t="shared" si="78"/>
        <v>0</v>
      </c>
      <c r="AK14" s="11">
        <f t="shared" si="26"/>
        <v>0</v>
      </c>
    </row>
    <row r="15" spans="1:37">
      <c r="D15" s="242"/>
      <c r="E15" s="12" t="s">
        <v>139</v>
      </c>
      <c r="F15" s="34">
        <v>44621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>
        <v>3000</v>
      </c>
      <c r="T15" s="11">
        <f t="shared" ref="T15:T71" si="97">IF(S15=0,0,IF(S15&lt;R15,S15,IF(R15&lt;($B$1/$E$1*12),($B$1/$E$1*12),R15)))</f>
        <v>600</v>
      </c>
      <c r="U15" s="11">
        <f t="shared" ref="U15:U72" si="98">S15-T15</f>
        <v>2400</v>
      </c>
      <c r="V15" s="11">
        <f t="shared" ref="V15:V71" si="99">IF(U15=0,0,IF(U15&lt;T15,U15,IF(T15&lt;($B$1/$E$1*12),($B$1/$E$1*12),T15)))</f>
        <v>600</v>
      </c>
      <c r="W15" s="11">
        <f t="shared" ref="W15:W72" si="100">U15-V15</f>
        <v>1800</v>
      </c>
      <c r="X15" s="11">
        <f t="shared" ref="X15:X71" si="101">IF(W15=0,0,IF(W15&lt;V15,W15,IF(V15&lt;($B$1/$E$1*12),($B$1/$E$1*12),V15)))</f>
        <v>600</v>
      </c>
      <c r="Y15" s="11">
        <f t="shared" ref="Y15:Y73" si="102">W15-X15</f>
        <v>1200</v>
      </c>
      <c r="Z15" s="11">
        <f t="shared" ref="Z15:Z71" si="103">IF(Y15=0,0,IF(Y15&lt;X15,Y15,IF(X15&lt;($B$1/$E$1*12),($B$1/$E$1*12),X15)))</f>
        <v>600</v>
      </c>
      <c r="AA15" s="11">
        <f t="shared" ref="AA15:AA73" si="104">Y15-Z15</f>
        <v>600</v>
      </c>
      <c r="AB15" s="11">
        <f t="shared" ref="AB15:AB71" si="105">IF(AA15=0,0,IF(AA15&lt;Z15,AA15,IF(Z15&lt;($B$1/$E$1*12),($B$1/$E$1*12),Z15)))</f>
        <v>600</v>
      </c>
      <c r="AC15" s="11">
        <f t="shared" ref="AC15:AC73" si="106">AA15-AB15</f>
        <v>0</v>
      </c>
      <c r="AD15" s="11">
        <f t="shared" ref="AD15:AD71" si="107">IF(AC15=0,0,IF(AC15&lt;AB15,AC15,IF(AB15&lt;($B$1/$E$1*12),($B$1/$E$1*12),AB15)))</f>
        <v>0</v>
      </c>
      <c r="AE15" s="11">
        <f t="shared" ref="AE15:AE73" si="108">AC15-AD15</f>
        <v>0</v>
      </c>
      <c r="AF15" s="11">
        <f t="shared" ref="AF15:AF71" si="109">IF(AE15=0,0,IF(AE15&lt;AD15,AE15,IF(AD15&lt;($B$1/$E$1*12),($B$1/$E$1*12),AD15)))</f>
        <v>0</v>
      </c>
      <c r="AG15" s="11">
        <f t="shared" ref="AG15:AG73" si="110">AE15-AF15</f>
        <v>0</v>
      </c>
      <c r="AH15" s="11">
        <f t="shared" ref="AH15:AH71" si="111">IF(AG15=0,0,IF(AG15&lt;AF15,AG15,IF(AF15&lt;($B$1/$E$1*12),($B$1/$E$1*12),AF15)))</f>
        <v>0</v>
      </c>
      <c r="AI15" s="11">
        <f t="shared" ref="AI15:AI73" si="112">AG15-AH15</f>
        <v>0</v>
      </c>
      <c r="AJ15" s="11">
        <f t="shared" ref="AJ15:AJ71" si="113">IF(AI15=0,0,IF(AI15&lt;AH15,AI15,IF(AH15&lt;($B$1/$E$1*12),($B$1/$E$1*12),AH15)))</f>
        <v>0</v>
      </c>
      <c r="AK15" s="11">
        <f t="shared" ref="AK15:AK73" si="114">AI15-AJ15</f>
        <v>0</v>
      </c>
    </row>
    <row r="16" spans="1:37">
      <c r="B16" s="12">
        <v>600</v>
      </c>
      <c r="D16" s="242"/>
      <c r="E16" s="12" t="s">
        <v>57</v>
      </c>
      <c r="F16" s="34">
        <v>41306</v>
      </c>
      <c r="G16" s="11">
        <f t="shared" si="56"/>
        <v>1152.9605263157894</v>
      </c>
      <c r="H16" s="11">
        <f>IF(G16=0,0,IF(G16&lt;B16,G16,IF(B16&lt;($B$1/$E$1*12),($B$1/$E$1*12),B16)))</f>
        <v>600</v>
      </c>
      <c r="I16" s="11">
        <f t="shared" ref="I16:I72" si="115">G16-H16</f>
        <v>552.96052631578937</v>
      </c>
      <c r="J16" s="11">
        <f t="shared" ref="J16:J71" si="116">IF(I16=0,0,IF(I16&lt;H16,I16,IF(H16&lt;($B$1/$E$1*12),($B$1/$E$1*12),H16)))</f>
        <v>552.96052631578937</v>
      </c>
      <c r="K16" s="11">
        <f t="shared" ref="K16:K72" si="117">I16-J16</f>
        <v>0</v>
      </c>
      <c r="L16" s="11">
        <f t="shared" ref="L16:L71" si="118">IF(K16=0,0,IF(K16&lt;J16,K16,IF(J16&lt;($B$1/$E$1*12),($B$1/$E$1*12),J16)))</f>
        <v>0</v>
      </c>
      <c r="M16" s="11">
        <f t="shared" ref="M16:M72" si="119">K16-L16</f>
        <v>0</v>
      </c>
      <c r="N16" s="11">
        <f t="shared" ref="N16:N71" si="120">IF(M16=0,0,IF(M16&lt;L16,M16,IF(L16&lt;($B$1/$E$1*12),($B$1/$E$1*12),L16)))</f>
        <v>0</v>
      </c>
      <c r="O16" s="11">
        <f t="shared" ref="O16:O72" si="121">M16-N16</f>
        <v>0</v>
      </c>
      <c r="P16" s="11">
        <f t="shared" ref="P16:P71" si="122">IF(O16=0,0,IF(O16&lt;N16,O16,IF(N16&lt;($B$1/$E$1*12),($B$1/$E$1*12),N16)))</f>
        <v>0</v>
      </c>
      <c r="Q16" s="11">
        <f t="shared" ref="Q16:Q72" si="123">O16-P16</f>
        <v>0</v>
      </c>
      <c r="R16" s="11">
        <f t="shared" ref="R16:R71" si="124">IF(Q16=0,0,IF(Q16&lt;P16,Q16,IF(P16&lt;($B$1/$E$1*12),($B$1/$E$1*12),P16)))</f>
        <v>0</v>
      </c>
      <c r="S16" s="11">
        <f t="shared" ref="S16:S72" si="125">Q16-R16</f>
        <v>0</v>
      </c>
      <c r="T16" s="11">
        <f t="shared" si="97"/>
        <v>0</v>
      </c>
      <c r="U16" s="11">
        <f t="shared" si="98"/>
        <v>0</v>
      </c>
      <c r="V16" s="11">
        <f t="shared" si="99"/>
        <v>0</v>
      </c>
      <c r="W16" s="11">
        <f t="shared" si="100"/>
        <v>0</v>
      </c>
      <c r="X16" s="11">
        <f t="shared" si="101"/>
        <v>0</v>
      </c>
      <c r="Y16" s="11">
        <f t="shared" si="102"/>
        <v>0</v>
      </c>
      <c r="Z16" s="11">
        <f t="shared" si="103"/>
        <v>0</v>
      </c>
      <c r="AA16" s="11">
        <f t="shared" si="104"/>
        <v>0</v>
      </c>
      <c r="AB16" s="11">
        <f t="shared" si="105"/>
        <v>0</v>
      </c>
      <c r="AC16" s="11">
        <f t="shared" si="106"/>
        <v>0</v>
      </c>
      <c r="AD16" s="11">
        <f t="shared" si="107"/>
        <v>0</v>
      </c>
      <c r="AE16" s="11">
        <f t="shared" si="108"/>
        <v>0</v>
      </c>
      <c r="AF16" s="11">
        <f t="shared" si="109"/>
        <v>0</v>
      </c>
      <c r="AG16" s="11">
        <f t="shared" si="110"/>
        <v>0</v>
      </c>
      <c r="AH16" s="11">
        <f t="shared" si="111"/>
        <v>0</v>
      </c>
      <c r="AI16" s="11">
        <f t="shared" si="112"/>
        <v>0</v>
      </c>
      <c r="AJ16" s="11">
        <f t="shared" si="113"/>
        <v>0</v>
      </c>
      <c r="AK16" s="11">
        <f t="shared" si="114"/>
        <v>0</v>
      </c>
    </row>
    <row r="17" spans="2:37">
      <c r="D17" s="242"/>
      <c r="E17" s="12" t="s">
        <v>140</v>
      </c>
      <c r="F17" s="34">
        <v>45323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>
        <v>3000</v>
      </c>
      <c r="X17" s="11">
        <f t="shared" si="101"/>
        <v>600</v>
      </c>
      <c r="Y17" s="11">
        <f t="shared" si="102"/>
        <v>2400</v>
      </c>
      <c r="Z17" s="11">
        <f t="shared" si="103"/>
        <v>600</v>
      </c>
      <c r="AA17" s="11">
        <f t="shared" si="104"/>
        <v>1800</v>
      </c>
      <c r="AB17" s="11">
        <f t="shared" si="105"/>
        <v>600</v>
      </c>
      <c r="AC17" s="11">
        <f t="shared" si="106"/>
        <v>1200</v>
      </c>
      <c r="AD17" s="11">
        <f t="shared" si="107"/>
        <v>600</v>
      </c>
      <c r="AE17" s="11">
        <f t="shared" si="108"/>
        <v>600</v>
      </c>
      <c r="AF17" s="11">
        <f t="shared" si="109"/>
        <v>600</v>
      </c>
      <c r="AG17" s="11">
        <f t="shared" si="110"/>
        <v>0</v>
      </c>
      <c r="AH17" s="11">
        <f t="shared" si="111"/>
        <v>0</v>
      </c>
      <c r="AI17" s="11">
        <f t="shared" si="112"/>
        <v>0</v>
      </c>
      <c r="AJ17" s="11">
        <f t="shared" si="113"/>
        <v>0</v>
      </c>
      <c r="AK17" s="11">
        <f t="shared" si="114"/>
        <v>0</v>
      </c>
    </row>
    <row r="18" spans="2:37">
      <c r="D18" s="242" t="s">
        <v>59</v>
      </c>
      <c r="E18" s="12" t="s">
        <v>35</v>
      </c>
      <c r="F18" s="34">
        <v>40148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2:37">
      <c r="D19" s="242"/>
      <c r="E19" s="12" t="s">
        <v>134</v>
      </c>
      <c r="F19" s="34">
        <v>43070</v>
      </c>
      <c r="G19" s="11"/>
      <c r="H19" s="11"/>
      <c r="I19" s="11"/>
      <c r="J19" s="11"/>
      <c r="K19" s="11">
        <v>2300</v>
      </c>
      <c r="L19" s="11">
        <f t="shared" ref="L19" si="126">IF(K19=0,0,IF(K19&lt;J19,K19,IF(J19&lt;($B$3/$E$1*12),($B$3/$E$1*12),J19)))</f>
        <v>460</v>
      </c>
      <c r="M19" s="11">
        <f t="shared" ref="M19" si="127">K19-L19</f>
        <v>1840</v>
      </c>
      <c r="N19" s="11">
        <f t="shared" ref="N19" si="128">IF(M19=0,0,IF(M19&lt;L19,M19,IF(L19&lt;($B$3/$E$1*12),($B$3/$E$1*12),L19)))</f>
        <v>460</v>
      </c>
      <c r="O19" s="11">
        <f t="shared" ref="O19" si="129">M19-N19</f>
        <v>1380</v>
      </c>
      <c r="P19" s="11">
        <f t="shared" ref="P19" si="130">IF(O19=0,0,IF(O19&lt;N19,O19,IF(N19&lt;($B$3/$E$1*12),($B$3/$E$1*12),N19)))</f>
        <v>460</v>
      </c>
      <c r="Q19" s="11">
        <f t="shared" ref="Q19" si="131">O19-P19</f>
        <v>920</v>
      </c>
      <c r="R19" s="11">
        <f t="shared" ref="R19" si="132">IF(Q19=0,0,IF(Q19&lt;P19,Q19,IF(P19&lt;($B$3/$E$1*12),($B$3/$E$1*12),P19)))</f>
        <v>460</v>
      </c>
      <c r="S19" s="11">
        <f t="shared" ref="S19" si="133">Q19-R19</f>
        <v>460</v>
      </c>
      <c r="T19" s="11">
        <f t="shared" ref="T19" si="134">IF(S19=0,0,IF(S19&lt;R19,S19,IF(R19&lt;($B$3/$E$1*12),($B$3/$E$1*12),R19)))</f>
        <v>460</v>
      </c>
      <c r="U19" s="11">
        <f t="shared" ref="U19" si="135">S19-T19</f>
        <v>0</v>
      </c>
      <c r="V19" s="11">
        <f t="shared" ref="V19" si="136">IF(U19=0,0,IF(U19&lt;T19,U19,IF(T19&lt;($B$3/$E$1*12),($B$3/$E$1*12),T19)))</f>
        <v>0</v>
      </c>
      <c r="W19" s="11">
        <f t="shared" ref="W19" si="137">U19-V19</f>
        <v>0</v>
      </c>
      <c r="X19" s="11">
        <f t="shared" ref="X19" si="138">IF(W19=0,0,IF(W19&lt;V19,W19,IF(V19&lt;($B$3/$E$1*12),($B$3/$E$1*12),V19)))</f>
        <v>0</v>
      </c>
      <c r="Y19" s="11">
        <f t="shared" ref="Y19" si="139">W19-X19</f>
        <v>0</v>
      </c>
      <c r="Z19" s="11">
        <f t="shared" ref="Z19:Z21" si="140">IF(Y19=0,0,IF(Y19&lt;X19,Y19,IF(X19&lt;($B$3/$E$1*12),($B$3/$E$1*12),X19)))</f>
        <v>0</v>
      </c>
      <c r="AA19" s="11">
        <f t="shared" ref="AA19:AA21" si="141">Y19-Z19</f>
        <v>0</v>
      </c>
      <c r="AB19" s="11">
        <f t="shared" ref="AB19:AB21" si="142">IF(AA19=0,0,IF(AA19&lt;Z19,AA19,IF(Z19&lt;($B$3/$E$1*12),($B$3/$E$1*12),Z19)))</f>
        <v>0</v>
      </c>
      <c r="AC19" s="11">
        <f t="shared" ref="AC19:AC21" si="143">AA19-AB19</f>
        <v>0</v>
      </c>
      <c r="AD19" s="11">
        <f t="shared" ref="AD19:AD21" si="144">IF(AC19=0,0,IF(AC19&lt;AB19,AC19,IF(AB19&lt;($B$3/$E$1*12),($B$3/$E$1*12),AB19)))</f>
        <v>0</v>
      </c>
      <c r="AE19" s="11">
        <f t="shared" ref="AE19:AE21" si="145">AC19-AD19</f>
        <v>0</v>
      </c>
      <c r="AF19" s="11">
        <f t="shared" ref="AF19:AF21" si="146">IF(AE19=0,0,IF(AE19&lt;AD19,AE19,IF(AD19&lt;($B$3/$E$1*12),($B$3/$E$1*12),AD19)))</f>
        <v>0</v>
      </c>
      <c r="AG19" s="11">
        <f t="shared" ref="AG19:AG21" si="147">AE19-AF19</f>
        <v>0</v>
      </c>
      <c r="AH19" s="11">
        <f t="shared" ref="AH19:AH21" si="148">IF(AG19=0,0,IF(AG19&lt;AF19,AG19,IF(AF19&lt;($B$3/$E$1*12),($B$3/$E$1*12),AF19)))</f>
        <v>0</v>
      </c>
      <c r="AI19" s="11">
        <f t="shared" ref="AI19:AI21" si="149">AG19-AH19</f>
        <v>0</v>
      </c>
      <c r="AJ19" s="11">
        <f t="shared" ref="AJ19:AJ21" si="150">IF(AI19=0,0,IF(AI19&lt;AH19,AI19,IF(AH19&lt;($B$3/$E$1*12),($B$3/$E$1*12),AH19)))</f>
        <v>0</v>
      </c>
      <c r="AK19" s="11">
        <f t="shared" ref="AK19:AK21" si="151">AI19-AJ19</f>
        <v>0</v>
      </c>
    </row>
    <row r="20" spans="2:37">
      <c r="D20" s="242"/>
      <c r="E20" s="12" t="s">
        <v>141</v>
      </c>
      <c r="F20" s="34">
        <v>45992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2300</v>
      </c>
      <c r="Z20" s="11">
        <f t="shared" si="140"/>
        <v>460</v>
      </c>
      <c r="AA20" s="11">
        <f t="shared" si="141"/>
        <v>1840</v>
      </c>
      <c r="AB20" s="11">
        <f t="shared" si="142"/>
        <v>460</v>
      </c>
      <c r="AC20" s="11">
        <f t="shared" si="143"/>
        <v>1380</v>
      </c>
      <c r="AD20" s="11">
        <f t="shared" si="144"/>
        <v>460</v>
      </c>
      <c r="AE20" s="11">
        <f t="shared" si="145"/>
        <v>920</v>
      </c>
      <c r="AF20" s="11">
        <f t="shared" si="146"/>
        <v>460</v>
      </c>
      <c r="AG20" s="11">
        <f t="shared" si="147"/>
        <v>460</v>
      </c>
      <c r="AH20" s="11">
        <f t="shared" si="148"/>
        <v>460</v>
      </c>
      <c r="AI20" s="11">
        <f t="shared" si="149"/>
        <v>0</v>
      </c>
      <c r="AJ20" s="11">
        <f t="shared" si="150"/>
        <v>0</v>
      </c>
      <c r="AK20" s="11">
        <f t="shared" si="151"/>
        <v>0</v>
      </c>
    </row>
    <row r="21" spans="2:37">
      <c r="B21" s="11"/>
      <c r="D21" s="242"/>
      <c r="E21" s="12" t="s">
        <v>62</v>
      </c>
      <c r="F21" s="34">
        <v>42370</v>
      </c>
      <c r="G21" s="11">
        <f>$B$3-(($B$3/$E$1)*((H$1-$F21)/30.4))</f>
        <v>2225.6030701754385</v>
      </c>
      <c r="H21" s="11">
        <f>IF(G21=0,0,IF(G21&lt;B21,G21,IF(B21&lt;($B$3/$E$1*12),($B$3/$E$1*12),B21)))</f>
        <v>460</v>
      </c>
      <c r="I21" s="11">
        <f t="shared" si="115"/>
        <v>1765.6030701754385</v>
      </c>
      <c r="J21" s="11">
        <f>IF(I21=0,0,IF(I21&lt;H21,I21,IF(H21&lt;($B$3/$E$1*12),($B$3/$E$1*12),H21)))</f>
        <v>460</v>
      </c>
      <c r="K21" s="11">
        <f t="shared" ref="K21" si="152">I21-J21</f>
        <v>1305.6030701754385</v>
      </c>
      <c r="L21" s="11">
        <f t="shared" ref="L21" si="153">IF(K21=0,0,IF(K21&lt;J21,K21,IF(J21&lt;($B$3/$E$1*12),($B$3/$E$1*12),J21)))</f>
        <v>460</v>
      </c>
      <c r="M21" s="11">
        <f t="shared" ref="M21" si="154">K21-L21</f>
        <v>845.60307017543846</v>
      </c>
      <c r="N21" s="11">
        <f t="shared" ref="N21" si="155">IF(M21=0,0,IF(M21&lt;L21,M21,IF(L21&lt;($B$3/$E$1*12),($B$3/$E$1*12),L21)))</f>
        <v>460</v>
      </c>
      <c r="O21" s="11">
        <f t="shared" ref="O21" si="156">M21-N21</f>
        <v>385.60307017543846</v>
      </c>
      <c r="P21" s="11">
        <f t="shared" ref="P21" si="157">IF(O21=0,0,IF(O21&lt;N21,O21,IF(N21&lt;($B$3/$E$1*12),($B$3/$E$1*12),N21)))</f>
        <v>385.60307017543846</v>
      </c>
      <c r="Q21" s="11">
        <f t="shared" ref="Q21" si="158">O21-P21</f>
        <v>0</v>
      </c>
      <c r="R21" s="11">
        <f t="shared" ref="R21" si="159">IF(Q21=0,0,IF(Q21&lt;P21,Q21,IF(P21&lt;($B$3/$E$1*12),($B$3/$E$1*12),P21)))</f>
        <v>0</v>
      </c>
      <c r="S21" s="11">
        <f t="shared" ref="S21" si="160">Q21-R21</f>
        <v>0</v>
      </c>
      <c r="T21" s="11">
        <f t="shared" ref="T21" si="161">IF(S21=0,0,IF(S21&lt;R21,S21,IF(R21&lt;($B$3/$E$1*12),($B$3/$E$1*12),R21)))</f>
        <v>0</v>
      </c>
      <c r="U21" s="11">
        <f t="shared" ref="U21" si="162">S21-T21</f>
        <v>0</v>
      </c>
      <c r="V21" s="11">
        <f t="shared" ref="V21" si="163">IF(U21=0,0,IF(U21&lt;T21,U21,IF(T21&lt;($B$3/$E$1*12),($B$3/$E$1*12),T21)))</f>
        <v>0</v>
      </c>
      <c r="W21" s="11">
        <f t="shared" ref="W21" si="164">U21-V21</f>
        <v>0</v>
      </c>
      <c r="X21" s="11">
        <f t="shared" ref="X21" si="165">IF(W21=0,0,IF(W21&lt;V21,W21,IF(V21&lt;($B$3/$E$1*12),($B$3/$E$1*12),V21)))</f>
        <v>0</v>
      </c>
      <c r="Y21" s="11">
        <f t="shared" ref="Y21" si="166">W21-X21</f>
        <v>0</v>
      </c>
      <c r="Z21" s="11">
        <f t="shared" si="140"/>
        <v>0</v>
      </c>
      <c r="AA21" s="11">
        <f t="shared" si="141"/>
        <v>0</v>
      </c>
      <c r="AB21" s="11">
        <f t="shared" si="142"/>
        <v>0</v>
      </c>
      <c r="AC21" s="11">
        <f t="shared" si="143"/>
        <v>0</v>
      </c>
      <c r="AD21" s="11">
        <f t="shared" si="144"/>
        <v>0</v>
      </c>
      <c r="AE21" s="11">
        <f t="shared" si="145"/>
        <v>0</v>
      </c>
      <c r="AF21" s="11">
        <f t="shared" si="146"/>
        <v>0</v>
      </c>
      <c r="AG21" s="11">
        <f t="shared" si="147"/>
        <v>0</v>
      </c>
      <c r="AH21" s="11">
        <f t="shared" si="148"/>
        <v>0</v>
      </c>
      <c r="AI21" s="11">
        <f t="shared" si="149"/>
        <v>0</v>
      </c>
      <c r="AJ21" s="11">
        <f t="shared" si="150"/>
        <v>0</v>
      </c>
      <c r="AK21" s="11">
        <f t="shared" si="151"/>
        <v>0</v>
      </c>
    </row>
    <row r="22" spans="2:37">
      <c r="D22" s="242"/>
      <c r="E22" s="12" t="s">
        <v>142</v>
      </c>
      <c r="F22" s="34">
        <v>47543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>
        <v>2300</v>
      </c>
      <c r="AJ22" s="11">
        <f>IF(AI22=0,0,IF(AI22&lt;AH22,AI22,IF(AH22&lt;($B$3/$E$1*12),($B$3/$E$1*12),AH22)))</f>
        <v>460</v>
      </c>
      <c r="AK22" s="11">
        <f>AI22-AJ22</f>
        <v>1840</v>
      </c>
    </row>
    <row r="23" spans="2:37">
      <c r="D23" s="242"/>
      <c r="E23" s="12" t="s">
        <v>40</v>
      </c>
      <c r="F23" s="34">
        <v>40391</v>
      </c>
      <c r="G23" s="11"/>
      <c r="H23" s="11">
        <f t="shared" si="27"/>
        <v>0</v>
      </c>
      <c r="I23" s="11">
        <f t="shared" si="115"/>
        <v>0</v>
      </c>
      <c r="J23" s="11">
        <f t="shared" si="116"/>
        <v>0</v>
      </c>
      <c r="K23" s="11">
        <f t="shared" si="117"/>
        <v>0</v>
      </c>
      <c r="L23" s="11">
        <f t="shared" si="118"/>
        <v>0</v>
      </c>
      <c r="M23" s="11">
        <f t="shared" si="119"/>
        <v>0</v>
      </c>
      <c r="N23" s="11">
        <f t="shared" si="120"/>
        <v>0</v>
      </c>
      <c r="O23" s="11">
        <f t="shared" si="121"/>
        <v>0</v>
      </c>
      <c r="P23" s="11">
        <f t="shared" si="122"/>
        <v>0</v>
      </c>
      <c r="Q23" s="11">
        <f t="shared" si="123"/>
        <v>0</v>
      </c>
      <c r="R23" s="11">
        <f t="shared" si="124"/>
        <v>0</v>
      </c>
      <c r="S23" s="11">
        <f t="shared" si="125"/>
        <v>0</v>
      </c>
      <c r="T23" s="11">
        <f t="shared" si="97"/>
        <v>0</v>
      </c>
      <c r="U23" s="11">
        <f t="shared" si="98"/>
        <v>0</v>
      </c>
      <c r="V23" s="11">
        <f t="shared" si="99"/>
        <v>0</v>
      </c>
      <c r="W23" s="11">
        <f t="shared" si="100"/>
        <v>0</v>
      </c>
      <c r="X23" s="11">
        <f t="shared" si="101"/>
        <v>0</v>
      </c>
      <c r="Y23" s="11">
        <f t="shared" si="102"/>
        <v>0</v>
      </c>
      <c r="Z23" s="11">
        <f t="shared" si="103"/>
        <v>0</v>
      </c>
      <c r="AA23" s="11">
        <f t="shared" si="104"/>
        <v>0</v>
      </c>
      <c r="AB23" s="11">
        <f t="shared" si="105"/>
        <v>0</v>
      </c>
      <c r="AC23" s="11">
        <f t="shared" si="106"/>
        <v>0</v>
      </c>
      <c r="AD23" s="11">
        <f t="shared" si="107"/>
        <v>0</v>
      </c>
      <c r="AE23" s="11">
        <f t="shared" si="108"/>
        <v>0</v>
      </c>
      <c r="AF23" s="11">
        <f t="shared" si="109"/>
        <v>0</v>
      </c>
      <c r="AG23" s="11">
        <f t="shared" si="110"/>
        <v>0</v>
      </c>
      <c r="AH23" s="11">
        <f t="shared" si="111"/>
        <v>0</v>
      </c>
      <c r="AI23" s="11">
        <f t="shared" si="112"/>
        <v>0</v>
      </c>
      <c r="AJ23" s="11">
        <f t="shared" si="113"/>
        <v>0</v>
      </c>
      <c r="AK23" s="11">
        <f t="shared" si="114"/>
        <v>0</v>
      </c>
    </row>
    <row r="24" spans="2:37">
      <c r="D24" s="242"/>
      <c r="E24" s="12" t="s">
        <v>143</v>
      </c>
      <c r="F24" s="34">
        <v>43891</v>
      </c>
      <c r="G24" s="11"/>
      <c r="H24" s="11"/>
      <c r="I24" s="11"/>
      <c r="J24" s="11"/>
      <c r="K24" s="11"/>
      <c r="L24" s="11"/>
      <c r="M24" s="11"/>
      <c r="N24" s="11"/>
      <c r="O24" s="11">
        <v>3000</v>
      </c>
      <c r="P24" s="11">
        <f>IF(O24=0,0,IF(O24&lt;N24,O24,IF(N24&lt;($B$1/$E$1*12),($B$1/$E$1*12),N24)))</f>
        <v>600</v>
      </c>
      <c r="Q24" s="11">
        <f t="shared" si="123"/>
        <v>2400</v>
      </c>
      <c r="R24" s="11">
        <f t="shared" si="124"/>
        <v>600</v>
      </c>
      <c r="S24" s="11">
        <f t="shared" si="125"/>
        <v>1800</v>
      </c>
      <c r="T24" s="11">
        <f t="shared" si="97"/>
        <v>600</v>
      </c>
      <c r="U24" s="11">
        <f t="shared" si="98"/>
        <v>1200</v>
      </c>
      <c r="V24" s="11">
        <f t="shared" si="99"/>
        <v>600</v>
      </c>
      <c r="W24" s="11">
        <f t="shared" si="100"/>
        <v>600</v>
      </c>
      <c r="X24" s="11">
        <f t="shared" si="101"/>
        <v>600</v>
      </c>
      <c r="Y24" s="11">
        <f t="shared" si="102"/>
        <v>0</v>
      </c>
      <c r="Z24" s="11">
        <f t="shared" si="103"/>
        <v>0</v>
      </c>
      <c r="AA24" s="11">
        <f t="shared" si="104"/>
        <v>0</v>
      </c>
      <c r="AB24" s="11">
        <f t="shared" si="105"/>
        <v>0</v>
      </c>
      <c r="AC24" s="11">
        <f t="shared" si="106"/>
        <v>0</v>
      </c>
      <c r="AD24" s="11">
        <f t="shared" si="107"/>
        <v>0</v>
      </c>
      <c r="AE24" s="11">
        <f t="shared" si="108"/>
        <v>0</v>
      </c>
      <c r="AF24" s="11">
        <f t="shared" si="109"/>
        <v>0</v>
      </c>
      <c r="AG24" s="11">
        <f t="shared" si="110"/>
        <v>0</v>
      </c>
      <c r="AH24" s="11">
        <f t="shared" si="111"/>
        <v>0</v>
      </c>
      <c r="AI24" s="11">
        <f t="shared" si="112"/>
        <v>0</v>
      </c>
      <c r="AJ24" s="11">
        <f t="shared" si="113"/>
        <v>0</v>
      </c>
      <c r="AK24" s="11">
        <f t="shared" si="114"/>
        <v>0</v>
      </c>
    </row>
    <row r="25" spans="2:37">
      <c r="D25" s="242"/>
      <c r="E25" s="12" t="s">
        <v>45</v>
      </c>
      <c r="F25" s="34">
        <v>40148</v>
      </c>
      <c r="G25" s="11"/>
      <c r="H25" s="11">
        <f t="shared" si="27"/>
        <v>0</v>
      </c>
      <c r="I25" s="11">
        <f t="shared" si="115"/>
        <v>0</v>
      </c>
      <c r="J25" s="11">
        <f t="shared" si="116"/>
        <v>0</v>
      </c>
      <c r="K25" s="11">
        <f t="shared" si="117"/>
        <v>0</v>
      </c>
      <c r="L25" s="11">
        <f t="shared" si="118"/>
        <v>0</v>
      </c>
      <c r="M25" s="11">
        <f t="shared" si="119"/>
        <v>0</v>
      </c>
      <c r="N25" s="11">
        <f t="shared" si="120"/>
        <v>0</v>
      </c>
      <c r="O25" s="11">
        <f t="shared" si="121"/>
        <v>0</v>
      </c>
      <c r="P25" s="11">
        <f t="shared" si="122"/>
        <v>0</v>
      </c>
      <c r="Q25" s="11">
        <f t="shared" si="123"/>
        <v>0</v>
      </c>
      <c r="R25" s="11">
        <f t="shared" si="124"/>
        <v>0</v>
      </c>
      <c r="S25" s="11">
        <f t="shared" si="125"/>
        <v>0</v>
      </c>
      <c r="T25" s="11">
        <f t="shared" si="97"/>
        <v>0</v>
      </c>
      <c r="U25" s="11">
        <f t="shared" si="98"/>
        <v>0</v>
      </c>
      <c r="V25" s="11">
        <f t="shared" si="99"/>
        <v>0</v>
      </c>
      <c r="W25" s="11">
        <f t="shared" si="100"/>
        <v>0</v>
      </c>
      <c r="X25" s="11">
        <f t="shared" si="101"/>
        <v>0</v>
      </c>
      <c r="Y25" s="11">
        <f t="shared" si="102"/>
        <v>0</v>
      </c>
      <c r="Z25" s="11">
        <f t="shared" si="103"/>
        <v>0</v>
      </c>
      <c r="AA25" s="11">
        <f t="shared" si="104"/>
        <v>0</v>
      </c>
      <c r="AB25" s="11">
        <f t="shared" si="105"/>
        <v>0</v>
      </c>
      <c r="AC25" s="11">
        <f t="shared" si="106"/>
        <v>0</v>
      </c>
      <c r="AD25" s="11">
        <f t="shared" si="107"/>
        <v>0</v>
      </c>
      <c r="AE25" s="11">
        <f t="shared" si="108"/>
        <v>0</v>
      </c>
      <c r="AF25" s="11">
        <f t="shared" si="109"/>
        <v>0</v>
      </c>
      <c r="AG25" s="11">
        <f t="shared" si="110"/>
        <v>0</v>
      </c>
      <c r="AH25" s="11">
        <f t="shared" si="111"/>
        <v>0</v>
      </c>
      <c r="AI25" s="11">
        <f t="shared" si="112"/>
        <v>0</v>
      </c>
      <c r="AJ25" s="11">
        <f t="shared" si="113"/>
        <v>0</v>
      </c>
      <c r="AK25" s="11">
        <f t="shared" si="114"/>
        <v>0</v>
      </c>
    </row>
    <row r="26" spans="2:37">
      <c r="D26" s="242"/>
      <c r="E26" s="12" t="s">
        <v>106</v>
      </c>
      <c r="F26" s="34">
        <v>43525</v>
      </c>
      <c r="G26" s="11"/>
      <c r="H26" s="11"/>
      <c r="I26" s="11"/>
      <c r="J26" s="11"/>
      <c r="K26" s="11"/>
      <c r="L26" s="11"/>
      <c r="M26" s="11">
        <v>3000</v>
      </c>
      <c r="N26" s="11">
        <f t="shared" si="120"/>
        <v>600</v>
      </c>
      <c r="O26" s="11">
        <f t="shared" si="121"/>
        <v>2400</v>
      </c>
      <c r="P26" s="11">
        <f t="shared" si="122"/>
        <v>600</v>
      </c>
      <c r="Q26" s="11">
        <f t="shared" si="123"/>
        <v>1800</v>
      </c>
      <c r="R26" s="11">
        <f t="shared" si="124"/>
        <v>600</v>
      </c>
      <c r="S26" s="11">
        <f t="shared" si="125"/>
        <v>1200</v>
      </c>
      <c r="T26" s="11">
        <f t="shared" si="97"/>
        <v>600</v>
      </c>
      <c r="U26" s="11">
        <f t="shared" si="98"/>
        <v>600</v>
      </c>
      <c r="V26" s="11">
        <f t="shared" si="99"/>
        <v>600</v>
      </c>
      <c r="W26" s="11">
        <f t="shared" si="100"/>
        <v>0</v>
      </c>
      <c r="X26" s="11">
        <f t="shared" si="101"/>
        <v>0</v>
      </c>
      <c r="Y26" s="11">
        <f t="shared" si="102"/>
        <v>0</v>
      </c>
      <c r="Z26" s="11">
        <f t="shared" si="103"/>
        <v>0</v>
      </c>
      <c r="AA26" s="11">
        <f t="shared" si="104"/>
        <v>0</v>
      </c>
      <c r="AB26" s="11">
        <f t="shared" si="105"/>
        <v>0</v>
      </c>
      <c r="AC26" s="11">
        <f t="shared" si="106"/>
        <v>0</v>
      </c>
      <c r="AD26" s="11">
        <f t="shared" si="107"/>
        <v>0</v>
      </c>
      <c r="AE26" s="11">
        <f t="shared" si="108"/>
        <v>0</v>
      </c>
      <c r="AF26" s="11">
        <f t="shared" si="109"/>
        <v>0</v>
      </c>
      <c r="AG26" s="11">
        <f t="shared" si="110"/>
        <v>0</v>
      </c>
      <c r="AH26" s="11">
        <f t="shared" si="111"/>
        <v>0</v>
      </c>
      <c r="AI26" s="11">
        <f t="shared" si="112"/>
        <v>0</v>
      </c>
      <c r="AJ26" s="11">
        <f t="shared" si="113"/>
        <v>0</v>
      </c>
      <c r="AK26" s="11">
        <f t="shared" si="114"/>
        <v>0</v>
      </c>
    </row>
    <row r="27" spans="2:37">
      <c r="D27" s="242"/>
      <c r="E27" s="12" t="s">
        <v>50</v>
      </c>
      <c r="F27" s="34">
        <v>42125</v>
      </c>
      <c r="G27" s="11">
        <f>$B$1-(($B$1/$E$1)*((H$1-$F27)/30.4))</f>
        <v>2500</v>
      </c>
      <c r="H27" s="11">
        <f>IF(G27=0,0,IF(G27&lt;B27,G27,IF(B27&lt;($B$1/$E$1*12),($B$1/$E$1*12),B27)))</f>
        <v>600</v>
      </c>
      <c r="I27" s="11">
        <f t="shared" si="115"/>
        <v>1900</v>
      </c>
      <c r="J27" s="11">
        <f t="shared" si="116"/>
        <v>600</v>
      </c>
      <c r="K27" s="11">
        <f t="shared" si="117"/>
        <v>1300</v>
      </c>
      <c r="L27" s="11">
        <f t="shared" si="118"/>
        <v>600</v>
      </c>
      <c r="M27" s="11">
        <f t="shared" si="119"/>
        <v>700</v>
      </c>
      <c r="N27" s="11">
        <f t="shared" si="120"/>
        <v>600</v>
      </c>
      <c r="O27" s="11">
        <f t="shared" si="121"/>
        <v>100</v>
      </c>
      <c r="P27" s="11">
        <f t="shared" si="122"/>
        <v>100</v>
      </c>
      <c r="Q27" s="11">
        <f t="shared" si="123"/>
        <v>0</v>
      </c>
      <c r="R27" s="11">
        <f t="shared" si="124"/>
        <v>0</v>
      </c>
      <c r="S27" s="11">
        <f t="shared" si="125"/>
        <v>0</v>
      </c>
      <c r="T27" s="11">
        <f t="shared" si="97"/>
        <v>0</v>
      </c>
      <c r="U27" s="11">
        <f t="shared" si="98"/>
        <v>0</v>
      </c>
      <c r="V27" s="11">
        <f t="shared" si="99"/>
        <v>0</v>
      </c>
      <c r="W27" s="11">
        <f t="shared" si="100"/>
        <v>0</v>
      </c>
      <c r="X27" s="11">
        <f t="shared" si="101"/>
        <v>0</v>
      </c>
      <c r="Y27" s="11">
        <f t="shared" si="102"/>
        <v>0</v>
      </c>
      <c r="Z27" s="11">
        <f t="shared" si="103"/>
        <v>0</v>
      </c>
      <c r="AA27" s="11">
        <f t="shared" si="104"/>
        <v>0</v>
      </c>
      <c r="AB27" s="11">
        <f t="shared" si="105"/>
        <v>0</v>
      </c>
      <c r="AC27" s="11">
        <f t="shared" si="106"/>
        <v>0</v>
      </c>
      <c r="AD27" s="11">
        <f t="shared" si="107"/>
        <v>0</v>
      </c>
      <c r="AE27" s="11">
        <f t="shared" si="108"/>
        <v>0</v>
      </c>
      <c r="AF27" s="11">
        <f t="shared" si="109"/>
        <v>0</v>
      </c>
      <c r="AG27" s="11">
        <f t="shared" si="110"/>
        <v>0</v>
      </c>
      <c r="AH27" s="11">
        <f t="shared" si="111"/>
        <v>0</v>
      </c>
      <c r="AI27" s="11">
        <f t="shared" si="112"/>
        <v>0</v>
      </c>
      <c r="AJ27" s="11">
        <f t="shared" si="113"/>
        <v>0</v>
      </c>
      <c r="AK27" s="11">
        <f t="shared" si="114"/>
        <v>0</v>
      </c>
    </row>
    <row r="28" spans="2:37">
      <c r="D28" s="242"/>
      <c r="E28" s="12" t="s">
        <v>137</v>
      </c>
      <c r="F28" s="34">
        <v>47543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v>3000</v>
      </c>
      <c r="AJ28" s="11">
        <f t="shared" si="113"/>
        <v>600</v>
      </c>
      <c r="AK28" s="11">
        <f t="shared" si="114"/>
        <v>2400</v>
      </c>
    </row>
    <row r="29" spans="2:37">
      <c r="D29" s="242"/>
      <c r="E29" s="12" t="s">
        <v>55</v>
      </c>
      <c r="F29" s="34">
        <v>42125</v>
      </c>
      <c r="G29" s="11">
        <f t="shared" ref="G29" si="167">$B$1-(($B$1/$E$1)*((H$1-$F29)/30.4))</f>
        <v>2500</v>
      </c>
      <c r="H29" s="11">
        <f t="shared" ref="H29" si="168">IF(G29=0,0,IF(G29&lt;B29,G29,IF(B29&lt;($B$1/$E$1*12),($B$1/$E$1*12),B29)))</f>
        <v>600</v>
      </c>
      <c r="I29" s="11">
        <f t="shared" si="115"/>
        <v>1900</v>
      </c>
      <c r="J29" s="11">
        <f t="shared" si="116"/>
        <v>600</v>
      </c>
      <c r="K29" s="11">
        <f t="shared" si="117"/>
        <v>1300</v>
      </c>
      <c r="L29" s="11">
        <f t="shared" si="118"/>
        <v>600</v>
      </c>
      <c r="M29" s="11">
        <f t="shared" si="119"/>
        <v>700</v>
      </c>
      <c r="N29" s="11">
        <f t="shared" si="120"/>
        <v>600</v>
      </c>
      <c r="O29" s="11">
        <f t="shared" si="121"/>
        <v>100</v>
      </c>
      <c r="P29" s="11">
        <f t="shared" si="122"/>
        <v>100</v>
      </c>
      <c r="Q29" s="11">
        <f t="shared" si="123"/>
        <v>0</v>
      </c>
      <c r="R29" s="11">
        <f t="shared" si="124"/>
        <v>0</v>
      </c>
      <c r="S29" s="11">
        <f t="shared" si="125"/>
        <v>0</v>
      </c>
      <c r="T29" s="11">
        <f t="shared" si="97"/>
        <v>0</v>
      </c>
      <c r="U29" s="11">
        <f t="shared" si="98"/>
        <v>0</v>
      </c>
      <c r="V29" s="11">
        <f t="shared" si="99"/>
        <v>0</v>
      </c>
      <c r="W29" s="11">
        <f t="shared" si="100"/>
        <v>0</v>
      </c>
      <c r="X29" s="11">
        <f t="shared" si="101"/>
        <v>0</v>
      </c>
      <c r="Y29" s="11">
        <f t="shared" si="102"/>
        <v>0</v>
      </c>
      <c r="Z29" s="11">
        <f t="shared" si="103"/>
        <v>0</v>
      </c>
      <c r="AA29" s="11">
        <f t="shared" si="104"/>
        <v>0</v>
      </c>
      <c r="AB29" s="11">
        <f t="shared" si="105"/>
        <v>0</v>
      </c>
      <c r="AC29" s="11">
        <f t="shared" si="106"/>
        <v>0</v>
      </c>
      <c r="AD29" s="11">
        <f t="shared" si="107"/>
        <v>0</v>
      </c>
      <c r="AE29" s="11">
        <f t="shared" si="108"/>
        <v>0</v>
      </c>
      <c r="AF29" s="11">
        <f t="shared" si="109"/>
        <v>0</v>
      </c>
      <c r="AG29" s="11">
        <f t="shared" si="110"/>
        <v>0</v>
      </c>
      <c r="AH29" s="11">
        <f t="shared" si="111"/>
        <v>0</v>
      </c>
      <c r="AI29" s="11">
        <f t="shared" si="112"/>
        <v>0</v>
      </c>
      <c r="AJ29" s="11">
        <f t="shared" si="113"/>
        <v>0</v>
      </c>
      <c r="AK29" s="11">
        <f t="shared" si="114"/>
        <v>0</v>
      </c>
    </row>
    <row r="30" spans="2:37">
      <c r="D30" s="242"/>
      <c r="E30" s="12" t="s">
        <v>139</v>
      </c>
      <c r="F30" s="34">
        <v>47178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>
        <v>3000</v>
      </c>
      <c r="AH30" s="11">
        <f t="shared" si="111"/>
        <v>600</v>
      </c>
      <c r="AI30" s="11">
        <f t="shared" si="112"/>
        <v>2400</v>
      </c>
      <c r="AJ30" s="11">
        <f t="shared" si="113"/>
        <v>600</v>
      </c>
      <c r="AK30" s="11">
        <f t="shared" si="114"/>
        <v>1800</v>
      </c>
    </row>
    <row r="31" spans="2:37">
      <c r="D31" s="242"/>
      <c r="E31" s="12" t="s">
        <v>57</v>
      </c>
      <c r="F31" s="34">
        <v>40391</v>
      </c>
      <c r="G31" s="11"/>
      <c r="H31" s="11">
        <f t="shared" si="27"/>
        <v>0</v>
      </c>
      <c r="I31" s="11">
        <f t="shared" si="115"/>
        <v>0</v>
      </c>
      <c r="J31" s="11">
        <f t="shared" si="116"/>
        <v>0</v>
      </c>
      <c r="K31" s="11">
        <f t="shared" si="117"/>
        <v>0</v>
      </c>
      <c r="L31" s="11">
        <f t="shared" si="118"/>
        <v>0</v>
      </c>
      <c r="M31" s="11">
        <f t="shared" si="119"/>
        <v>0</v>
      </c>
      <c r="N31" s="11">
        <f t="shared" si="120"/>
        <v>0</v>
      </c>
      <c r="O31" s="11">
        <f t="shared" si="121"/>
        <v>0</v>
      </c>
      <c r="P31" s="11">
        <f t="shared" si="122"/>
        <v>0</v>
      </c>
      <c r="Q31" s="11">
        <f t="shared" si="123"/>
        <v>0</v>
      </c>
      <c r="R31" s="11">
        <f t="shared" si="124"/>
        <v>0</v>
      </c>
      <c r="S31" s="11">
        <f t="shared" si="125"/>
        <v>0</v>
      </c>
      <c r="T31" s="11">
        <f t="shared" si="97"/>
        <v>0</v>
      </c>
      <c r="U31" s="11">
        <f t="shared" si="98"/>
        <v>0</v>
      </c>
      <c r="V31" s="11">
        <f t="shared" si="99"/>
        <v>0</v>
      </c>
      <c r="W31" s="11">
        <f t="shared" si="100"/>
        <v>0</v>
      </c>
      <c r="X31" s="11">
        <f t="shared" si="101"/>
        <v>0</v>
      </c>
      <c r="Y31" s="11">
        <f t="shared" si="102"/>
        <v>0</v>
      </c>
      <c r="Z31" s="11">
        <f t="shared" si="103"/>
        <v>0</v>
      </c>
      <c r="AA31" s="11">
        <f t="shared" si="104"/>
        <v>0</v>
      </c>
      <c r="AB31" s="11">
        <f t="shared" si="105"/>
        <v>0</v>
      </c>
      <c r="AC31" s="11">
        <f t="shared" si="106"/>
        <v>0</v>
      </c>
      <c r="AD31" s="11">
        <f t="shared" si="107"/>
        <v>0</v>
      </c>
      <c r="AE31" s="11">
        <f t="shared" si="108"/>
        <v>0</v>
      </c>
      <c r="AF31" s="11">
        <f t="shared" si="109"/>
        <v>0</v>
      </c>
      <c r="AG31" s="11">
        <f t="shared" si="110"/>
        <v>0</v>
      </c>
      <c r="AH31" s="11">
        <f t="shared" si="111"/>
        <v>0</v>
      </c>
      <c r="AI31" s="11">
        <f t="shared" si="112"/>
        <v>0</v>
      </c>
      <c r="AJ31" s="11">
        <f t="shared" si="113"/>
        <v>0</v>
      </c>
      <c r="AK31" s="11">
        <f t="shared" si="114"/>
        <v>0</v>
      </c>
    </row>
    <row r="32" spans="2:37">
      <c r="D32" s="242"/>
      <c r="E32" s="12" t="s">
        <v>140</v>
      </c>
      <c r="F32" s="34">
        <v>43891</v>
      </c>
      <c r="G32" s="11"/>
      <c r="H32" s="11"/>
      <c r="I32" s="11"/>
      <c r="J32" s="11"/>
      <c r="K32" s="11"/>
      <c r="L32" s="11"/>
      <c r="M32" s="11"/>
      <c r="N32" s="11"/>
      <c r="O32" s="11">
        <v>3000</v>
      </c>
      <c r="P32" s="11">
        <f t="shared" si="122"/>
        <v>600</v>
      </c>
      <c r="Q32" s="11">
        <f t="shared" si="123"/>
        <v>2400</v>
      </c>
      <c r="R32" s="11">
        <f t="shared" si="124"/>
        <v>600</v>
      </c>
      <c r="S32" s="11">
        <f t="shared" si="125"/>
        <v>1800</v>
      </c>
      <c r="T32" s="11">
        <f t="shared" si="97"/>
        <v>600</v>
      </c>
      <c r="U32" s="11">
        <f t="shared" si="98"/>
        <v>1200</v>
      </c>
      <c r="V32" s="11">
        <f t="shared" si="99"/>
        <v>600</v>
      </c>
      <c r="W32" s="11">
        <f t="shared" si="100"/>
        <v>600</v>
      </c>
      <c r="X32" s="11">
        <f t="shared" si="101"/>
        <v>600</v>
      </c>
      <c r="Y32" s="11">
        <f t="shared" si="102"/>
        <v>0</v>
      </c>
      <c r="Z32" s="11">
        <f t="shared" si="103"/>
        <v>0</v>
      </c>
      <c r="AA32" s="11">
        <f t="shared" si="104"/>
        <v>0</v>
      </c>
      <c r="AB32" s="11">
        <f t="shared" si="105"/>
        <v>0</v>
      </c>
      <c r="AC32" s="11">
        <f t="shared" si="106"/>
        <v>0</v>
      </c>
      <c r="AD32" s="11">
        <f t="shared" si="107"/>
        <v>0</v>
      </c>
      <c r="AE32" s="11">
        <f t="shared" si="108"/>
        <v>0</v>
      </c>
      <c r="AF32" s="11">
        <f t="shared" si="109"/>
        <v>0</v>
      </c>
      <c r="AG32" s="11">
        <f t="shared" si="110"/>
        <v>0</v>
      </c>
      <c r="AH32" s="11">
        <f t="shared" si="111"/>
        <v>0</v>
      </c>
      <c r="AI32" s="11">
        <f t="shared" si="112"/>
        <v>0</v>
      </c>
      <c r="AJ32" s="11">
        <f t="shared" si="113"/>
        <v>0</v>
      </c>
      <c r="AK32" s="11">
        <f t="shared" si="114"/>
        <v>0</v>
      </c>
    </row>
    <row r="33" spans="4:37">
      <c r="D33" s="242"/>
      <c r="E33" s="12" t="s">
        <v>76</v>
      </c>
      <c r="F33" s="34">
        <v>42370</v>
      </c>
      <c r="G33" s="11">
        <f t="shared" si="56"/>
        <v>2902.9605263157896</v>
      </c>
      <c r="H33" s="11">
        <f t="shared" ref="H33" si="169">IF(G33=0,0,IF(G33&lt;B33,G33,IF(B33&lt;($B$1/$E$1*12),($B$1/$E$1*12),B33)))</f>
        <v>600</v>
      </c>
      <c r="I33" s="11">
        <f t="shared" si="115"/>
        <v>2302.9605263157896</v>
      </c>
      <c r="J33" s="11">
        <f t="shared" si="116"/>
        <v>600</v>
      </c>
      <c r="K33" s="11">
        <f t="shared" si="117"/>
        <v>1702.9605263157896</v>
      </c>
      <c r="L33" s="11">
        <f t="shared" si="118"/>
        <v>600</v>
      </c>
      <c r="M33" s="11">
        <f t="shared" si="119"/>
        <v>1102.9605263157896</v>
      </c>
      <c r="N33" s="11">
        <f t="shared" si="120"/>
        <v>600</v>
      </c>
      <c r="O33" s="11">
        <f t="shared" si="121"/>
        <v>502.96052631578959</v>
      </c>
      <c r="P33" s="11">
        <f t="shared" si="122"/>
        <v>502.96052631578959</v>
      </c>
      <c r="Q33" s="11">
        <f t="shared" si="123"/>
        <v>0</v>
      </c>
      <c r="R33" s="11">
        <f t="shared" si="124"/>
        <v>0</v>
      </c>
      <c r="S33" s="11">
        <f t="shared" si="125"/>
        <v>0</v>
      </c>
      <c r="T33" s="11">
        <f t="shared" si="97"/>
        <v>0</v>
      </c>
      <c r="U33" s="11">
        <f t="shared" si="98"/>
        <v>0</v>
      </c>
      <c r="V33" s="11">
        <f t="shared" si="99"/>
        <v>0</v>
      </c>
      <c r="W33" s="11">
        <f t="shared" si="100"/>
        <v>0</v>
      </c>
      <c r="X33" s="11">
        <f t="shared" si="101"/>
        <v>0</v>
      </c>
      <c r="Y33" s="11">
        <f t="shared" si="102"/>
        <v>0</v>
      </c>
      <c r="Z33" s="11">
        <f t="shared" si="103"/>
        <v>0</v>
      </c>
      <c r="AA33" s="11">
        <f t="shared" si="104"/>
        <v>0</v>
      </c>
      <c r="AB33" s="11">
        <f t="shared" si="105"/>
        <v>0</v>
      </c>
      <c r="AC33" s="11">
        <f t="shared" si="106"/>
        <v>0</v>
      </c>
      <c r="AD33" s="11">
        <f t="shared" si="107"/>
        <v>0</v>
      </c>
      <c r="AE33" s="11">
        <f t="shared" si="108"/>
        <v>0</v>
      </c>
      <c r="AF33" s="11">
        <f t="shared" si="109"/>
        <v>0</v>
      </c>
      <c r="AG33" s="11">
        <f t="shared" si="110"/>
        <v>0</v>
      </c>
      <c r="AH33" s="11">
        <f t="shared" si="111"/>
        <v>0</v>
      </c>
      <c r="AI33" s="11">
        <f t="shared" si="112"/>
        <v>0</v>
      </c>
      <c r="AJ33" s="11">
        <f t="shared" si="113"/>
        <v>0</v>
      </c>
      <c r="AK33" s="11">
        <f t="shared" si="114"/>
        <v>0</v>
      </c>
    </row>
    <row r="34" spans="4:37">
      <c r="D34" s="242"/>
      <c r="E34" s="12" t="s">
        <v>144</v>
      </c>
      <c r="F34" s="34">
        <v>46082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v>3000</v>
      </c>
      <c r="AB34" s="11">
        <f t="shared" si="105"/>
        <v>600</v>
      </c>
      <c r="AC34" s="11">
        <f t="shared" si="106"/>
        <v>2400</v>
      </c>
      <c r="AD34" s="11">
        <f t="shared" si="107"/>
        <v>600</v>
      </c>
      <c r="AE34" s="11">
        <f t="shared" si="108"/>
        <v>1800</v>
      </c>
      <c r="AF34" s="11">
        <f t="shared" si="109"/>
        <v>600</v>
      </c>
      <c r="AG34" s="11">
        <f t="shared" si="110"/>
        <v>1200</v>
      </c>
      <c r="AH34" s="11">
        <f t="shared" si="111"/>
        <v>600</v>
      </c>
      <c r="AI34" s="11">
        <f t="shared" si="112"/>
        <v>600</v>
      </c>
      <c r="AJ34" s="11">
        <f t="shared" si="113"/>
        <v>600</v>
      </c>
      <c r="AK34" s="11">
        <f t="shared" si="114"/>
        <v>0</v>
      </c>
    </row>
    <row r="35" spans="4:37">
      <c r="D35" s="242"/>
      <c r="E35" s="12" t="s">
        <v>81</v>
      </c>
      <c r="F35" s="34">
        <v>40148</v>
      </c>
      <c r="G35" s="11"/>
      <c r="H35" s="11">
        <f t="shared" si="27"/>
        <v>0</v>
      </c>
      <c r="I35" s="11">
        <f t="shared" si="115"/>
        <v>0</v>
      </c>
      <c r="J35" s="11">
        <f t="shared" si="116"/>
        <v>0</v>
      </c>
      <c r="K35" s="11">
        <f t="shared" si="117"/>
        <v>0</v>
      </c>
      <c r="L35" s="11">
        <f t="shared" si="118"/>
        <v>0</v>
      </c>
      <c r="M35" s="11">
        <f t="shared" si="119"/>
        <v>0</v>
      </c>
      <c r="N35" s="11">
        <f t="shared" si="120"/>
        <v>0</v>
      </c>
      <c r="O35" s="11">
        <f t="shared" si="121"/>
        <v>0</v>
      </c>
      <c r="P35" s="11">
        <f t="shared" si="122"/>
        <v>0</v>
      </c>
      <c r="Q35" s="11">
        <f t="shared" si="123"/>
        <v>0</v>
      </c>
      <c r="R35" s="11">
        <f t="shared" si="124"/>
        <v>0</v>
      </c>
      <c r="S35" s="11">
        <f t="shared" si="125"/>
        <v>0</v>
      </c>
      <c r="T35" s="11">
        <f t="shared" si="97"/>
        <v>0</v>
      </c>
      <c r="U35" s="11">
        <f t="shared" si="98"/>
        <v>0</v>
      </c>
      <c r="V35" s="11">
        <f t="shared" si="99"/>
        <v>0</v>
      </c>
      <c r="W35" s="11">
        <f t="shared" si="100"/>
        <v>0</v>
      </c>
      <c r="X35" s="11">
        <f t="shared" si="101"/>
        <v>0</v>
      </c>
      <c r="Y35" s="11">
        <f t="shared" si="102"/>
        <v>0</v>
      </c>
      <c r="Z35" s="11">
        <f t="shared" si="103"/>
        <v>0</v>
      </c>
      <c r="AA35" s="11">
        <f t="shared" si="104"/>
        <v>0</v>
      </c>
      <c r="AB35" s="11">
        <f t="shared" si="105"/>
        <v>0</v>
      </c>
      <c r="AC35" s="11">
        <f t="shared" si="106"/>
        <v>0</v>
      </c>
      <c r="AD35" s="11">
        <f t="shared" si="107"/>
        <v>0</v>
      </c>
      <c r="AE35" s="11">
        <f t="shared" si="108"/>
        <v>0</v>
      </c>
      <c r="AF35" s="11">
        <f t="shared" si="109"/>
        <v>0</v>
      </c>
      <c r="AG35" s="11">
        <f t="shared" si="110"/>
        <v>0</v>
      </c>
      <c r="AH35" s="11">
        <f t="shared" si="111"/>
        <v>0</v>
      </c>
      <c r="AI35" s="11">
        <f t="shared" si="112"/>
        <v>0</v>
      </c>
      <c r="AJ35" s="11">
        <f t="shared" si="113"/>
        <v>0</v>
      </c>
      <c r="AK35" s="11">
        <f t="shared" si="114"/>
        <v>0</v>
      </c>
    </row>
    <row r="36" spans="4:37">
      <c r="D36" s="242"/>
      <c r="E36" s="191" t="s">
        <v>78</v>
      </c>
      <c r="F36" s="34">
        <v>43070</v>
      </c>
      <c r="G36" s="11"/>
      <c r="H36" s="11">
        <f t="shared" si="27"/>
        <v>0</v>
      </c>
      <c r="I36" s="11">
        <v>5000</v>
      </c>
      <c r="J36" s="11">
        <f>IF(I36=0,0,IF(I36&lt;H36,I36,IF(H36&lt;($B$2/$E$1*12),($B$2/$E$1*12),H36)))</f>
        <v>1000</v>
      </c>
      <c r="K36" s="11">
        <f t="shared" si="117"/>
        <v>4000</v>
      </c>
      <c r="L36" s="11">
        <f t="shared" ref="L36" si="170">IF(K36=0,0,IF(K36&lt;J36,K36,IF(J36&lt;($B$2/$E$1*12),($B$2/$E$1*12),J36)))</f>
        <v>1000</v>
      </c>
      <c r="M36" s="11">
        <f t="shared" si="119"/>
        <v>3000</v>
      </c>
      <c r="N36" s="11">
        <f t="shared" ref="N36" si="171">IF(M36=0,0,IF(M36&lt;L36,M36,IF(L36&lt;($B$2/$E$1*12),($B$2/$E$1*12),L36)))</f>
        <v>1000</v>
      </c>
      <c r="O36" s="11">
        <f t="shared" si="121"/>
        <v>2000</v>
      </c>
      <c r="P36" s="11">
        <f t="shared" ref="P36" si="172">IF(O36=0,0,IF(O36&lt;N36,O36,IF(N36&lt;($B$2/$E$1*12),($B$2/$E$1*12),N36)))</f>
        <v>1000</v>
      </c>
      <c r="Q36" s="11">
        <f t="shared" si="123"/>
        <v>1000</v>
      </c>
      <c r="R36" s="11">
        <f t="shared" ref="R36" si="173">IF(Q36=0,0,IF(Q36&lt;P36,Q36,IF(P36&lt;($B$2/$E$1*12),($B$2/$E$1*12),P36)))</f>
        <v>1000</v>
      </c>
      <c r="S36" s="11">
        <f t="shared" si="125"/>
        <v>0</v>
      </c>
      <c r="T36" s="11">
        <f t="shared" ref="T36" si="174">IF(S36=0,0,IF(S36&lt;R36,S36,IF(R36&lt;($B$2/$E$1*12),($B$2/$E$1*12),R36)))</f>
        <v>0</v>
      </c>
      <c r="U36" s="11">
        <f t="shared" si="98"/>
        <v>0</v>
      </c>
      <c r="V36" s="11">
        <f t="shared" ref="V36" si="175">IF(U36=0,0,IF(U36&lt;T36,U36,IF(T36&lt;($B$2/$E$1*12),($B$2/$E$1*12),T36)))</f>
        <v>0</v>
      </c>
      <c r="W36" s="11">
        <f t="shared" si="100"/>
        <v>0</v>
      </c>
      <c r="X36" s="11">
        <f t="shared" ref="X36" si="176">IF(W36=0,0,IF(W36&lt;V36,W36,IF(V36&lt;($B$2/$E$1*12),($B$2/$E$1*12),V36)))</f>
        <v>0</v>
      </c>
      <c r="Y36" s="11">
        <f t="shared" si="102"/>
        <v>0</v>
      </c>
      <c r="Z36" s="11">
        <f t="shared" ref="Z36" si="177">IF(Y36=0,0,IF(Y36&lt;X36,Y36,IF(X36&lt;($B$2/$E$1*12),($B$2/$E$1*12),X36)))</f>
        <v>0</v>
      </c>
      <c r="AA36" s="11">
        <f t="shared" si="104"/>
        <v>0</v>
      </c>
      <c r="AB36" s="11">
        <f t="shared" ref="AB36" si="178">IF(AA36=0,0,IF(AA36&lt;Z36,AA36,IF(Z36&lt;($B$2/$E$1*12),($B$2/$E$1*12),Z36)))</f>
        <v>0</v>
      </c>
      <c r="AC36" s="11">
        <f t="shared" si="106"/>
        <v>0</v>
      </c>
      <c r="AD36" s="11">
        <f t="shared" ref="AD36" si="179">IF(AC36=0,0,IF(AC36&lt;AB36,AC36,IF(AB36&lt;($B$2/$E$1*12),($B$2/$E$1*12),AB36)))</f>
        <v>0</v>
      </c>
      <c r="AE36" s="11">
        <f t="shared" si="108"/>
        <v>0</v>
      </c>
      <c r="AF36" s="11">
        <f t="shared" ref="AF36" si="180">IF(AE36=0,0,IF(AE36&lt;AD36,AE36,IF(AD36&lt;($B$2/$E$1*12),($B$2/$E$1*12),AD36)))</f>
        <v>0</v>
      </c>
      <c r="AG36" s="11">
        <f t="shared" si="110"/>
        <v>0</v>
      </c>
      <c r="AH36" s="11">
        <f t="shared" ref="AH36:AH37" si="181">IF(AG36=0,0,IF(AG36&lt;AF36,AG36,IF(AF36&lt;($B$2/$E$1*12),($B$2/$E$1*12),AF36)))</f>
        <v>0</v>
      </c>
      <c r="AI36" s="11">
        <f t="shared" si="112"/>
        <v>0</v>
      </c>
      <c r="AJ36" s="11">
        <f t="shared" ref="AJ36:AJ37" si="182">IF(AI36=0,0,IF(AI36&lt;AH36,AI36,IF(AH36&lt;($B$2/$E$1*12),($B$2/$E$1*12),AH36)))</f>
        <v>0</v>
      </c>
      <c r="AK36" s="11">
        <f t="shared" si="114"/>
        <v>0</v>
      </c>
    </row>
    <row r="37" spans="4:37">
      <c r="D37" s="242"/>
      <c r="E37" s="191" t="s">
        <v>145</v>
      </c>
      <c r="F37" s="34">
        <v>46813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5000</v>
      </c>
      <c r="AF37" s="11">
        <f>IF(AE37=0,0,IF(AE37&lt;AD37,AE37,IF(AD37&lt;($B$2/$E$1*12),($B$2/$E$1*12),AD37)))</f>
        <v>1000</v>
      </c>
      <c r="AG37" s="11">
        <f t="shared" si="110"/>
        <v>4000</v>
      </c>
      <c r="AH37" s="11">
        <f t="shared" si="181"/>
        <v>1000</v>
      </c>
      <c r="AI37" s="11">
        <f t="shared" si="112"/>
        <v>3000</v>
      </c>
      <c r="AJ37" s="11">
        <f t="shared" si="182"/>
        <v>1000</v>
      </c>
      <c r="AK37" s="11">
        <f t="shared" si="114"/>
        <v>2000</v>
      </c>
    </row>
    <row r="38" spans="4:37">
      <c r="D38" s="242" t="s">
        <v>83</v>
      </c>
      <c r="E38" s="12" t="s">
        <v>84</v>
      </c>
      <c r="F38" s="34">
        <v>41061</v>
      </c>
      <c r="G38" s="11">
        <f t="shared" si="56"/>
        <v>750</v>
      </c>
      <c r="H38" s="11">
        <f t="shared" ref="H38:H40" si="183">IF(G38=0,0,IF(G38&lt;B38,G38,IF(B38&lt;($B$1/$E$1*12),($B$1/$E$1*12),B38)))</f>
        <v>600</v>
      </c>
      <c r="I38" s="11">
        <f t="shared" si="115"/>
        <v>150</v>
      </c>
      <c r="J38" s="11">
        <f t="shared" si="116"/>
        <v>150</v>
      </c>
      <c r="K38" s="11">
        <f t="shared" si="117"/>
        <v>0</v>
      </c>
      <c r="L38" s="11">
        <f t="shared" si="118"/>
        <v>0</v>
      </c>
      <c r="M38" s="11">
        <f t="shared" si="119"/>
        <v>0</v>
      </c>
      <c r="N38" s="11">
        <f t="shared" si="120"/>
        <v>0</v>
      </c>
      <c r="O38" s="11">
        <f t="shared" si="121"/>
        <v>0</v>
      </c>
      <c r="P38" s="11">
        <f t="shared" si="122"/>
        <v>0</v>
      </c>
      <c r="Q38" s="11">
        <f t="shared" si="123"/>
        <v>0</v>
      </c>
      <c r="R38" s="11">
        <f t="shared" si="124"/>
        <v>0</v>
      </c>
      <c r="S38" s="11">
        <f t="shared" si="125"/>
        <v>0</v>
      </c>
      <c r="T38" s="11">
        <f t="shared" si="97"/>
        <v>0</v>
      </c>
      <c r="U38" s="11">
        <f t="shared" si="98"/>
        <v>0</v>
      </c>
      <c r="V38" s="11">
        <f t="shared" si="99"/>
        <v>0</v>
      </c>
      <c r="W38" s="11">
        <f t="shared" si="100"/>
        <v>0</v>
      </c>
      <c r="X38" s="11">
        <f t="shared" si="101"/>
        <v>0</v>
      </c>
      <c r="Y38" s="11">
        <f t="shared" si="102"/>
        <v>0</v>
      </c>
      <c r="Z38" s="11">
        <f t="shared" si="103"/>
        <v>0</v>
      </c>
      <c r="AA38" s="11">
        <f t="shared" si="104"/>
        <v>0</v>
      </c>
      <c r="AB38" s="11">
        <f t="shared" si="105"/>
        <v>0</v>
      </c>
      <c r="AC38" s="11">
        <f t="shared" si="106"/>
        <v>0</v>
      </c>
      <c r="AD38" s="11">
        <f t="shared" si="107"/>
        <v>0</v>
      </c>
      <c r="AE38" s="11">
        <f t="shared" si="108"/>
        <v>0</v>
      </c>
      <c r="AF38" s="11">
        <f t="shared" si="109"/>
        <v>0</v>
      </c>
      <c r="AG38" s="11">
        <f t="shared" si="110"/>
        <v>0</v>
      </c>
      <c r="AH38" s="11">
        <f t="shared" si="111"/>
        <v>0</v>
      </c>
      <c r="AI38" s="11">
        <f t="shared" si="112"/>
        <v>0</v>
      </c>
      <c r="AJ38" s="11">
        <f t="shared" si="113"/>
        <v>0</v>
      </c>
      <c r="AK38" s="11">
        <f t="shared" si="114"/>
        <v>0</v>
      </c>
    </row>
    <row r="39" spans="4:37">
      <c r="D39" s="242"/>
      <c r="E39" s="12" t="s">
        <v>135</v>
      </c>
      <c r="F39" s="34">
        <v>47178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>
        <v>3000</v>
      </c>
      <c r="AH39" s="11">
        <f t="shared" si="111"/>
        <v>600</v>
      </c>
      <c r="AI39" s="11">
        <f t="shared" si="112"/>
        <v>2400</v>
      </c>
      <c r="AJ39" s="11">
        <f t="shared" si="113"/>
        <v>600</v>
      </c>
      <c r="AK39" s="11">
        <f t="shared" si="114"/>
        <v>1800</v>
      </c>
    </row>
    <row r="40" spans="4:37">
      <c r="D40" s="242"/>
      <c r="E40" s="12" t="s">
        <v>86</v>
      </c>
      <c r="F40" s="34">
        <v>41183</v>
      </c>
      <c r="G40" s="11">
        <f t="shared" si="56"/>
        <v>950.65789473684208</v>
      </c>
      <c r="H40" s="11">
        <f t="shared" si="183"/>
        <v>600</v>
      </c>
      <c r="I40" s="11">
        <f t="shared" si="115"/>
        <v>350.65789473684208</v>
      </c>
      <c r="J40" s="11">
        <f t="shared" si="116"/>
        <v>350.65789473684208</v>
      </c>
      <c r="K40" s="11">
        <f t="shared" si="117"/>
        <v>0</v>
      </c>
      <c r="L40" s="11">
        <f t="shared" si="118"/>
        <v>0</v>
      </c>
      <c r="M40" s="11">
        <f t="shared" si="119"/>
        <v>0</v>
      </c>
      <c r="N40" s="11">
        <f t="shared" si="120"/>
        <v>0</v>
      </c>
      <c r="O40" s="11">
        <f t="shared" si="121"/>
        <v>0</v>
      </c>
      <c r="P40" s="11">
        <f t="shared" si="122"/>
        <v>0</v>
      </c>
      <c r="Q40" s="11">
        <f t="shared" si="123"/>
        <v>0</v>
      </c>
      <c r="R40" s="11">
        <f t="shared" si="124"/>
        <v>0</v>
      </c>
      <c r="S40" s="11">
        <f t="shared" si="125"/>
        <v>0</v>
      </c>
      <c r="T40" s="11">
        <f t="shared" si="97"/>
        <v>0</v>
      </c>
      <c r="U40" s="11">
        <f t="shared" si="98"/>
        <v>0</v>
      </c>
      <c r="V40" s="11">
        <f t="shared" si="99"/>
        <v>0</v>
      </c>
      <c r="W40" s="11">
        <f t="shared" si="100"/>
        <v>0</v>
      </c>
      <c r="X40" s="11">
        <f t="shared" si="101"/>
        <v>0</v>
      </c>
      <c r="Y40" s="11">
        <f t="shared" si="102"/>
        <v>0</v>
      </c>
      <c r="Z40" s="11">
        <f t="shared" si="103"/>
        <v>0</v>
      </c>
      <c r="AA40" s="11">
        <f t="shared" si="104"/>
        <v>0</v>
      </c>
      <c r="AB40" s="11">
        <f t="shared" si="105"/>
        <v>0</v>
      </c>
      <c r="AC40" s="11">
        <f t="shared" si="106"/>
        <v>0</v>
      </c>
      <c r="AD40" s="11">
        <f t="shared" si="107"/>
        <v>0</v>
      </c>
      <c r="AE40" s="11">
        <f t="shared" si="108"/>
        <v>0</v>
      </c>
      <c r="AF40" s="11">
        <f t="shared" si="109"/>
        <v>0</v>
      </c>
      <c r="AG40" s="11">
        <f t="shared" si="110"/>
        <v>0</v>
      </c>
      <c r="AH40" s="11">
        <f t="shared" si="111"/>
        <v>0</v>
      </c>
      <c r="AI40" s="11">
        <f t="shared" si="112"/>
        <v>0</v>
      </c>
      <c r="AJ40" s="11">
        <f t="shared" si="113"/>
        <v>0</v>
      </c>
      <c r="AK40" s="11">
        <f t="shared" si="114"/>
        <v>0</v>
      </c>
    </row>
    <row r="41" spans="4:37">
      <c r="D41" s="242"/>
      <c r="E41" s="12" t="s">
        <v>106</v>
      </c>
      <c r="F41" s="34">
        <v>44986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>
        <v>3000</v>
      </c>
      <c r="T41" s="11">
        <f t="shared" si="97"/>
        <v>600</v>
      </c>
      <c r="U41" s="11">
        <f t="shared" si="98"/>
        <v>2400</v>
      </c>
      <c r="V41" s="11">
        <f t="shared" si="99"/>
        <v>600</v>
      </c>
      <c r="W41" s="11">
        <f t="shared" si="100"/>
        <v>1800</v>
      </c>
      <c r="X41" s="11">
        <f t="shared" si="101"/>
        <v>600</v>
      </c>
      <c r="Y41" s="11">
        <f t="shared" si="102"/>
        <v>1200</v>
      </c>
      <c r="Z41" s="11">
        <f t="shared" si="103"/>
        <v>600</v>
      </c>
      <c r="AA41" s="11">
        <f t="shared" si="104"/>
        <v>600</v>
      </c>
      <c r="AB41" s="11">
        <f t="shared" si="105"/>
        <v>600</v>
      </c>
      <c r="AC41" s="11">
        <f t="shared" si="106"/>
        <v>0</v>
      </c>
      <c r="AD41" s="11">
        <f t="shared" si="107"/>
        <v>0</v>
      </c>
      <c r="AE41" s="11">
        <f t="shared" si="108"/>
        <v>0</v>
      </c>
      <c r="AF41" s="11">
        <f t="shared" si="109"/>
        <v>0</v>
      </c>
      <c r="AG41" s="11">
        <f t="shared" si="110"/>
        <v>0</v>
      </c>
      <c r="AH41" s="11">
        <f t="shared" si="111"/>
        <v>0</v>
      </c>
      <c r="AI41" s="11">
        <f t="shared" si="112"/>
        <v>0</v>
      </c>
      <c r="AJ41" s="11">
        <f t="shared" si="113"/>
        <v>0</v>
      </c>
      <c r="AK41" s="11">
        <f t="shared" si="114"/>
        <v>0</v>
      </c>
    </row>
    <row r="42" spans="4:37">
      <c r="D42" s="242"/>
      <c r="E42" s="12" t="s">
        <v>88</v>
      </c>
      <c r="F42" s="34">
        <v>40148</v>
      </c>
      <c r="G42" s="11"/>
      <c r="H42" s="11">
        <f t="shared" si="27"/>
        <v>0</v>
      </c>
      <c r="I42" s="11">
        <f t="shared" si="115"/>
        <v>0</v>
      </c>
      <c r="J42" s="11">
        <f t="shared" si="116"/>
        <v>0</v>
      </c>
      <c r="K42" s="11">
        <f t="shared" si="117"/>
        <v>0</v>
      </c>
      <c r="L42" s="11">
        <f t="shared" si="118"/>
        <v>0</v>
      </c>
      <c r="M42" s="11">
        <f t="shared" si="119"/>
        <v>0</v>
      </c>
      <c r="N42" s="11">
        <f t="shared" si="120"/>
        <v>0</v>
      </c>
      <c r="O42" s="11">
        <f t="shared" si="121"/>
        <v>0</v>
      </c>
      <c r="P42" s="11">
        <f t="shared" si="122"/>
        <v>0</v>
      </c>
      <c r="Q42" s="11">
        <f t="shared" si="123"/>
        <v>0</v>
      </c>
      <c r="R42" s="11">
        <f t="shared" si="124"/>
        <v>0</v>
      </c>
      <c r="S42" s="11">
        <f t="shared" si="125"/>
        <v>0</v>
      </c>
      <c r="T42" s="11">
        <f t="shared" si="97"/>
        <v>0</v>
      </c>
      <c r="U42" s="11">
        <f t="shared" si="98"/>
        <v>0</v>
      </c>
      <c r="V42" s="11">
        <f t="shared" si="99"/>
        <v>0</v>
      </c>
      <c r="W42" s="11">
        <f t="shared" si="100"/>
        <v>0</v>
      </c>
      <c r="X42" s="11">
        <f t="shared" si="101"/>
        <v>0</v>
      </c>
      <c r="Y42" s="11">
        <f t="shared" si="102"/>
        <v>0</v>
      </c>
      <c r="Z42" s="11">
        <f t="shared" si="103"/>
        <v>0</v>
      </c>
      <c r="AA42" s="11">
        <f t="shared" si="104"/>
        <v>0</v>
      </c>
      <c r="AB42" s="11">
        <f t="shared" si="105"/>
        <v>0</v>
      </c>
      <c r="AC42" s="11">
        <f t="shared" si="106"/>
        <v>0</v>
      </c>
      <c r="AD42" s="11">
        <f t="shared" si="107"/>
        <v>0</v>
      </c>
      <c r="AE42" s="11">
        <f t="shared" si="108"/>
        <v>0</v>
      </c>
      <c r="AF42" s="11">
        <f t="shared" si="109"/>
        <v>0</v>
      </c>
      <c r="AG42" s="11">
        <f t="shared" si="110"/>
        <v>0</v>
      </c>
      <c r="AH42" s="11">
        <f t="shared" si="111"/>
        <v>0</v>
      </c>
      <c r="AI42" s="11">
        <f t="shared" si="112"/>
        <v>0</v>
      </c>
      <c r="AJ42" s="11">
        <f t="shared" si="113"/>
        <v>0</v>
      </c>
      <c r="AK42" s="11">
        <f t="shared" si="114"/>
        <v>0</v>
      </c>
    </row>
    <row r="43" spans="4:37">
      <c r="D43" s="242"/>
      <c r="E43" s="191" t="s">
        <v>137</v>
      </c>
      <c r="F43" s="34">
        <v>43525</v>
      </c>
      <c r="G43" s="11"/>
      <c r="H43" s="11"/>
      <c r="I43" s="11"/>
      <c r="J43" s="11"/>
      <c r="K43" s="11"/>
      <c r="L43" s="11"/>
      <c r="M43" s="11">
        <v>5000</v>
      </c>
      <c r="N43" s="11">
        <f>IF(M43=0,0,IF(M43&lt;L43,M43,IF(L43&lt;($B$2/$E$1*12),($B$2/$E$1*12),L43)))</f>
        <v>1000</v>
      </c>
      <c r="O43" s="11">
        <f t="shared" si="121"/>
        <v>4000</v>
      </c>
      <c r="P43" s="11">
        <f t="shared" ref="P43" si="184">IF(O43=0,0,IF(O43&lt;N43,O43,IF(N43&lt;($B$2/$E$1*12),($B$2/$E$1*12),N43)))</f>
        <v>1000</v>
      </c>
      <c r="Q43" s="11">
        <f t="shared" si="123"/>
        <v>3000</v>
      </c>
      <c r="R43" s="11">
        <f t="shared" ref="R43" si="185">IF(Q43=0,0,IF(Q43&lt;P43,Q43,IF(P43&lt;($B$2/$E$1*12),($B$2/$E$1*12),P43)))</f>
        <v>1000</v>
      </c>
      <c r="S43" s="11">
        <f t="shared" si="125"/>
        <v>2000</v>
      </c>
      <c r="T43" s="11">
        <f t="shared" ref="T43" si="186">IF(S43=0,0,IF(S43&lt;R43,S43,IF(R43&lt;($B$2/$E$1*12),($B$2/$E$1*12),R43)))</f>
        <v>1000</v>
      </c>
      <c r="U43" s="11">
        <f t="shared" si="98"/>
        <v>1000</v>
      </c>
      <c r="V43" s="11">
        <f t="shared" ref="V43" si="187">IF(U43=0,0,IF(U43&lt;T43,U43,IF(T43&lt;($B$2/$E$1*12),($B$2/$E$1*12),T43)))</f>
        <v>1000</v>
      </c>
      <c r="W43" s="11">
        <f t="shared" si="100"/>
        <v>0</v>
      </c>
      <c r="X43" s="11">
        <f t="shared" ref="X43" si="188">IF(W43=0,0,IF(W43&lt;V43,W43,IF(V43&lt;($B$2/$E$1*12),($B$2/$E$1*12),V43)))</f>
        <v>0</v>
      </c>
      <c r="Y43" s="11">
        <f t="shared" si="102"/>
        <v>0</v>
      </c>
      <c r="Z43" s="11">
        <f t="shared" ref="Z43" si="189">IF(Y43=0,0,IF(Y43&lt;X43,Y43,IF(X43&lt;($B$2/$E$1*12),($B$2/$E$1*12),X43)))</f>
        <v>0</v>
      </c>
      <c r="AA43" s="11">
        <f t="shared" si="104"/>
        <v>0</v>
      </c>
      <c r="AB43" s="11">
        <f t="shared" ref="AB43" si="190">IF(AA43=0,0,IF(AA43&lt;Z43,AA43,IF(Z43&lt;($B$2/$E$1*12),($B$2/$E$1*12),Z43)))</f>
        <v>0</v>
      </c>
      <c r="AC43" s="11">
        <f t="shared" si="106"/>
        <v>0</v>
      </c>
      <c r="AD43" s="11">
        <f t="shared" ref="AD43" si="191">IF(AC43=0,0,IF(AC43&lt;AB43,AC43,IF(AB43&lt;($B$2/$E$1*12),($B$2/$E$1*12),AB43)))</f>
        <v>0</v>
      </c>
      <c r="AE43" s="11">
        <f t="shared" si="108"/>
        <v>0</v>
      </c>
      <c r="AF43" s="11">
        <f t="shared" ref="AF43" si="192">IF(AE43=0,0,IF(AE43&lt;AD43,AE43,IF(AD43&lt;($B$2/$E$1*12),($B$2/$E$1*12),AD43)))</f>
        <v>0</v>
      </c>
      <c r="AG43" s="11">
        <f t="shared" si="110"/>
        <v>0</v>
      </c>
      <c r="AH43" s="11">
        <f t="shared" ref="AH43" si="193">IF(AG43=0,0,IF(AG43&lt;AF43,AG43,IF(AF43&lt;($B$2/$E$1*12),($B$2/$E$1*12),AF43)))</f>
        <v>0</v>
      </c>
      <c r="AI43" s="11">
        <f t="shared" si="112"/>
        <v>0</v>
      </c>
      <c r="AJ43" s="11">
        <f t="shared" ref="AJ43" si="194">IF(AI43=0,0,IF(AI43&lt;AH43,AI43,IF(AH43&lt;($B$2/$E$1*12),($B$2/$E$1*12),AH43)))</f>
        <v>0</v>
      </c>
      <c r="AK43" s="11">
        <f t="shared" si="114"/>
        <v>0</v>
      </c>
    </row>
    <row r="44" spans="4:37">
      <c r="D44" s="242"/>
      <c r="E44" s="12" t="s">
        <v>90</v>
      </c>
      <c r="F44" s="34">
        <v>41061</v>
      </c>
      <c r="G44" s="11">
        <f t="shared" si="56"/>
        <v>750</v>
      </c>
      <c r="H44" s="11">
        <f>IF(G44=0,0,IF(G44&lt;B44,G44,IF(B44&lt;($B$3/$E$1*12),($B$3/$E$1*12),B44)))</f>
        <v>460</v>
      </c>
      <c r="I44" s="11">
        <f t="shared" si="115"/>
        <v>290</v>
      </c>
      <c r="J44" s="11">
        <f t="shared" si="116"/>
        <v>290</v>
      </c>
      <c r="K44" s="11">
        <f t="shared" si="117"/>
        <v>0</v>
      </c>
      <c r="L44" s="11">
        <f t="shared" si="118"/>
        <v>0</v>
      </c>
      <c r="M44" s="11">
        <f t="shared" si="119"/>
        <v>0</v>
      </c>
      <c r="N44" s="11">
        <f t="shared" si="120"/>
        <v>0</v>
      </c>
      <c r="O44" s="11">
        <f t="shared" si="121"/>
        <v>0</v>
      </c>
      <c r="P44" s="11">
        <f t="shared" si="122"/>
        <v>0</v>
      </c>
      <c r="Q44" s="11">
        <f t="shared" si="123"/>
        <v>0</v>
      </c>
      <c r="R44" s="11">
        <f t="shared" si="124"/>
        <v>0</v>
      </c>
      <c r="S44" s="11">
        <f t="shared" si="125"/>
        <v>0</v>
      </c>
      <c r="T44" s="11">
        <f t="shared" si="97"/>
        <v>0</v>
      </c>
      <c r="U44" s="11">
        <f t="shared" si="98"/>
        <v>0</v>
      </c>
      <c r="V44" s="11">
        <f t="shared" si="99"/>
        <v>0</v>
      </c>
      <c r="W44" s="11">
        <f t="shared" si="100"/>
        <v>0</v>
      </c>
      <c r="X44" s="11">
        <f t="shared" si="101"/>
        <v>0</v>
      </c>
      <c r="Y44" s="11">
        <f t="shared" si="102"/>
        <v>0</v>
      </c>
      <c r="Z44" s="11">
        <f t="shared" si="103"/>
        <v>0</v>
      </c>
      <c r="AA44" s="11">
        <f t="shared" si="104"/>
        <v>0</v>
      </c>
      <c r="AB44" s="11">
        <f t="shared" si="105"/>
        <v>0</v>
      </c>
      <c r="AC44" s="11">
        <f t="shared" si="106"/>
        <v>0</v>
      </c>
      <c r="AD44" s="11">
        <f t="shared" si="107"/>
        <v>0</v>
      </c>
      <c r="AE44" s="11">
        <f t="shared" si="108"/>
        <v>0</v>
      </c>
      <c r="AF44" s="11">
        <f t="shared" si="109"/>
        <v>0</v>
      </c>
      <c r="AG44" s="11">
        <f t="shared" si="110"/>
        <v>0</v>
      </c>
      <c r="AH44" s="11">
        <f t="shared" si="111"/>
        <v>0</v>
      </c>
      <c r="AI44" s="11">
        <f t="shared" si="112"/>
        <v>0</v>
      </c>
      <c r="AJ44" s="11">
        <f t="shared" si="113"/>
        <v>0</v>
      </c>
      <c r="AK44" s="11">
        <f t="shared" si="114"/>
        <v>0</v>
      </c>
    </row>
    <row r="45" spans="4:37">
      <c r="D45" s="242"/>
      <c r="E45" s="12" t="s">
        <v>134</v>
      </c>
      <c r="F45" s="34">
        <v>43891</v>
      </c>
      <c r="G45" s="11"/>
      <c r="H45" s="11"/>
      <c r="I45" s="11"/>
      <c r="J45" s="11"/>
      <c r="K45" s="11"/>
      <c r="L45" s="11"/>
      <c r="M45" s="11"/>
      <c r="N45" s="11"/>
      <c r="O45" s="11">
        <v>2300</v>
      </c>
      <c r="P45" s="11">
        <f>IF(O45=0,0,IF(O45&lt;N45,O45,IF(N45&lt;($B$3/$E$1*12),($B$3/$E$1*12),N45)))</f>
        <v>460</v>
      </c>
      <c r="Q45" s="11">
        <f t="shared" si="123"/>
        <v>1840</v>
      </c>
      <c r="R45" s="11">
        <f t="shared" si="124"/>
        <v>600</v>
      </c>
      <c r="S45" s="11">
        <f t="shared" si="125"/>
        <v>1240</v>
      </c>
      <c r="T45" s="11">
        <f t="shared" si="97"/>
        <v>600</v>
      </c>
      <c r="U45" s="11">
        <f t="shared" si="98"/>
        <v>640</v>
      </c>
      <c r="V45" s="11">
        <f t="shared" si="99"/>
        <v>600</v>
      </c>
      <c r="W45" s="11">
        <f t="shared" si="100"/>
        <v>40</v>
      </c>
      <c r="X45" s="11">
        <f t="shared" si="101"/>
        <v>40</v>
      </c>
      <c r="Y45" s="11">
        <f t="shared" si="102"/>
        <v>0</v>
      </c>
      <c r="Z45" s="11">
        <f t="shared" si="103"/>
        <v>0</v>
      </c>
      <c r="AA45" s="11">
        <f t="shared" si="104"/>
        <v>0</v>
      </c>
      <c r="AB45" s="11">
        <f t="shared" si="105"/>
        <v>0</v>
      </c>
      <c r="AC45" s="11">
        <f t="shared" si="106"/>
        <v>0</v>
      </c>
      <c r="AD45" s="11">
        <f t="shared" si="107"/>
        <v>0</v>
      </c>
      <c r="AE45" s="11">
        <f t="shared" si="108"/>
        <v>0</v>
      </c>
      <c r="AF45" s="11">
        <f t="shared" si="109"/>
        <v>0</v>
      </c>
      <c r="AG45" s="11">
        <f t="shared" si="110"/>
        <v>0</v>
      </c>
      <c r="AH45" s="11">
        <f t="shared" si="111"/>
        <v>0</v>
      </c>
      <c r="AI45" s="11">
        <f t="shared" si="112"/>
        <v>0</v>
      </c>
      <c r="AJ45" s="11">
        <f t="shared" si="113"/>
        <v>0</v>
      </c>
      <c r="AK45" s="11">
        <f t="shared" si="114"/>
        <v>0</v>
      </c>
    </row>
    <row r="46" spans="4:37">
      <c r="D46" s="242"/>
      <c r="E46" s="12" t="s">
        <v>141</v>
      </c>
      <c r="F46" s="34">
        <v>46813</v>
      </c>
      <c r="G46" s="11"/>
      <c r="H46" s="11">
        <f t="shared" si="27"/>
        <v>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>
        <v>2300</v>
      </c>
      <c r="AF46" s="11">
        <f>IF(AE46=0,0,IF(AE46&lt;AD46,AE46,IF(AD46&lt;($B$3/$E$1*12),($B$3/$E$1*12),AD46)))</f>
        <v>460</v>
      </c>
      <c r="AG46" s="11">
        <f t="shared" si="110"/>
        <v>1840</v>
      </c>
      <c r="AH46" s="11">
        <f t="shared" ref="AH46" si="195">IF(AG46=0,0,IF(AG46&lt;AF46,AG46,IF(AF46&lt;($B$3/$E$1*12),($B$3/$E$1*12),AF46)))</f>
        <v>460</v>
      </c>
      <c r="AI46" s="11">
        <f t="shared" si="112"/>
        <v>1380</v>
      </c>
      <c r="AJ46" s="11">
        <f t="shared" ref="AJ46" si="196">IF(AI46=0,0,IF(AI46&lt;AH46,AI46,IF(AH46&lt;($B$3/$E$1*12),($B$3/$E$1*12),AH46)))</f>
        <v>460</v>
      </c>
      <c r="AK46" s="11">
        <f t="shared" si="114"/>
        <v>920</v>
      </c>
    </row>
    <row r="47" spans="4:37">
      <c r="D47" s="242" t="s">
        <v>92</v>
      </c>
      <c r="E47" s="12" t="s">
        <v>84</v>
      </c>
      <c r="F47" s="34">
        <v>40148</v>
      </c>
      <c r="G47" s="11"/>
      <c r="H47" s="11">
        <f t="shared" si="27"/>
        <v>0</v>
      </c>
      <c r="I47" s="11">
        <f t="shared" si="115"/>
        <v>0</v>
      </c>
      <c r="J47" s="11">
        <f t="shared" si="116"/>
        <v>0</v>
      </c>
      <c r="K47" s="11">
        <f t="shared" si="117"/>
        <v>0</v>
      </c>
      <c r="L47" s="11">
        <f t="shared" si="118"/>
        <v>0</v>
      </c>
      <c r="M47" s="11">
        <f t="shared" si="119"/>
        <v>0</v>
      </c>
      <c r="N47" s="11">
        <f t="shared" si="120"/>
        <v>0</v>
      </c>
      <c r="O47" s="11">
        <f t="shared" si="121"/>
        <v>0</v>
      </c>
      <c r="P47" s="11">
        <f t="shared" si="122"/>
        <v>0</v>
      </c>
      <c r="Q47" s="11">
        <f t="shared" si="123"/>
        <v>0</v>
      </c>
      <c r="R47" s="11">
        <f t="shared" si="124"/>
        <v>0</v>
      </c>
      <c r="S47" s="11">
        <f t="shared" si="125"/>
        <v>0</v>
      </c>
      <c r="T47" s="11">
        <f t="shared" si="97"/>
        <v>0</v>
      </c>
      <c r="U47" s="11">
        <f t="shared" si="98"/>
        <v>0</v>
      </c>
      <c r="V47" s="11">
        <f t="shared" si="99"/>
        <v>0</v>
      </c>
      <c r="W47" s="11">
        <f t="shared" si="100"/>
        <v>0</v>
      </c>
      <c r="X47" s="11">
        <f t="shared" si="101"/>
        <v>0</v>
      </c>
      <c r="Y47" s="11">
        <f t="shared" si="102"/>
        <v>0</v>
      </c>
      <c r="Z47" s="11">
        <f t="shared" si="103"/>
        <v>0</v>
      </c>
      <c r="AA47" s="11">
        <f t="shared" si="104"/>
        <v>0</v>
      </c>
      <c r="AB47" s="11">
        <f t="shared" si="105"/>
        <v>0</v>
      </c>
      <c r="AC47" s="11">
        <f t="shared" si="106"/>
        <v>0</v>
      </c>
      <c r="AD47" s="11">
        <f t="shared" si="107"/>
        <v>0</v>
      </c>
      <c r="AE47" s="11">
        <f t="shared" si="108"/>
        <v>0</v>
      </c>
      <c r="AF47" s="11">
        <f t="shared" si="109"/>
        <v>0</v>
      </c>
      <c r="AG47" s="11">
        <f t="shared" si="110"/>
        <v>0</v>
      </c>
      <c r="AH47" s="11">
        <f t="shared" si="111"/>
        <v>0</v>
      </c>
      <c r="AI47" s="11">
        <f t="shared" si="112"/>
        <v>0</v>
      </c>
      <c r="AJ47" s="11">
        <f t="shared" si="113"/>
        <v>0</v>
      </c>
      <c r="AK47" s="11">
        <f t="shared" si="114"/>
        <v>0</v>
      </c>
    </row>
    <row r="48" spans="4:37">
      <c r="D48" s="242"/>
      <c r="E48" s="12" t="s">
        <v>86</v>
      </c>
      <c r="F48" s="34">
        <v>41730</v>
      </c>
      <c r="G48" s="11">
        <f t="shared" si="56"/>
        <v>1850.328947368421</v>
      </c>
      <c r="H48" s="11">
        <f t="shared" ref="H48:H52" si="197">IF(G48=0,0,IF(G48&lt;B48,G48,IF(B48&lt;($B$1/$E$1*12),($B$1/$E$1*12),B48)))</f>
        <v>600</v>
      </c>
      <c r="I48" s="11">
        <f t="shared" si="115"/>
        <v>1250.328947368421</v>
      </c>
      <c r="J48" s="11">
        <f t="shared" si="116"/>
        <v>600</v>
      </c>
      <c r="K48" s="11">
        <f t="shared" si="117"/>
        <v>650.32894736842104</v>
      </c>
      <c r="L48" s="11">
        <f t="shared" si="118"/>
        <v>600</v>
      </c>
      <c r="M48" s="11">
        <f t="shared" si="119"/>
        <v>50.328947368421041</v>
      </c>
      <c r="N48" s="11">
        <f t="shared" si="120"/>
        <v>50.328947368421041</v>
      </c>
      <c r="O48" s="11">
        <f t="shared" si="121"/>
        <v>0</v>
      </c>
      <c r="P48" s="11">
        <f t="shared" si="122"/>
        <v>0</v>
      </c>
      <c r="Q48" s="11">
        <f t="shared" si="123"/>
        <v>0</v>
      </c>
      <c r="R48" s="11">
        <f t="shared" si="124"/>
        <v>0</v>
      </c>
      <c r="S48" s="11">
        <f t="shared" si="125"/>
        <v>0</v>
      </c>
      <c r="T48" s="11">
        <f t="shared" si="97"/>
        <v>0</v>
      </c>
      <c r="U48" s="11">
        <f t="shared" si="98"/>
        <v>0</v>
      </c>
      <c r="V48" s="11">
        <f t="shared" si="99"/>
        <v>0</v>
      </c>
      <c r="W48" s="11">
        <f t="shared" si="100"/>
        <v>0</v>
      </c>
      <c r="X48" s="11">
        <f t="shared" si="101"/>
        <v>0</v>
      </c>
      <c r="Y48" s="11">
        <f t="shared" si="102"/>
        <v>0</v>
      </c>
      <c r="Z48" s="11">
        <f t="shared" si="103"/>
        <v>0</v>
      </c>
      <c r="AA48" s="11">
        <f t="shared" si="104"/>
        <v>0</v>
      </c>
      <c r="AB48" s="11">
        <f t="shared" si="105"/>
        <v>0</v>
      </c>
      <c r="AC48" s="11">
        <f t="shared" si="106"/>
        <v>0</v>
      </c>
      <c r="AD48" s="11">
        <f t="shared" si="107"/>
        <v>0</v>
      </c>
      <c r="AE48" s="11">
        <f t="shared" si="108"/>
        <v>0</v>
      </c>
      <c r="AF48" s="11">
        <f t="shared" si="109"/>
        <v>0</v>
      </c>
      <c r="AG48" s="11">
        <f t="shared" si="110"/>
        <v>0</v>
      </c>
      <c r="AH48" s="11">
        <f t="shared" si="111"/>
        <v>0</v>
      </c>
      <c r="AI48" s="11">
        <f t="shared" si="112"/>
        <v>0</v>
      </c>
      <c r="AJ48" s="11">
        <f t="shared" si="113"/>
        <v>0</v>
      </c>
      <c r="AK48" s="11">
        <f t="shared" si="114"/>
        <v>0</v>
      </c>
    </row>
    <row r="49" spans="4:37">
      <c r="D49" s="242"/>
      <c r="E49" s="12" t="s">
        <v>95</v>
      </c>
      <c r="F49" s="34">
        <v>41061</v>
      </c>
      <c r="G49" s="11">
        <f t="shared" si="56"/>
        <v>750</v>
      </c>
      <c r="H49" s="11">
        <f t="shared" si="197"/>
        <v>600</v>
      </c>
      <c r="I49" s="11">
        <f t="shared" si="115"/>
        <v>150</v>
      </c>
      <c r="J49" s="11">
        <f t="shared" si="116"/>
        <v>150</v>
      </c>
      <c r="K49" s="11">
        <f t="shared" si="117"/>
        <v>0</v>
      </c>
      <c r="L49" s="11">
        <f t="shared" si="118"/>
        <v>0</v>
      </c>
      <c r="M49" s="11">
        <f t="shared" si="119"/>
        <v>0</v>
      </c>
      <c r="N49" s="11">
        <f t="shared" si="120"/>
        <v>0</v>
      </c>
      <c r="O49" s="11">
        <f t="shared" si="121"/>
        <v>0</v>
      </c>
      <c r="P49" s="11">
        <f t="shared" si="122"/>
        <v>0</v>
      </c>
      <c r="Q49" s="11">
        <f t="shared" si="123"/>
        <v>0</v>
      </c>
      <c r="R49" s="11">
        <f t="shared" si="124"/>
        <v>0</v>
      </c>
      <c r="S49" s="11">
        <f t="shared" si="125"/>
        <v>0</v>
      </c>
      <c r="T49" s="11">
        <f t="shared" si="97"/>
        <v>0</v>
      </c>
      <c r="U49" s="11">
        <f t="shared" si="98"/>
        <v>0</v>
      </c>
      <c r="V49" s="11">
        <f t="shared" si="99"/>
        <v>0</v>
      </c>
      <c r="W49" s="11">
        <f t="shared" si="100"/>
        <v>0</v>
      </c>
      <c r="X49" s="11">
        <f t="shared" si="101"/>
        <v>0</v>
      </c>
      <c r="Y49" s="11">
        <f t="shared" si="102"/>
        <v>0</v>
      </c>
      <c r="Z49" s="11">
        <f t="shared" si="103"/>
        <v>0</v>
      </c>
      <c r="AA49" s="11">
        <f t="shared" si="104"/>
        <v>0</v>
      </c>
      <c r="AB49" s="11">
        <f t="shared" si="105"/>
        <v>0</v>
      </c>
      <c r="AC49" s="11">
        <f t="shared" si="106"/>
        <v>0</v>
      </c>
      <c r="AD49" s="11">
        <f t="shared" si="107"/>
        <v>0</v>
      </c>
      <c r="AE49" s="11">
        <f t="shared" si="108"/>
        <v>0</v>
      </c>
      <c r="AF49" s="11">
        <f t="shared" si="109"/>
        <v>0</v>
      </c>
      <c r="AG49" s="11">
        <f t="shared" si="110"/>
        <v>0</v>
      </c>
      <c r="AH49" s="11">
        <f t="shared" si="111"/>
        <v>0</v>
      </c>
      <c r="AI49" s="11">
        <f t="shared" si="112"/>
        <v>0</v>
      </c>
      <c r="AJ49" s="11">
        <f t="shared" si="113"/>
        <v>0</v>
      </c>
      <c r="AK49" s="11">
        <f t="shared" si="114"/>
        <v>0</v>
      </c>
    </row>
    <row r="50" spans="4:37">
      <c r="D50" s="242"/>
      <c r="E50" s="12" t="s">
        <v>139</v>
      </c>
      <c r="F50" s="34">
        <v>46082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>
        <v>3000</v>
      </c>
      <c r="AB50" s="11">
        <f t="shared" si="105"/>
        <v>600</v>
      </c>
      <c r="AC50" s="11">
        <f t="shared" si="106"/>
        <v>2400</v>
      </c>
      <c r="AD50" s="11">
        <f t="shared" si="107"/>
        <v>600</v>
      </c>
      <c r="AE50" s="11">
        <f t="shared" si="108"/>
        <v>1800</v>
      </c>
      <c r="AF50" s="11">
        <f t="shared" si="109"/>
        <v>600</v>
      </c>
      <c r="AG50" s="11">
        <f t="shared" si="110"/>
        <v>1200</v>
      </c>
      <c r="AH50" s="11">
        <f t="shared" si="111"/>
        <v>600</v>
      </c>
      <c r="AI50" s="11">
        <f t="shared" si="112"/>
        <v>600</v>
      </c>
      <c r="AJ50" s="11">
        <f t="shared" si="113"/>
        <v>600</v>
      </c>
      <c r="AK50" s="11">
        <f t="shared" si="114"/>
        <v>0</v>
      </c>
    </row>
    <row r="51" spans="4:37">
      <c r="D51" s="242"/>
      <c r="E51" s="12" t="s">
        <v>97</v>
      </c>
      <c r="F51" s="34">
        <v>41730</v>
      </c>
      <c r="G51" s="11">
        <f t="shared" si="56"/>
        <v>1850.328947368421</v>
      </c>
      <c r="H51" s="11">
        <f>IF(G51=0,0,IF(G51&lt;B51,G51,IF(B51&lt;($B$3/$E$1*12),($B$3/$E$1*12),B51)))</f>
        <v>460</v>
      </c>
      <c r="I51" s="11">
        <f t="shared" si="115"/>
        <v>1390.328947368421</v>
      </c>
      <c r="J51" s="11">
        <f>IF(I51=0,0,IF(I51&lt;H51,I51,IF(H51&lt;($B$3/$E$1*12),($B$3/$E$1*12),H51)))</f>
        <v>460</v>
      </c>
      <c r="K51" s="11">
        <f t="shared" ref="K51" si="198">I51-J51</f>
        <v>930.32894736842104</v>
      </c>
      <c r="L51" s="11">
        <f t="shared" ref="L51" si="199">IF(K51=0,0,IF(K51&lt;J51,K51,IF(J51&lt;($B$3/$E$1*12),($B$3/$E$1*12),J51)))</f>
        <v>460</v>
      </c>
      <c r="M51" s="11">
        <f t="shared" ref="M51" si="200">K51-L51</f>
        <v>470.32894736842104</v>
      </c>
      <c r="N51" s="11">
        <f t="shared" ref="N51" si="201">IF(M51=0,0,IF(M51&lt;L51,M51,IF(L51&lt;($B$3/$E$1*12),($B$3/$E$1*12),L51)))</f>
        <v>460</v>
      </c>
      <c r="O51" s="11">
        <f t="shared" ref="O51" si="202">M51-N51</f>
        <v>10.328947368421041</v>
      </c>
      <c r="P51" s="11">
        <f t="shared" ref="P51" si="203">IF(O51=0,0,IF(O51&lt;N51,O51,IF(N51&lt;($B$3/$E$1*12),($B$3/$E$1*12),N51)))</f>
        <v>10.328947368421041</v>
      </c>
      <c r="Q51" s="11">
        <f t="shared" ref="Q51" si="204">O51-P51</f>
        <v>0</v>
      </c>
      <c r="R51" s="11">
        <f t="shared" ref="R51" si="205">IF(Q51=0,0,IF(Q51&lt;P51,Q51,IF(P51&lt;($B$3/$E$1*12),($B$3/$E$1*12),P51)))</f>
        <v>0</v>
      </c>
      <c r="S51" s="11">
        <f t="shared" ref="S51" si="206">Q51-R51</f>
        <v>0</v>
      </c>
      <c r="T51" s="11">
        <f t="shared" ref="T51" si="207">IF(S51=0,0,IF(S51&lt;R51,S51,IF(R51&lt;($B$3/$E$1*12),($B$3/$E$1*12),R51)))</f>
        <v>0</v>
      </c>
      <c r="U51" s="11">
        <f t="shared" ref="U51" si="208">S51-T51</f>
        <v>0</v>
      </c>
      <c r="V51" s="11">
        <f t="shared" ref="V51" si="209">IF(U51=0,0,IF(U51&lt;T51,U51,IF(T51&lt;($B$3/$E$1*12),($B$3/$E$1*12),T51)))</f>
        <v>0</v>
      </c>
      <c r="W51" s="11">
        <f t="shared" ref="W51" si="210">U51-V51</f>
        <v>0</v>
      </c>
      <c r="X51" s="11">
        <f t="shared" ref="X51" si="211">IF(W51=0,0,IF(W51&lt;V51,W51,IF(V51&lt;($B$3/$E$1*12),($B$3/$E$1*12),V51)))</f>
        <v>0</v>
      </c>
      <c r="Y51" s="11">
        <f t="shared" ref="Y51" si="212">W51-X51</f>
        <v>0</v>
      </c>
      <c r="Z51" s="11">
        <f t="shared" ref="Z51" si="213">IF(Y51=0,0,IF(Y51&lt;X51,Y51,IF(X51&lt;($B$3/$E$1*12),($B$3/$E$1*12),X51)))</f>
        <v>0</v>
      </c>
      <c r="AA51" s="11">
        <f t="shared" ref="AA51" si="214">Y51-Z51</f>
        <v>0</v>
      </c>
      <c r="AB51" s="11">
        <f t="shared" ref="AB51" si="215">IF(AA51=0,0,IF(AA51&lt;Z51,AA51,IF(Z51&lt;($B$3/$E$1*12),($B$3/$E$1*12),Z51)))</f>
        <v>0</v>
      </c>
      <c r="AC51" s="11">
        <f t="shared" si="106"/>
        <v>0</v>
      </c>
      <c r="AD51" s="11">
        <f t="shared" ref="AD51" si="216">IF(AC51=0,0,IF(AC51&lt;AB51,AC51,IF(AB51&lt;($B$3/$E$1*12),($B$3/$E$1*12),AB51)))</f>
        <v>0</v>
      </c>
      <c r="AE51" s="11">
        <f t="shared" si="108"/>
        <v>0</v>
      </c>
      <c r="AF51" s="11">
        <f t="shared" ref="AF51" si="217">IF(AE51=0,0,IF(AE51&lt;AD51,AE51,IF(AD51&lt;($B$3/$E$1*12),($B$3/$E$1*12),AD51)))</f>
        <v>0</v>
      </c>
      <c r="AG51" s="11">
        <f t="shared" si="110"/>
        <v>0</v>
      </c>
      <c r="AH51" s="11">
        <f t="shared" ref="AH51" si="218">IF(AG51=0,0,IF(AG51&lt;AF51,AG51,IF(AF51&lt;($B$3/$E$1*12),($B$3/$E$1*12),AF51)))</f>
        <v>0</v>
      </c>
      <c r="AI51" s="11">
        <f t="shared" si="112"/>
        <v>0</v>
      </c>
      <c r="AJ51" s="11">
        <f t="shared" ref="AJ51" si="219">IF(AI51=0,0,IF(AI51&lt;AH51,AI51,IF(AH51&lt;($B$3/$E$1*12),($B$3/$E$1*12),AH51)))</f>
        <v>0</v>
      </c>
      <c r="AK51" s="11">
        <f t="shared" si="114"/>
        <v>0</v>
      </c>
    </row>
    <row r="52" spans="4:37">
      <c r="D52" s="242" t="s">
        <v>99</v>
      </c>
      <c r="E52" s="12" t="s">
        <v>86</v>
      </c>
      <c r="F52" s="34">
        <v>41306</v>
      </c>
      <c r="G52" s="11">
        <f t="shared" si="56"/>
        <v>1152.9605263157894</v>
      </c>
      <c r="H52" s="11">
        <f t="shared" si="197"/>
        <v>600</v>
      </c>
      <c r="I52" s="11">
        <f t="shared" si="115"/>
        <v>552.96052631578937</v>
      </c>
      <c r="J52" s="11">
        <f t="shared" si="116"/>
        <v>552.96052631578937</v>
      </c>
      <c r="K52" s="11">
        <f t="shared" si="117"/>
        <v>0</v>
      </c>
      <c r="L52" s="11">
        <f t="shared" si="118"/>
        <v>0</v>
      </c>
      <c r="M52" s="11">
        <f t="shared" si="119"/>
        <v>0</v>
      </c>
      <c r="N52" s="11">
        <f t="shared" si="120"/>
        <v>0</v>
      </c>
      <c r="O52" s="11">
        <f t="shared" si="121"/>
        <v>0</v>
      </c>
      <c r="P52" s="11">
        <f t="shared" si="122"/>
        <v>0</v>
      </c>
      <c r="Q52" s="11">
        <f t="shared" si="123"/>
        <v>0</v>
      </c>
      <c r="R52" s="11">
        <f t="shared" si="124"/>
        <v>0</v>
      </c>
      <c r="S52" s="11">
        <f t="shared" si="125"/>
        <v>0</v>
      </c>
      <c r="T52" s="11">
        <f t="shared" si="97"/>
        <v>0</v>
      </c>
      <c r="U52" s="11">
        <f t="shared" si="98"/>
        <v>0</v>
      </c>
      <c r="V52" s="11">
        <f t="shared" si="99"/>
        <v>0</v>
      </c>
      <c r="W52" s="11">
        <f t="shared" si="100"/>
        <v>0</v>
      </c>
      <c r="X52" s="11">
        <f t="shared" si="101"/>
        <v>0</v>
      </c>
      <c r="Y52" s="11">
        <f t="shared" si="102"/>
        <v>0</v>
      </c>
      <c r="Z52" s="11">
        <f t="shared" si="103"/>
        <v>0</v>
      </c>
      <c r="AA52" s="11">
        <f t="shared" si="104"/>
        <v>0</v>
      </c>
      <c r="AB52" s="11">
        <f t="shared" si="105"/>
        <v>0</v>
      </c>
      <c r="AC52" s="11">
        <f t="shared" si="106"/>
        <v>0</v>
      </c>
      <c r="AD52" s="11">
        <f t="shared" si="107"/>
        <v>0</v>
      </c>
      <c r="AE52" s="11">
        <f t="shared" si="108"/>
        <v>0</v>
      </c>
      <c r="AF52" s="11">
        <f t="shared" si="109"/>
        <v>0</v>
      </c>
      <c r="AG52" s="11">
        <f t="shared" si="110"/>
        <v>0</v>
      </c>
      <c r="AH52" s="11">
        <f t="shared" si="111"/>
        <v>0</v>
      </c>
      <c r="AI52" s="11">
        <f t="shared" si="112"/>
        <v>0</v>
      </c>
      <c r="AJ52" s="11">
        <f t="shared" si="113"/>
        <v>0</v>
      </c>
      <c r="AK52" s="11">
        <f t="shared" si="114"/>
        <v>0</v>
      </c>
    </row>
    <row r="53" spans="4:37">
      <c r="D53" s="242"/>
      <c r="E53" s="191" t="s">
        <v>106</v>
      </c>
      <c r="F53" s="34">
        <v>44256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5000</v>
      </c>
      <c r="R53" s="11">
        <f>IF(Q53=0,0,IF(Q53&lt;P53,Q53,IF(P53&lt;($B$2/$E$1*12),($B$2/$E$1*12),P53)))</f>
        <v>1000</v>
      </c>
      <c r="S53" s="11">
        <f t="shared" si="125"/>
        <v>4000</v>
      </c>
      <c r="T53" s="11">
        <f t="shared" ref="T53" si="220">IF(S53=0,0,IF(S53&lt;R53,S53,IF(R53&lt;($B$2/$E$1*12),($B$2/$E$1*12),R53)))</f>
        <v>1000</v>
      </c>
      <c r="U53" s="11">
        <f t="shared" si="98"/>
        <v>3000</v>
      </c>
      <c r="V53" s="11">
        <f t="shared" ref="V53" si="221">IF(U53=0,0,IF(U53&lt;T53,U53,IF(T53&lt;($B$2/$E$1*12),($B$2/$E$1*12),T53)))</f>
        <v>1000</v>
      </c>
      <c r="W53" s="11">
        <f t="shared" si="100"/>
        <v>2000</v>
      </c>
      <c r="X53" s="11">
        <f t="shared" ref="X53" si="222">IF(W53=0,0,IF(W53&lt;V53,W53,IF(V53&lt;($B$2/$E$1*12),($B$2/$E$1*12),V53)))</f>
        <v>1000</v>
      </c>
      <c r="Y53" s="11">
        <f t="shared" si="102"/>
        <v>1000</v>
      </c>
      <c r="Z53" s="11">
        <f t="shared" ref="Z53" si="223">IF(Y53=0,0,IF(Y53&lt;X53,Y53,IF(X53&lt;($B$2/$E$1*12),($B$2/$E$1*12),X53)))</f>
        <v>1000</v>
      </c>
      <c r="AA53" s="11">
        <f t="shared" si="104"/>
        <v>0</v>
      </c>
      <c r="AB53" s="11">
        <f t="shared" ref="AB53" si="224">IF(AA53=0,0,IF(AA53&lt;Z53,AA53,IF(Z53&lt;($B$2/$E$1*12),($B$2/$E$1*12),Z53)))</f>
        <v>0</v>
      </c>
      <c r="AC53" s="11">
        <f t="shared" si="106"/>
        <v>0</v>
      </c>
      <c r="AD53" s="11">
        <f t="shared" ref="AD53" si="225">IF(AC53=0,0,IF(AC53&lt;AB53,AC53,IF(AB53&lt;($B$2/$E$1*12),($B$2/$E$1*12),AB53)))</f>
        <v>0</v>
      </c>
      <c r="AE53" s="11">
        <f t="shared" si="108"/>
        <v>0</v>
      </c>
      <c r="AF53" s="11">
        <f t="shared" ref="AF53" si="226">IF(AE53=0,0,IF(AE53&lt;AD53,AE53,IF(AD53&lt;($B$2/$E$1*12),($B$2/$E$1*12),AD53)))</f>
        <v>0</v>
      </c>
      <c r="AG53" s="11">
        <f t="shared" si="110"/>
        <v>0</v>
      </c>
      <c r="AH53" s="11">
        <f t="shared" ref="AH53" si="227">IF(AG53=0,0,IF(AG53&lt;AF53,AG53,IF(AF53&lt;($B$2/$E$1*12),($B$2/$E$1*12),AF53)))</f>
        <v>0</v>
      </c>
      <c r="AI53" s="11">
        <f t="shared" si="112"/>
        <v>0</v>
      </c>
      <c r="AJ53" s="11">
        <f t="shared" ref="AJ53" si="228">IF(AI53=0,0,IF(AI53&lt;AH53,AI53,IF(AH53&lt;($B$2/$E$1*12),($B$2/$E$1*12),AH53)))</f>
        <v>0</v>
      </c>
      <c r="AK53" s="11">
        <f t="shared" si="114"/>
        <v>0</v>
      </c>
    </row>
    <row r="54" spans="4:37">
      <c r="D54" s="242"/>
      <c r="E54" s="12" t="s">
        <v>88</v>
      </c>
      <c r="F54" s="34">
        <v>40603</v>
      </c>
      <c r="G54" s="11"/>
      <c r="H54" s="11">
        <f t="shared" si="27"/>
        <v>0</v>
      </c>
      <c r="I54" s="11">
        <f t="shared" si="115"/>
        <v>0</v>
      </c>
      <c r="J54" s="11">
        <f t="shared" si="116"/>
        <v>0</v>
      </c>
      <c r="K54" s="11">
        <f t="shared" si="117"/>
        <v>0</v>
      </c>
      <c r="L54" s="11">
        <f t="shared" si="118"/>
        <v>0</v>
      </c>
      <c r="M54" s="11">
        <f t="shared" si="119"/>
        <v>0</v>
      </c>
      <c r="N54" s="11">
        <f t="shared" si="120"/>
        <v>0</v>
      </c>
      <c r="O54" s="11">
        <f t="shared" si="121"/>
        <v>0</v>
      </c>
      <c r="P54" s="11">
        <f t="shared" si="122"/>
        <v>0</v>
      </c>
      <c r="Q54" s="11">
        <f t="shared" si="123"/>
        <v>0</v>
      </c>
      <c r="R54" s="11">
        <f t="shared" si="124"/>
        <v>0</v>
      </c>
      <c r="S54" s="11">
        <f t="shared" si="125"/>
        <v>0</v>
      </c>
      <c r="T54" s="11">
        <f t="shared" si="97"/>
        <v>0</v>
      </c>
      <c r="U54" s="11">
        <f t="shared" si="98"/>
        <v>0</v>
      </c>
      <c r="V54" s="11">
        <f t="shared" si="99"/>
        <v>0</v>
      </c>
      <c r="W54" s="11">
        <f t="shared" si="100"/>
        <v>0</v>
      </c>
      <c r="X54" s="11">
        <f t="shared" si="101"/>
        <v>0</v>
      </c>
      <c r="Y54" s="11">
        <f t="shared" si="102"/>
        <v>0</v>
      </c>
      <c r="Z54" s="11">
        <f t="shared" si="103"/>
        <v>0</v>
      </c>
      <c r="AA54" s="11">
        <f t="shared" si="104"/>
        <v>0</v>
      </c>
      <c r="AB54" s="11">
        <f t="shared" si="105"/>
        <v>0</v>
      </c>
      <c r="AC54" s="11">
        <f t="shared" si="106"/>
        <v>0</v>
      </c>
      <c r="AD54" s="11">
        <f t="shared" si="107"/>
        <v>0</v>
      </c>
      <c r="AE54" s="11">
        <f t="shared" si="108"/>
        <v>0</v>
      </c>
      <c r="AF54" s="11">
        <f t="shared" si="109"/>
        <v>0</v>
      </c>
      <c r="AG54" s="11">
        <f t="shared" si="110"/>
        <v>0</v>
      </c>
      <c r="AH54" s="11">
        <f t="shared" si="111"/>
        <v>0</v>
      </c>
      <c r="AI54" s="11">
        <f t="shared" si="112"/>
        <v>0</v>
      </c>
      <c r="AJ54" s="11">
        <f t="shared" si="113"/>
        <v>0</v>
      </c>
      <c r="AK54" s="11">
        <f t="shared" si="114"/>
        <v>0</v>
      </c>
    </row>
    <row r="55" spans="4:37">
      <c r="D55" s="242"/>
      <c r="E55" s="12" t="s">
        <v>137</v>
      </c>
      <c r="F55" s="34">
        <v>47178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>
        <v>3000</v>
      </c>
      <c r="AH55" s="11">
        <f t="shared" si="111"/>
        <v>600</v>
      </c>
      <c r="AI55" s="11">
        <f t="shared" si="112"/>
        <v>2400</v>
      </c>
      <c r="AJ55" s="11">
        <f t="shared" si="113"/>
        <v>600</v>
      </c>
      <c r="AK55" s="11">
        <f t="shared" si="114"/>
        <v>1800</v>
      </c>
    </row>
    <row r="56" spans="4:37">
      <c r="D56" s="242"/>
      <c r="E56" s="12" t="s">
        <v>95</v>
      </c>
      <c r="F56" s="34">
        <v>40603</v>
      </c>
      <c r="G56" s="11"/>
      <c r="H56" s="11">
        <f t="shared" si="27"/>
        <v>0</v>
      </c>
      <c r="I56" s="11">
        <f t="shared" si="115"/>
        <v>0</v>
      </c>
      <c r="J56" s="11">
        <f t="shared" si="116"/>
        <v>0</v>
      </c>
      <c r="K56" s="11">
        <f t="shared" si="117"/>
        <v>0</v>
      </c>
      <c r="L56" s="11">
        <f t="shared" si="118"/>
        <v>0</v>
      </c>
      <c r="M56" s="11">
        <f t="shared" si="119"/>
        <v>0</v>
      </c>
      <c r="N56" s="11">
        <f t="shared" si="120"/>
        <v>0</v>
      </c>
      <c r="O56" s="11">
        <f t="shared" si="121"/>
        <v>0</v>
      </c>
      <c r="P56" s="11">
        <f t="shared" si="122"/>
        <v>0</v>
      </c>
      <c r="Q56" s="11">
        <f t="shared" si="123"/>
        <v>0</v>
      </c>
      <c r="R56" s="11">
        <f t="shared" si="124"/>
        <v>0</v>
      </c>
      <c r="S56" s="11">
        <f t="shared" si="125"/>
        <v>0</v>
      </c>
      <c r="T56" s="11">
        <f t="shared" si="97"/>
        <v>0</v>
      </c>
      <c r="U56" s="11">
        <f t="shared" si="98"/>
        <v>0</v>
      </c>
      <c r="V56" s="11">
        <f t="shared" si="99"/>
        <v>0</v>
      </c>
      <c r="W56" s="11">
        <f t="shared" si="100"/>
        <v>0</v>
      </c>
      <c r="X56" s="11">
        <f t="shared" si="101"/>
        <v>0</v>
      </c>
      <c r="Y56" s="11">
        <f t="shared" si="102"/>
        <v>0</v>
      </c>
      <c r="Z56" s="11">
        <f t="shared" si="103"/>
        <v>0</v>
      </c>
      <c r="AA56" s="11">
        <f t="shared" si="104"/>
        <v>0</v>
      </c>
      <c r="AB56" s="11">
        <f t="shared" si="105"/>
        <v>0</v>
      </c>
      <c r="AC56" s="11">
        <f t="shared" si="106"/>
        <v>0</v>
      </c>
      <c r="AD56" s="11">
        <f t="shared" si="107"/>
        <v>0</v>
      </c>
      <c r="AE56" s="11">
        <f t="shared" si="108"/>
        <v>0</v>
      </c>
      <c r="AF56" s="11">
        <f t="shared" si="109"/>
        <v>0</v>
      </c>
      <c r="AG56" s="11">
        <f t="shared" si="110"/>
        <v>0</v>
      </c>
      <c r="AH56" s="11">
        <f t="shared" si="111"/>
        <v>0</v>
      </c>
      <c r="AI56" s="11">
        <f t="shared" si="112"/>
        <v>0</v>
      </c>
      <c r="AJ56" s="11">
        <f t="shared" si="113"/>
        <v>0</v>
      </c>
      <c r="AK56" s="11">
        <f t="shared" si="114"/>
        <v>0</v>
      </c>
    </row>
    <row r="57" spans="4:37">
      <c r="D57" s="242"/>
      <c r="E57" s="12" t="s">
        <v>139</v>
      </c>
      <c r="F57" s="34">
        <v>45717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>
        <v>3000</v>
      </c>
      <c r="Z57" s="11">
        <f t="shared" si="103"/>
        <v>600</v>
      </c>
      <c r="AA57" s="11">
        <f t="shared" si="104"/>
        <v>2400</v>
      </c>
      <c r="AB57" s="11">
        <f t="shared" si="105"/>
        <v>600</v>
      </c>
      <c r="AC57" s="11">
        <f t="shared" si="106"/>
        <v>1800</v>
      </c>
      <c r="AD57" s="11">
        <f t="shared" si="107"/>
        <v>600</v>
      </c>
      <c r="AE57" s="11">
        <f t="shared" si="108"/>
        <v>1200</v>
      </c>
      <c r="AF57" s="11">
        <f t="shared" si="109"/>
        <v>600</v>
      </c>
      <c r="AG57" s="11">
        <f t="shared" si="110"/>
        <v>600</v>
      </c>
      <c r="AH57" s="11">
        <f t="shared" si="111"/>
        <v>600</v>
      </c>
      <c r="AI57" s="11">
        <f t="shared" si="112"/>
        <v>0</v>
      </c>
      <c r="AJ57" s="11">
        <f t="shared" si="113"/>
        <v>0</v>
      </c>
      <c r="AK57" s="11">
        <f t="shared" si="114"/>
        <v>0</v>
      </c>
    </row>
    <row r="58" spans="4:37">
      <c r="D58" s="242"/>
      <c r="E58" s="12" t="s">
        <v>90</v>
      </c>
      <c r="F58" s="34">
        <v>42370</v>
      </c>
      <c r="G58" s="11">
        <f t="shared" si="56"/>
        <v>2902.9605263157896</v>
      </c>
      <c r="H58" s="11">
        <f>IF(G58=0,0,IF(G58&lt;B58,G58,IF(B58&lt;($B$3/$E$1*12),($B$3/$E$1*12),B58)))</f>
        <v>460</v>
      </c>
      <c r="I58" s="11">
        <f t="shared" si="115"/>
        <v>2442.9605263157896</v>
      </c>
      <c r="J58" s="11">
        <f>IF(I58=0,0,IF(I58&lt;H58,I58,IF(H58&lt;($B$3/$E$1*12),($B$3/$E$1*12),H58)))</f>
        <v>460</v>
      </c>
      <c r="K58" s="11">
        <f t="shared" si="117"/>
        <v>1982.9605263157896</v>
      </c>
      <c r="L58" s="11">
        <f t="shared" ref="L58" si="229">IF(K58=0,0,IF(K58&lt;J58,K58,IF(J58&lt;($B$3/$E$1*12),($B$3/$E$1*12),J58)))</f>
        <v>460</v>
      </c>
      <c r="M58" s="11">
        <f t="shared" si="119"/>
        <v>1522.9605263157896</v>
      </c>
      <c r="N58" s="11">
        <f t="shared" ref="N58" si="230">IF(M58=0,0,IF(M58&lt;L58,M58,IF(L58&lt;($B$3/$E$1*12),($B$3/$E$1*12),L58)))</f>
        <v>460</v>
      </c>
      <c r="O58" s="11">
        <f t="shared" si="121"/>
        <v>1062.9605263157896</v>
      </c>
      <c r="P58" s="11">
        <f t="shared" ref="P58" si="231">IF(O58=0,0,IF(O58&lt;N58,O58,IF(N58&lt;($B$3/$E$1*12),($B$3/$E$1*12),N58)))</f>
        <v>460</v>
      </c>
      <c r="Q58" s="11">
        <f t="shared" si="123"/>
        <v>602.96052631578959</v>
      </c>
      <c r="R58" s="11">
        <f t="shared" ref="R58" si="232">IF(Q58=0,0,IF(Q58&lt;P58,Q58,IF(P58&lt;($B$3/$E$1*12),($B$3/$E$1*12),P58)))</f>
        <v>460</v>
      </c>
      <c r="S58" s="11">
        <f t="shared" si="125"/>
        <v>142.96052631578959</v>
      </c>
      <c r="T58" s="11">
        <f t="shared" ref="T58" si="233">IF(S58=0,0,IF(S58&lt;R58,S58,IF(R58&lt;($B$3/$E$1*12),($B$3/$E$1*12),R58)))</f>
        <v>142.96052631578959</v>
      </c>
      <c r="U58" s="11">
        <f t="shared" si="98"/>
        <v>0</v>
      </c>
      <c r="V58" s="11">
        <f t="shared" ref="V58" si="234">IF(U58=0,0,IF(U58&lt;T58,U58,IF(T58&lt;($B$3/$E$1*12),($B$3/$E$1*12),T58)))</f>
        <v>0</v>
      </c>
      <c r="W58" s="11">
        <f t="shared" si="100"/>
        <v>0</v>
      </c>
      <c r="X58" s="11">
        <f t="shared" ref="X58" si="235">IF(W58=0,0,IF(W58&lt;V58,W58,IF(V58&lt;($B$3/$E$1*12),($B$3/$E$1*12),V58)))</f>
        <v>0</v>
      </c>
      <c r="Y58" s="11">
        <f t="shared" si="102"/>
        <v>0</v>
      </c>
      <c r="Z58" s="11">
        <f t="shared" ref="Z58" si="236">IF(Y58=0,0,IF(Y58&lt;X58,Y58,IF(X58&lt;($B$3/$E$1*12),($B$3/$E$1*12),X58)))</f>
        <v>0</v>
      </c>
      <c r="AA58" s="11">
        <f t="shared" si="104"/>
        <v>0</v>
      </c>
      <c r="AB58" s="11">
        <f t="shared" ref="AB58" si="237">IF(AA58=0,0,IF(AA58&lt;Z58,AA58,IF(Z58&lt;($B$3/$E$1*12),($B$3/$E$1*12),Z58)))</f>
        <v>0</v>
      </c>
      <c r="AC58" s="11">
        <f t="shared" si="106"/>
        <v>0</v>
      </c>
      <c r="AD58" s="11">
        <f t="shared" ref="AD58" si="238">IF(AC58=0,0,IF(AC58&lt;AB58,AC58,IF(AB58&lt;($B$3/$E$1*12),($B$3/$E$1*12),AB58)))</f>
        <v>0</v>
      </c>
      <c r="AE58" s="11">
        <f t="shared" si="108"/>
        <v>0</v>
      </c>
      <c r="AF58" s="11">
        <f t="shared" ref="AF58" si="239">IF(AE58=0,0,IF(AE58&lt;AD58,AE58,IF(AD58&lt;($B$3/$E$1*12),($B$3/$E$1*12),AD58)))</f>
        <v>0</v>
      </c>
      <c r="AG58" s="11">
        <f t="shared" si="110"/>
        <v>0</v>
      </c>
      <c r="AH58" s="11">
        <f t="shared" ref="AH58" si="240">IF(AG58=0,0,IF(AG58&lt;AF58,AG58,IF(AF58&lt;($B$3/$E$1*12),($B$3/$E$1*12),AF58)))</f>
        <v>0</v>
      </c>
      <c r="AI58" s="11">
        <f t="shared" si="112"/>
        <v>0</v>
      </c>
      <c r="AJ58" s="11">
        <f t="shared" ref="AJ58" si="241">IF(AI58=0,0,IF(AI58&lt;AH58,AI58,IF(AH58&lt;($B$3/$E$1*12),($B$3/$E$1*12),AH58)))</f>
        <v>0</v>
      </c>
      <c r="AK58" s="11">
        <f t="shared" si="114"/>
        <v>0</v>
      </c>
    </row>
    <row r="59" spans="4:37">
      <c r="D59" s="242" t="s">
        <v>104</v>
      </c>
      <c r="E59" s="12" t="s">
        <v>84</v>
      </c>
      <c r="F59" s="34">
        <v>40940</v>
      </c>
      <c r="G59" s="11">
        <f t="shared" si="56"/>
        <v>550.98684210526289</v>
      </c>
      <c r="H59" s="11">
        <f t="shared" si="27"/>
        <v>550.98684210526289</v>
      </c>
      <c r="I59" s="11">
        <f t="shared" si="115"/>
        <v>0</v>
      </c>
      <c r="J59" s="11">
        <f t="shared" si="116"/>
        <v>0</v>
      </c>
      <c r="K59" s="11">
        <f t="shared" si="117"/>
        <v>0</v>
      </c>
      <c r="L59" s="11">
        <f t="shared" si="118"/>
        <v>0</v>
      </c>
      <c r="M59" s="11">
        <f t="shared" si="119"/>
        <v>0</v>
      </c>
      <c r="N59" s="11">
        <f t="shared" si="120"/>
        <v>0</v>
      </c>
      <c r="O59" s="11">
        <f t="shared" si="121"/>
        <v>0</v>
      </c>
      <c r="P59" s="11">
        <f t="shared" si="122"/>
        <v>0</v>
      </c>
      <c r="Q59" s="11">
        <f t="shared" si="123"/>
        <v>0</v>
      </c>
      <c r="R59" s="11">
        <f t="shared" si="124"/>
        <v>0</v>
      </c>
      <c r="S59" s="11">
        <f t="shared" si="125"/>
        <v>0</v>
      </c>
      <c r="T59" s="11">
        <f t="shared" si="97"/>
        <v>0</v>
      </c>
      <c r="U59" s="11">
        <f t="shared" si="98"/>
        <v>0</v>
      </c>
      <c r="V59" s="11">
        <f t="shared" si="99"/>
        <v>0</v>
      </c>
      <c r="W59" s="11">
        <f t="shared" si="100"/>
        <v>0</v>
      </c>
      <c r="X59" s="11">
        <f t="shared" si="101"/>
        <v>0</v>
      </c>
      <c r="Y59" s="11">
        <f t="shared" si="102"/>
        <v>0</v>
      </c>
      <c r="Z59" s="11">
        <f t="shared" si="103"/>
        <v>0</v>
      </c>
      <c r="AA59" s="11">
        <f t="shared" si="104"/>
        <v>0</v>
      </c>
      <c r="AB59" s="11">
        <f t="shared" si="105"/>
        <v>0</v>
      </c>
      <c r="AC59" s="11">
        <f t="shared" si="106"/>
        <v>0</v>
      </c>
      <c r="AD59" s="11">
        <f t="shared" si="107"/>
        <v>0</v>
      </c>
      <c r="AE59" s="11">
        <f t="shared" si="108"/>
        <v>0</v>
      </c>
      <c r="AF59" s="11">
        <f t="shared" si="109"/>
        <v>0</v>
      </c>
      <c r="AG59" s="11">
        <f t="shared" si="110"/>
        <v>0</v>
      </c>
      <c r="AH59" s="11">
        <f t="shared" si="111"/>
        <v>0</v>
      </c>
      <c r="AI59" s="11">
        <f t="shared" si="112"/>
        <v>0</v>
      </c>
      <c r="AJ59" s="11">
        <f t="shared" si="113"/>
        <v>0</v>
      </c>
      <c r="AK59" s="11">
        <f t="shared" si="114"/>
        <v>0</v>
      </c>
    </row>
    <row r="60" spans="4:37">
      <c r="D60" s="242"/>
      <c r="E60" s="191" t="s">
        <v>135</v>
      </c>
      <c r="F60" s="34">
        <v>45352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>
        <v>5000</v>
      </c>
      <c r="X60" s="11">
        <f>IF(W60=0,0,IF(W60&lt;V60,W60,IF(V60&lt;($B$2/$E$1*12),($B$2/$E$1*12),V60)))</f>
        <v>1000</v>
      </c>
      <c r="Y60" s="11">
        <f t="shared" si="102"/>
        <v>4000</v>
      </c>
      <c r="Z60" s="11">
        <f t="shared" ref="Z60" si="242">IF(Y60=0,0,IF(Y60&lt;X60,Y60,IF(X60&lt;($B$2/$E$1*12),($B$2/$E$1*12),X60)))</f>
        <v>1000</v>
      </c>
      <c r="AA60" s="11">
        <f t="shared" si="104"/>
        <v>3000</v>
      </c>
      <c r="AB60" s="11">
        <f t="shared" ref="AB60" si="243">IF(AA60=0,0,IF(AA60&lt;Z60,AA60,IF(Z60&lt;($B$2/$E$1*12),($B$2/$E$1*12),Z60)))</f>
        <v>1000</v>
      </c>
      <c r="AC60" s="11">
        <f t="shared" si="106"/>
        <v>2000</v>
      </c>
      <c r="AD60" s="11">
        <f t="shared" ref="AD60" si="244">IF(AC60=0,0,IF(AC60&lt;AB60,AC60,IF(AB60&lt;($B$2/$E$1*12),($B$2/$E$1*12),AB60)))</f>
        <v>1000</v>
      </c>
      <c r="AE60" s="11">
        <f t="shared" si="108"/>
        <v>1000</v>
      </c>
      <c r="AF60" s="11">
        <f t="shared" ref="AF60" si="245">IF(AE60=0,0,IF(AE60&lt;AD60,AE60,IF(AD60&lt;($B$2/$E$1*12),($B$2/$E$1*12),AD60)))</f>
        <v>1000</v>
      </c>
      <c r="AG60" s="11">
        <f t="shared" si="110"/>
        <v>0</v>
      </c>
      <c r="AH60" s="11">
        <f t="shared" ref="AH60" si="246">IF(AG60=0,0,IF(AG60&lt;AF60,AG60,IF(AF60&lt;($B$2/$E$1*12),($B$2/$E$1*12),AF60)))</f>
        <v>0</v>
      </c>
      <c r="AI60" s="11">
        <f t="shared" si="112"/>
        <v>0</v>
      </c>
      <c r="AJ60" s="11">
        <f t="shared" ref="AJ60" si="247">IF(AI60=0,0,IF(AI60&lt;AH60,AI60,IF(AH60&lt;($B$2/$E$1*12),($B$2/$E$1*12),AH60)))</f>
        <v>0</v>
      </c>
      <c r="AK60" s="11">
        <f t="shared" si="114"/>
        <v>0</v>
      </c>
    </row>
    <row r="61" spans="4:37">
      <c r="D61" s="242"/>
      <c r="E61" s="12" t="s">
        <v>86</v>
      </c>
      <c r="F61" s="34">
        <v>40878</v>
      </c>
      <c r="G61" s="11">
        <f t="shared" si="56"/>
        <v>449.01315789473665</v>
      </c>
      <c r="H61" s="11">
        <f t="shared" si="27"/>
        <v>449.01315789473665</v>
      </c>
      <c r="I61" s="11">
        <f t="shared" si="115"/>
        <v>0</v>
      </c>
      <c r="J61" s="11">
        <f t="shared" si="116"/>
        <v>0</v>
      </c>
      <c r="K61" s="11">
        <f t="shared" si="117"/>
        <v>0</v>
      </c>
      <c r="L61" s="11">
        <f t="shared" si="118"/>
        <v>0</v>
      </c>
      <c r="M61" s="11">
        <f t="shared" si="119"/>
        <v>0</v>
      </c>
      <c r="N61" s="11">
        <f t="shared" si="120"/>
        <v>0</v>
      </c>
      <c r="O61" s="11">
        <f t="shared" si="121"/>
        <v>0</v>
      </c>
      <c r="P61" s="11">
        <f t="shared" si="122"/>
        <v>0</v>
      </c>
      <c r="Q61" s="11">
        <f t="shared" si="123"/>
        <v>0</v>
      </c>
      <c r="R61" s="11">
        <f t="shared" si="124"/>
        <v>0</v>
      </c>
      <c r="S61" s="11">
        <f t="shared" si="125"/>
        <v>0</v>
      </c>
      <c r="T61" s="11">
        <f t="shared" si="97"/>
        <v>0</v>
      </c>
      <c r="U61" s="11">
        <f t="shared" si="98"/>
        <v>0</v>
      </c>
      <c r="V61" s="11">
        <f t="shared" si="99"/>
        <v>0</v>
      </c>
      <c r="W61" s="11">
        <f t="shared" si="100"/>
        <v>0</v>
      </c>
      <c r="X61" s="11">
        <f t="shared" si="101"/>
        <v>0</v>
      </c>
      <c r="Y61" s="11">
        <f t="shared" si="102"/>
        <v>0</v>
      </c>
      <c r="Z61" s="11">
        <f t="shared" si="103"/>
        <v>0</v>
      </c>
      <c r="AA61" s="11">
        <f t="shared" si="104"/>
        <v>0</v>
      </c>
      <c r="AB61" s="11">
        <f t="shared" si="105"/>
        <v>0</v>
      </c>
      <c r="AC61" s="11">
        <f t="shared" si="106"/>
        <v>0</v>
      </c>
      <c r="AD61" s="11">
        <f t="shared" si="107"/>
        <v>0</v>
      </c>
      <c r="AE61" s="11">
        <f t="shared" si="108"/>
        <v>0</v>
      </c>
      <c r="AF61" s="11">
        <f t="shared" si="109"/>
        <v>0</v>
      </c>
      <c r="AG61" s="11">
        <f t="shared" si="110"/>
        <v>0</v>
      </c>
      <c r="AH61" s="11">
        <f t="shared" si="111"/>
        <v>0</v>
      </c>
      <c r="AI61" s="11">
        <f t="shared" si="112"/>
        <v>0</v>
      </c>
      <c r="AJ61" s="11">
        <f t="shared" si="113"/>
        <v>0</v>
      </c>
      <c r="AK61" s="11">
        <f t="shared" si="114"/>
        <v>0</v>
      </c>
    </row>
    <row r="62" spans="4:37">
      <c r="D62" s="242"/>
      <c r="E62" s="12" t="s">
        <v>106</v>
      </c>
      <c r="F62" s="34">
        <v>45717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>
        <v>3000</v>
      </c>
      <c r="Z62" s="11">
        <f t="shared" si="103"/>
        <v>600</v>
      </c>
      <c r="AA62" s="11">
        <f t="shared" si="104"/>
        <v>2400</v>
      </c>
      <c r="AB62" s="11">
        <f t="shared" si="105"/>
        <v>600</v>
      </c>
      <c r="AC62" s="11">
        <f t="shared" si="106"/>
        <v>1800</v>
      </c>
      <c r="AD62" s="11">
        <f t="shared" si="107"/>
        <v>600</v>
      </c>
      <c r="AE62" s="11">
        <f t="shared" si="108"/>
        <v>1200</v>
      </c>
      <c r="AF62" s="11">
        <f t="shared" si="109"/>
        <v>600</v>
      </c>
      <c r="AG62" s="11">
        <f t="shared" si="110"/>
        <v>600</v>
      </c>
      <c r="AH62" s="11">
        <f t="shared" si="111"/>
        <v>600</v>
      </c>
      <c r="AI62" s="11">
        <f t="shared" si="112"/>
        <v>0</v>
      </c>
      <c r="AJ62" s="11">
        <f t="shared" si="113"/>
        <v>0</v>
      </c>
      <c r="AK62" s="11">
        <f t="shared" si="114"/>
        <v>0</v>
      </c>
    </row>
    <row r="63" spans="4:37">
      <c r="D63" s="242"/>
      <c r="E63" s="12" t="s">
        <v>50</v>
      </c>
      <c r="F63" s="34">
        <v>39965</v>
      </c>
      <c r="G63" s="11"/>
      <c r="H63" s="11">
        <f t="shared" si="27"/>
        <v>0</v>
      </c>
      <c r="I63" s="11">
        <f t="shared" si="115"/>
        <v>0</v>
      </c>
      <c r="J63" s="11">
        <f t="shared" si="116"/>
        <v>0</v>
      </c>
      <c r="K63" s="11">
        <f t="shared" si="117"/>
        <v>0</v>
      </c>
      <c r="L63" s="11">
        <f t="shared" si="118"/>
        <v>0</v>
      </c>
      <c r="M63" s="11">
        <f t="shared" si="119"/>
        <v>0</v>
      </c>
      <c r="N63" s="11">
        <f t="shared" si="120"/>
        <v>0</v>
      </c>
      <c r="O63" s="11">
        <f t="shared" si="121"/>
        <v>0</v>
      </c>
      <c r="P63" s="11">
        <f t="shared" si="122"/>
        <v>0</v>
      </c>
      <c r="Q63" s="11">
        <f t="shared" si="123"/>
        <v>0</v>
      </c>
      <c r="R63" s="11">
        <f t="shared" si="124"/>
        <v>0</v>
      </c>
      <c r="S63" s="11">
        <f t="shared" si="125"/>
        <v>0</v>
      </c>
      <c r="T63" s="11">
        <f t="shared" si="97"/>
        <v>0</v>
      </c>
      <c r="U63" s="11">
        <f t="shared" si="98"/>
        <v>0</v>
      </c>
      <c r="V63" s="11">
        <f t="shared" si="99"/>
        <v>0</v>
      </c>
      <c r="W63" s="11">
        <f t="shared" si="100"/>
        <v>0</v>
      </c>
      <c r="X63" s="11">
        <f t="shared" si="101"/>
        <v>0</v>
      </c>
      <c r="Y63" s="11">
        <f t="shared" si="102"/>
        <v>0</v>
      </c>
      <c r="Z63" s="11">
        <f t="shared" si="103"/>
        <v>0</v>
      </c>
      <c r="AA63" s="11">
        <f t="shared" si="104"/>
        <v>0</v>
      </c>
      <c r="AB63" s="11">
        <f t="shared" si="105"/>
        <v>0</v>
      </c>
      <c r="AC63" s="11">
        <f t="shared" si="106"/>
        <v>0</v>
      </c>
      <c r="AD63" s="11">
        <f t="shared" si="107"/>
        <v>0</v>
      </c>
      <c r="AE63" s="11">
        <f t="shared" si="108"/>
        <v>0</v>
      </c>
      <c r="AF63" s="11">
        <f t="shared" si="109"/>
        <v>0</v>
      </c>
      <c r="AG63" s="11">
        <f t="shared" si="110"/>
        <v>0</v>
      </c>
      <c r="AH63" s="11">
        <f t="shared" si="111"/>
        <v>0</v>
      </c>
      <c r="AI63" s="11">
        <f t="shared" si="112"/>
        <v>0</v>
      </c>
      <c r="AJ63" s="11">
        <f t="shared" si="113"/>
        <v>0</v>
      </c>
      <c r="AK63" s="11">
        <f t="shared" si="114"/>
        <v>0</v>
      </c>
    </row>
    <row r="64" spans="4:37">
      <c r="D64" s="242"/>
      <c r="E64" s="12" t="s">
        <v>137</v>
      </c>
      <c r="F64" s="34">
        <v>42795</v>
      </c>
      <c r="G64" s="11"/>
      <c r="H64" s="11">
        <f t="shared" si="27"/>
        <v>0</v>
      </c>
      <c r="I64" s="11">
        <v>3000</v>
      </c>
      <c r="J64" s="11">
        <f t="shared" ref="J64" si="248">IF(I64=0,0,IF(I64&lt;H64,I64,IF(H64&lt;($B$1/$E$1*12),($B$1/$E$1*12),H64)))</f>
        <v>600</v>
      </c>
      <c r="K64" s="11">
        <f t="shared" ref="K64" si="249">I64-J64</f>
        <v>2400</v>
      </c>
      <c r="L64" s="11">
        <f t="shared" ref="L64" si="250">IF(K64=0,0,IF(K64&lt;J64,K64,IF(J64&lt;($B$1/$E$1*12),($B$1/$E$1*12),J64)))</f>
        <v>600</v>
      </c>
      <c r="M64" s="11">
        <f t="shared" ref="M64" si="251">K64-L64</f>
        <v>1800</v>
      </c>
      <c r="N64" s="11">
        <f t="shared" ref="N64" si="252">IF(M64=0,0,IF(M64&lt;L64,M64,IF(L64&lt;($B$1/$E$1*12),($B$1/$E$1*12),L64)))</f>
        <v>600</v>
      </c>
      <c r="O64" s="11">
        <f t="shared" ref="O64" si="253">M64-N64</f>
        <v>1200</v>
      </c>
      <c r="P64" s="11">
        <f t="shared" ref="P64" si="254">IF(O64=0,0,IF(O64&lt;N64,O64,IF(N64&lt;($B$1/$E$1*12),($B$1/$E$1*12),N64)))</f>
        <v>600</v>
      </c>
      <c r="Q64" s="11">
        <f t="shared" ref="Q64" si="255">O64-P64</f>
        <v>600</v>
      </c>
      <c r="R64" s="11">
        <f t="shared" ref="R64" si="256">IF(Q64=0,0,IF(Q64&lt;P64,Q64,IF(P64&lt;($B$1/$E$1*12),($B$1/$E$1*12),P64)))</f>
        <v>600</v>
      </c>
      <c r="S64" s="11">
        <f t="shared" ref="S64" si="257">Q64-R64</f>
        <v>0</v>
      </c>
      <c r="T64" s="11">
        <f t="shared" ref="T64" si="258">IF(S64=0,0,IF(S64&lt;R64,S64,IF(R64&lt;($B$1/$E$1*12),($B$1/$E$1*12),R64)))</f>
        <v>0</v>
      </c>
      <c r="U64" s="11">
        <f t="shared" ref="U64" si="259">S64-T64</f>
        <v>0</v>
      </c>
      <c r="V64" s="11">
        <f t="shared" ref="V64" si="260">IF(U64=0,0,IF(U64&lt;T64,U64,IF(T64&lt;($B$1/$E$1*12),($B$1/$E$1*12),T64)))</f>
        <v>0</v>
      </c>
      <c r="W64" s="11">
        <f t="shared" ref="W64" si="261">U64-V64</f>
        <v>0</v>
      </c>
      <c r="X64" s="11">
        <f t="shared" ref="X64" si="262">IF(W64=0,0,IF(W64&lt;V64,W64,IF(V64&lt;($B$1/$E$1*12),($B$1/$E$1*12),V64)))</f>
        <v>0</v>
      </c>
      <c r="Y64" s="11">
        <f t="shared" ref="Y64" si="263">W64-X64</f>
        <v>0</v>
      </c>
      <c r="Z64" s="11">
        <f t="shared" ref="Z64" si="264">IF(Y64=0,0,IF(Y64&lt;X64,Y64,IF(X64&lt;($B$1/$E$1*12),($B$1/$E$1*12),X64)))</f>
        <v>0</v>
      </c>
      <c r="AA64" s="11">
        <f t="shared" ref="AA64" si="265">Y64-Z64</f>
        <v>0</v>
      </c>
      <c r="AB64" s="11">
        <f t="shared" ref="AB64" si="266">IF(AA64=0,0,IF(AA64&lt;Z64,AA64,IF(Z64&lt;($B$1/$E$1*12),($B$1/$E$1*12),Z64)))</f>
        <v>0</v>
      </c>
      <c r="AC64" s="11">
        <f t="shared" ref="AC64" si="267">AA64-AB64</f>
        <v>0</v>
      </c>
      <c r="AD64" s="11">
        <f t="shared" ref="AD64" si="268">IF(AC64=0,0,IF(AC64&lt;AB64,AC64,IF(AB64&lt;($B$1/$E$1*12),($B$1/$E$1*12),AB64)))</f>
        <v>0</v>
      </c>
      <c r="AE64" s="11">
        <f t="shared" ref="AE64" si="269">AC64-AD64</f>
        <v>0</v>
      </c>
      <c r="AF64" s="11">
        <f t="shared" ref="AF64" si="270">IF(AE64=0,0,IF(AE64&lt;AD64,AE64,IF(AD64&lt;($B$1/$E$1*12),($B$1/$E$1*12),AD64)))</f>
        <v>0</v>
      </c>
      <c r="AG64" s="11">
        <f t="shared" ref="AG64" si="271">AE64-AF64</f>
        <v>0</v>
      </c>
      <c r="AH64" s="11">
        <f t="shared" ref="AH64" si="272">IF(AG64=0,0,IF(AG64&lt;AF64,AG64,IF(AF64&lt;($B$1/$E$1*12),($B$1/$E$1*12),AF64)))</f>
        <v>0</v>
      </c>
      <c r="AI64" s="11">
        <f t="shared" ref="AI64" si="273">AG64-AH64</f>
        <v>0</v>
      </c>
      <c r="AJ64" s="11">
        <f t="shared" ref="AJ64" si="274">IF(AI64=0,0,IF(AI64&lt;AH64,AI64,IF(AH64&lt;($B$1/$E$1*12),($B$1/$E$1*12),AH64)))</f>
        <v>0</v>
      </c>
      <c r="AK64" s="11">
        <f t="shared" ref="AK64" si="275">AI64-AJ64</f>
        <v>0</v>
      </c>
    </row>
    <row r="65" spans="4:37">
      <c r="D65" s="242"/>
      <c r="E65" s="12" t="s">
        <v>138</v>
      </c>
      <c r="F65" s="34">
        <v>46447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>
        <v>3000</v>
      </c>
      <c r="AD65" s="11">
        <f t="shared" si="107"/>
        <v>600</v>
      </c>
      <c r="AE65" s="11">
        <f t="shared" si="108"/>
        <v>2400</v>
      </c>
      <c r="AF65" s="11">
        <f t="shared" si="109"/>
        <v>600</v>
      </c>
      <c r="AG65" s="11">
        <f t="shared" si="110"/>
        <v>1800</v>
      </c>
      <c r="AH65" s="11">
        <f t="shared" si="111"/>
        <v>600</v>
      </c>
      <c r="AI65" s="11">
        <f t="shared" si="112"/>
        <v>1200</v>
      </c>
      <c r="AJ65" s="11">
        <f t="shared" si="113"/>
        <v>600</v>
      </c>
      <c r="AK65" s="11">
        <f t="shared" si="114"/>
        <v>600</v>
      </c>
    </row>
    <row r="66" spans="4:37">
      <c r="D66" s="242"/>
      <c r="E66" s="12" t="s">
        <v>90</v>
      </c>
      <c r="F66" s="34">
        <v>41306</v>
      </c>
      <c r="G66" s="11">
        <f t="shared" si="56"/>
        <v>1152.9605263157894</v>
      </c>
      <c r="H66" s="11">
        <f>IF(G66=0,0,IF(G66&lt;B66,G66,IF(B66&lt;($B$3/$E$1*12),($B$3/$E$1*12),B66)))</f>
        <v>460</v>
      </c>
      <c r="I66" s="11">
        <f t="shared" si="115"/>
        <v>692.96052631578937</v>
      </c>
      <c r="J66" s="11">
        <f>IF(I66=0,0,IF(I66&lt;H66,I66,IF(H66&lt;($B$3/$E$1*12),($B$3/$E$1*12),H66)))</f>
        <v>460</v>
      </c>
      <c r="K66" s="11">
        <f t="shared" si="117"/>
        <v>232.96052631578937</v>
      </c>
      <c r="L66" s="11">
        <f t="shared" ref="L66" si="276">IF(K66=0,0,IF(K66&lt;J66,K66,IF(J66&lt;($B$3/$E$1*12),($B$3/$E$1*12),J66)))</f>
        <v>232.96052631578937</v>
      </c>
      <c r="M66" s="11">
        <f t="shared" si="119"/>
        <v>0</v>
      </c>
      <c r="N66" s="11">
        <f t="shared" ref="N66" si="277">IF(M66=0,0,IF(M66&lt;L66,M66,IF(L66&lt;($B$3/$E$1*12),($B$3/$E$1*12),L66)))</f>
        <v>0</v>
      </c>
      <c r="O66" s="11">
        <f t="shared" si="121"/>
        <v>0</v>
      </c>
      <c r="P66" s="11">
        <f t="shared" ref="P66" si="278">IF(O66=0,0,IF(O66&lt;N66,O66,IF(N66&lt;($B$3/$E$1*12),($B$3/$E$1*12),N66)))</f>
        <v>0</v>
      </c>
      <c r="Q66" s="11">
        <f t="shared" si="123"/>
        <v>0</v>
      </c>
      <c r="R66" s="11">
        <f t="shared" ref="R66" si="279">IF(Q66=0,0,IF(Q66&lt;P66,Q66,IF(P66&lt;($B$3/$E$1*12),($B$3/$E$1*12),P66)))</f>
        <v>0</v>
      </c>
      <c r="S66" s="11">
        <f t="shared" si="125"/>
        <v>0</v>
      </c>
      <c r="T66" s="11">
        <f t="shared" ref="T66" si="280">IF(S66=0,0,IF(S66&lt;R66,S66,IF(R66&lt;($B$3/$E$1*12),($B$3/$E$1*12),R66)))</f>
        <v>0</v>
      </c>
      <c r="U66" s="11">
        <f t="shared" si="98"/>
        <v>0</v>
      </c>
      <c r="V66" s="11">
        <f t="shared" ref="V66" si="281">IF(U66=0,0,IF(U66&lt;T66,U66,IF(T66&lt;($B$3/$E$1*12),($B$3/$E$1*12),T66)))</f>
        <v>0</v>
      </c>
      <c r="W66" s="11">
        <f t="shared" si="100"/>
        <v>0</v>
      </c>
      <c r="X66" s="11">
        <f t="shared" ref="X66" si="282">IF(W66=0,0,IF(W66&lt;V66,W66,IF(V66&lt;($B$3/$E$1*12),($B$3/$E$1*12),V66)))</f>
        <v>0</v>
      </c>
      <c r="Y66" s="11">
        <f t="shared" si="102"/>
        <v>0</v>
      </c>
      <c r="Z66" s="11">
        <f t="shared" ref="Z66" si="283">IF(Y66=0,0,IF(Y66&lt;X66,Y66,IF(X66&lt;($B$3/$E$1*12),($B$3/$E$1*12),X66)))</f>
        <v>0</v>
      </c>
      <c r="AA66" s="11">
        <f t="shared" si="104"/>
        <v>0</v>
      </c>
      <c r="AB66" s="11">
        <f t="shared" ref="AB66" si="284">IF(AA66=0,0,IF(AA66&lt;Z66,AA66,IF(Z66&lt;($B$3/$E$1*12),($B$3/$E$1*12),Z66)))</f>
        <v>0</v>
      </c>
      <c r="AC66" s="11">
        <f t="shared" si="106"/>
        <v>0</v>
      </c>
      <c r="AD66" s="11">
        <f t="shared" ref="AD66" si="285">IF(AC66=0,0,IF(AC66&lt;AB66,AC66,IF(AB66&lt;($B$3/$E$1*12),($B$3/$E$1*12),AB66)))</f>
        <v>0</v>
      </c>
      <c r="AE66" s="11">
        <f t="shared" si="108"/>
        <v>0</v>
      </c>
      <c r="AF66" s="11">
        <f t="shared" ref="AF66" si="286">IF(AE66=0,0,IF(AE66&lt;AD66,AE66,IF(AD66&lt;($B$3/$E$1*12),($B$3/$E$1*12),AD66)))</f>
        <v>0</v>
      </c>
      <c r="AG66" s="11">
        <f t="shared" si="110"/>
        <v>0</v>
      </c>
      <c r="AH66" s="11">
        <f t="shared" ref="AH66" si="287">IF(AG66=0,0,IF(AG66&lt;AF66,AG66,IF(AF66&lt;($B$3/$E$1*12),($B$3/$E$1*12),AF66)))</f>
        <v>0</v>
      </c>
      <c r="AI66" s="11">
        <f t="shared" si="112"/>
        <v>0</v>
      </c>
      <c r="AJ66" s="11">
        <f t="shared" ref="AJ66" si="288">IF(AI66=0,0,IF(AI66&lt;AH66,AI66,IF(AH66&lt;($B$3/$E$1*12),($B$3/$E$1*12),AH66)))</f>
        <v>0</v>
      </c>
      <c r="AK66" s="11">
        <f t="shared" si="114"/>
        <v>0</v>
      </c>
    </row>
    <row r="67" spans="4:37">
      <c r="D67" s="242"/>
      <c r="E67" s="12" t="s">
        <v>134</v>
      </c>
      <c r="F67" s="34">
        <v>44986</v>
      </c>
      <c r="G67" s="11"/>
      <c r="H67" s="11">
        <f t="shared" si="27"/>
        <v>0</v>
      </c>
      <c r="I67" s="11">
        <f t="shared" si="115"/>
        <v>0</v>
      </c>
      <c r="J67" s="11">
        <f t="shared" si="116"/>
        <v>0</v>
      </c>
      <c r="K67" s="11">
        <f t="shared" si="117"/>
        <v>0</v>
      </c>
      <c r="L67" s="11">
        <f t="shared" si="118"/>
        <v>0</v>
      </c>
      <c r="M67" s="11">
        <f t="shared" si="119"/>
        <v>0</v>
      </c>
      <c r="N67" s="11">
        <f t="shared" si="120"/>
        <v>0</v>
      </c>
      <c r="O67" s="11">
        <f t="shared" si="121"/>
        <v>0</v>
      </c>
      <c r="P67" s="11">
        <f t="shared" si="122"/>
        <v>0</v>
      </c>
      <c r="Q67" s="11">
        <f t="shared" si="123"/>
        <v>0</v>
      </c>
      <c r="R67" s="11">
        <f t="shared" si="124"/>
        <v>0</v>
      </c>
      <c r="S67" s="11">
        <f t="shared" si="125"/>
        <v>0</v>
      </c>
      <c r="T67" s="11">
        <f t="shared" si="97"/>
        <v>0</v>
      </c>
      <c r="U67" s="11">
        <f t="shared" si="98"/>
        <v>0</v>
      </c>
      <c r="V67" s="11">
        <f t="shared" si="99"/>
        <v>0</v>
      </c>
      <c r="W67" s="11">
        <f t="shared" si="100"/>
        <v>0</v>
      </c>
      <c r="X67" s="11">
        <f t="shared" si="101"/>
        <v>0</v>
      </c>
      <c r="Y67" s="11">
        <f t="shared" si="102"/>
        <v>0</v>
      </c>
      <c r="Z67" s="11">
        <f t="shared" si="103"/>
        <v>0</v>
      </c>
      <c r="AA67" s="11">
        <f t="shared" si="104"/>
        <v>0</v>
      </c>
      <c r="AB67" s="11">
        <f t="shared" si="105"/>
        <v>0</v>
      </c>
      <c r="AC67" s="11">
        <f t="shared" si="106"/>
        <v>0</v>
      </c>
      <c r="AD67" s="11">
        <f t="shared" si="107"/>
        <v>0</v>
      </c>
      <c r="AE67" s="11">
        <f t="shared" si="108"/>
        <v>0</v>
      </c>
      <c r="AF67" s="11">
        <f t="shared" si="109"/>
        <v>0</v>
      </c>
      <c r="AG67" s="11">
        <f t="shared" si="110"/>
        <v>0</v>
      </c>
      <c r="AH67" s="11">
        <f t="shared" si="111"/>
        <v>0</v>
      </c>
      <c r="AI67" s="11">
        <f t="shared" si="112"/>
        <v>0</v>
      </c>
      <c r="AJ67" s="11">
        <f t="shared" si="113"/>
        <v>0</v>
      </c>
      <c r="AK67" s="11">
        <f t="shared" si="114"/>
        <v>0</v>
      </c>
    </row>
    <row r="68" spans="4:37">
      <c r="D68" s="242" t="s">
        <v>110</v>
      </c>
      <c r="E68" s="12" t="s">
        <v>86</v>
      </c>
      <c r="F68" s="34">
        <v>42461</v>
      </c>
      <c r="G68" s="11">
        <f t="shared" si="56"/>
        <v>3052.6315789473683</v>
      </c>
      <c r="H68" s="11">
        <f t="shared" ref="H68" si="289">IF(G68=0,0,IF(G68&lt;B68,G68,IF(B68&lt;($B$1/$E$1*12),($B$1/$E$1*12),B68)))</f>
        <v>600</v>
      </c>
      <c r="I68" s="11">
        <f t="shared" si="115"/>
        <v>2452.6315789473683</v>
      </c>
      <c r="J68" s="11">
        <f t="shared" si="116"/>
        <v>600</v>
      </c>
      <c r="K68" s="11">
        <f t="shared" si="117"/>
        <v>1852.6315789473683</v>
      </c>
      <c r="L68" s="11">
        <f t="shared" si="118"/>
        <v>600</v>
      </c>
      <c r="M68" s="11">
        <f t="shared" si="119"/>
        <v>1252.6315789473683</v>
      </c>
      <c r="N68" s="11">
        <f t="shared" si="120"/>
        <v>600</v>
      </c>
      <c r="O68" s="11">
        <f t="shared" si="121"/>
        <v>652.63157894736833</v>
      </c>
      <c r="P68" s="11">
        <f t="shared" si="122"/>
        <v>600</v>
      </c>
      <c r="Q68" s="11">
        <f t="shared" si="123"/>
        <v>52.631578947368325</v>
      </c>
      <c r="R68" s="11">
        <f t="shared" si="124"/>
        <v>52.631578947368325</v>
      </c>
      <c r="S68" s="11">
        <f t="shared" si="125"/>
        <v>0</v>
      </c>
      <c r="T68" s="11">
        <f t="shared" si="97"/>
        <v>0</v>
      </c>
      <c r="U68" s="11">
        <f t="shared" si="98"/>
        <v>0</v>
      </c>
      <c r="V68" s="11">
        <f t="shared" si="99"/>
        <v>0</v>
      </c>
      <c r="W68" s="11">
        <f t="shared" si="100"/>
        <v>0</v>
      </c>
      <c r="X68" s="11">
        <f t="shared" si="101"/>
        <v>0</v>
      </c>
      <c r="Y68" s="11">
        <f t="shared" si="102"/>
        <v>0</v>
      </c>
      <c r="Z68" s="11">
        <f t="shared" si="103"/>
        <v>0</v>
      </c>
      <c r="AA68" s="11">
        <f t="shared" si="104"/>
        <v>0</v>
      </c>
      <c r="AB68" s="11">
        <f t="shared" si="105"/>
        <v>0</v>
      </c>
      <c r="AC68" s="11">
        <f t="shared" si="106"/>
        <v>0</v>
      </c>
      <c r="AD68" s="11">
        <f t="shared" si="107"/>
        <v>0</v>
      </c>
      <c r="AE68" s="11">
        <f t="shared" si="108"/>
        <v>0</v>
      </c>
      <c r="AF68" s="11">
        <f t="shared" si="109"/>
        <v>0</v>
      </c>
      <c r="AG68" s="11">
        <f t="shared" si="110"/>
        <v>0</v>
      </c>
      <c r="AH68" s="11">
        <f t="shared" si="111"/>
        <v>0</v>
      </c>
      <c r="AI68" s="11">
        <f t="shared" si="112"/>
        <v>0</v>
      </c>
      <c r="AJ68" s="11">
        <f t="shared" si="113"/>
        <v>0</v>
      </c>
      <c r="AK68" s="11">
        <f t="shared" si="114"/>
        <v>0</v>
      </c>
    </row>
    <row r="69" spans="4:37">
      <c r="D69" s="242"/>
      <c r="E69" s="12" t="s">
        <v>88</v>
      </c>
      <c r="F69" s="34">
        <v>40940</v>
      </c>
      <c r="G69" s="11">
        <f t="shared" si="56"/>
        <v>550.98684210526289</v>
      </c>
      <c r="H69" s="11">
        <f t="shared" si="27"/>
        <v>550.98684210526289</v>
      </c>
      <c r="I69" s="11">
        <f t="shared" si="115"/>
        <v>0</v>
      </c>
      <c r="J69" s="11">
        <f t="shared" si="116"/>
        <v>0</v>
      </c>
      <c r="K69" s="11">
        <f t="shared" si="117"/>
        <v>0</v>
      </c>
      <c r="L69" s="11">
        <f t="shared" si="118"/>
        <v>0</v>
      </c>
      <c r="M69" s="11">
        <f t="shared" si="119"/>
        <v>0</v>
      </c>
      <c r="N69" s="11">
        <f t="shared" si="120"/>
        <v>0</v>
      </c>
      <c r="O69" s="11">
        <f t="shared" si="121"/>
        <v>0</v>
      </c>
      <c r="P69" s="11">
        <f t="shared" si="122"/>
        <v>0</v>
      </c>
      <c r="Q69" s="11">
        <f t="shared" si="123"/>
        <v>0</v>
      </c>
      <c r="R69" s="11">
        <f t="shared" si="124"/>
        <v>0</v>
      </c>
      <c r="S69" s="11">
        <f t="shared" si="125"/>
        <v>0</v>
      </c>
      <c r="T69" s="11">
        <f t="shared" si="97"/>
        <v>0</v>
      </c>
      <c r="U69" s="11">
        <f t="shared" si="98"/>
        <v>0</v>
      </c>
      <c r="V69" s="11">
        <f t="shared" si="99"/>
        <v>0</v>
      </c>
      <c r="W69" s="11">
        <f t="shared" si="100"/>
        <v>0</v>
      </c>
      <c r="X69" s="11">
        <f t="shared" si="101"/>
        <v>0</v>
      </c>
      <c r="Y69" s="11">
        <f t="shared" si="102"/>
        <v>0</v>
      </c>
      <c r="Z69" s="11">
        <f t="shared" si="103"/>
        <v>0</v>
      </c>
      <c r="AA69" s="11">
        <f t="shared" si="104"/>
        <v>0</v>
      </c>
      <c r="AB69" s="11">
        <f t="shared" si="105"/>
        <v>0</v>
      </c>
      <c r="AC69" s="11">
        <f t="shared" si="106"/>
        <v>0</v>
      </c>
      <c r="AD69" s="11">
        <f t="shared" si="107"/>
        <v>0</v>
      </c>
      <c r="AE69" s="11">
        <f t="shared" si="108"/>
        <v>0</v>
      </c>
      <c r="AF69" s="11">
        <f t="shared" si="109"/>
        <v>0</v>
      </c>
      <c r="AG69" s="11">
        <f t="shared" si="110"/>
        <v>0</v>
      </c>
      <c r="AH69" s="11">
        <f t="shared" si="111"/>
        <v>0</v>
      </c>
      <c r="AI69" s="11">
        <f t="shared" si="112"/>
        <v>0</v>
      </c>
      <c r="AJ69" s="11">
        <f t="shared" si="113"/>
        <v>0</v>
      </c>
      <c r="AK69" s="11">
        <f t="shared" si="114"/>
        <v>0</v>
      </c>
    </row>
    <row r="70" spans="4:37">
      <c r="D70" s="242"/>
      <c r="E70" s="12" t="s">
        <v>95</v>
      </c>
      <c r="F70" s="34">
        <v>39965</v>
      </c>
      <c r="G70" s="11"/>
      <c r="H70" s="11">
        <f t="shared" si="27"/>
        <v>0</v>
      </c>
      <c r="I70" s="11">
        <f t="shared" si="115"/>
        <v>0</v>
      </c>
      <c r="J70" s="11">
        <f t="shared" si="116"/>
        <v>0</v>
      </c>
      <c r="K70" s="11">
        <f t="shared" si="117"/>
        <v>0</v>
      </c>
      <c r="L70" s="11">
        <f t="shared" si="118"/>
        <v>0</v>
      </c>
      <c r="M70" s="11">
        <f t="shared" si="119"/>
        <v>0</v>
      </c>
      <c r="N70" s="11">
        <f t="shared" si="120"/>
        <v>0</v>
      </c>
      <c r="O70" s="11">
        <f t="shared" si="121"/>
        <v>0</v>
      </c>
      <c r="P70" s="11">
        <f t="shared" si="122"/>
        <v>0</v>
      </c>
      <c r="Q70" s="11">
        <f t="shared" si="123"/>
        <v>0</v>
      </c>
      <c r="R70" s="11">
        <f t="shared" si="124"/>
        <v>0</v>
      </c>
      <c r="S70" s="11">
        <f t="shared" si="125"/>
        <v>0</v>
      </c>
      <c r="T70" s="11">
        <f t="shared" si="97"/>
        <v>0</v>
      </c>
      <c r="U70" s="11">
        <f t="shared" si="98"/>
        <v>0</v>
      </c>
      <c r="V70" s="11">
        <f t="shared" si="99"/>
        <v>0</v>
      </c>
      <c r="W70" s="11">
        <f t="shared" si="100"/>
        <v>0</v>
      </c>
      <c r="X70" s="11">
        <f t="shared" si="101"/>
        <v>0</v>
      </c>
      <c r="Y70" s="11">
        <f t="shared" si="102"/>
        <v>0</v>
      </c>
      <c r="Z70" s="11">
        <f t="shared" si="103"/>
        <v>0</v>
      </c>
      <c r="AA70" s="11">
        <f t="shared" si="104"/>
        <v>0</v>
      </c>
      <c r="AB70" s="11">
        <f t="shared" si="105"/>
        <v>0</v>
      </c>
      <c r="AC70" s="11">
        <f t="shared" si="106"/>
        <v>0</v>
      </c>
      <c r="AD70" s="11">
        <f t="shared" si="107"/>
        <v>0</v>
      </c>
      <c r="AE70" s="11">
        <f t="shared" si="108"/>
        <v>0</v>
      </c>
      <c r="AF70" s="11">
        <f t="shared" si="109"/>
        <v>0</v>
      </c>
      <c r="AG70" s="11">
        <f t="shared" si="110"/>
        <v>0</v>
      </c>
      <c r="AH70" s="11">
        <f t="shared" si="111"/>
        <v>0</v>
      </c>
      <c r="AI70" s="11">
        <f t="shared" si="112"/>
        <v>0</v>
      </c>
      <c r="AJ70" s="11">
        <f t="shared" si="113"/>
        <v>0</v>
      </c>
      <c r="AK70" s="11">
        <f t="shared" si="114"/>
        <v>0</v>
      </c>
    </row>
    <row r="71" spans="4:37">
      <c r="D71" s="242"/>
      <c r="E71" s="12" t="s">
        <v>139</v>
      </c>
      <c r="F71" s="34">
        <v>46447</v>
      </c>
      <c r="G71" s="11"/>
      <c r="H71" s="11">
        <f t="shared" ref="H71" si="290">IF(G71=0,0,G71)</f>
        <v>0</v>
      </c>
      <c r="I71" s="11">
        <f t="shared" si="115"/>
        <v>0</v>
      </c>
      <c r="J71" s="11">
        <f t="shared" si="116"/>
        <v>0</v>
      </c>
      <c r="K71" s="11">
        <f t="shared" si="117"/>
        <v>0</v>
      </c>
      <c r="L71" s="11">
        <f t="shared" si="118"/>
        <v>0</v>
      </c>
      <c r="M71" s="11">
        <f t="shared" si="119"/>
        <v>0</v>
      </c>
      <c r="N71" s="11">
        <f t="shared" si="120"/>
        <v>0</v>
      </c>
      <c r="O71" s="11">
        <f t="shared" si="121"/>
        <v>0</v>
      </c>
      <c r="P71" s="11">
        <f t="shared" si="122"/>
        <v>0</v>
      </c>
      <c r="Q71" s="11">
        <f t="shared" si="123"/>
        <v>0</v>
      </c>
      <c r="R71" s="11">
        <f t="shared" si="124"/>
        <v>0</v>
      </c>
      <c r="S71" s="11">
        <f t="shared" si="125"/>
        <v>0</v>
      </c>
      <c r="T71" s="11">
        <f t="shared" si="97"/>
        <v>0</v>
      </c>
      <c r="U71" s="11">
        <f t="shared" si="98"/>
        <v>0</v>
      </c>
      <c r="V71" s="11">
        <f t="shared" si="99"/>
        <v>0</v>
      </c>
      <c r="W71" s="11">
        <f t="shared" si="100"/>
        <v>0</v>
      </c>
      <c r="X71" s="11">
        <f t="shared" si="101"/>
        <v>0</v>
      </c>
      <c r="Y71" s="11">
        <f t="shared" si="102"/>
        <v>0</v>
      </c>
      <c r="Z71" s="11">
        <f t="shared" si="103"/>
        <v>0</v>
      </c>
      <c r="AA71" s="11">
        <f t="shared" si="104"/>
        <v>0</v>
      </c>
      <c r="AB71" s="11">
        <f t="shared" si="105"/>
        <v>0</v>
      </c>
      <c r="AC71" s="11">
        <f t="shared" si="106"/>
        <v>0</v>
      </c>
      <c r="AD71" s="11">
        <f t="shared" si="107"/>
        <v>0</v>
      </c>
      <c r="AE71" s="11">
        <f t="shared" si="108"/>
        <v>0</v>
      </c>
      <c r="AF71" s="11">
        <f t="shared" si="109"/>
        <v>0</v>
      </c>
      <c r="AG71" s="11">
        <f t="shared" si="110"/>
        <v>0</v>
      </c>
      <c r="AH71" s="11">
        <f t="shared" si="111"/>
        <v>0</v>
      </c>
      <c r="AI71" s="11">
        <f t="shared" si="112"/>
        <v>0</v>
      </c>
      <c r="AJ71" s="11">
        <f t="shared" si="113"/>
        <v>0</v>
      </c>
      <c r="AK71" s="11">
        <f t="shared" si="114"/>
        <v>0</v>
      </c>
    </row>
    <row r="72" spans="4:37">
      <c r="D72" s="242"/>
      <c r="E72" s="12" t="s">
        <v>90</v>
      </c>
      <c r="F72" s="34">
        <v>41730</v>
      </c>
      <c r="G72" s="11">
        <f t="shared" ref="G72" si="291">$B$1-(($B$1/$E$1)*((H$1-$F72)/30.4))</f>
        <v>1850.328947368421</v>
      </c>
      <c r="H72" s="11">
        <f>IF(G72=0,0,IF(G72&lt;B72,G72,IF(B72&lt;($B$3/$E$1*12),($B$3/$E$1*12),B72)))</f>
        <v>460</v>
      </c>
      <c r="I72" s="11">
        <f t="shared" si="115"/>
        <v>1390.328947368421</v>
      </c>
      <c r="J72" s="11">
        <f>IF(I72=0,0,IF(I72&lt;H72,I72,IF(H72&lt;($B$3/$E$1*12),($B$3/$E$1*12),H72)))</f>
        <v>460</v>
      </c>
      <c r="K72" s="11">
        <f t="shared" si="117"/>
        <v>930.32894736842104</v>
      </c>
      <c r="L72" s="11">
        <f t="shared" ref="L72" si="292">IF(K72=0,0,IF(K72&lt;J72,K72,IF(J72&lt;($B$3/$E$1*12),($B$3/$E$1*12),J72)))</f>
        <v>460</v>
      </c>
      <c r="M72" s="11">
        <f t="shared" si="119"/>
        <v>470.32894736842104</v>
      </c>
      <c r="N72" s="11">
        <f t="shared" ref="N72" si="293">IF(M72=0,0,IF(M72&lt;L72,M72,IF(L72&lt;($B$3/$E$1*12),($B$3/$E$1*12),L72)))</f>
        <v>460</v>
      </c>
      <c r="O72" s="11">
        <f t="shared" si="121"/>
        <v>10.328947368421041</v>
      </c>
      <c r="P72" s="11">
        <f t="shared" ref="P72" si="294">IF(O72=0,0,IF(O72&lt;N72,O72,IF(N72&lt;($B$3/$E$1*12),($B$3/$E$1*12),N72)))</f>
        <v>10.328947368421041</v>
      </c>
      <c r="Q72" s="11">
        <f t="shared" si="123"/>
        <v>0</v>
      </c>
      <c r="R72" s="11">
        <f t="shared" ref="R72" si="295">IF(Q72=0,0,IF(Q72&lt;P72,Q72,IF(P72&lt;($B$3/$E$1*12),($B$3/$E$1*12),P72)))</f>
        <v>0</v>
      </c>
      <c r="S72" s="11">
        <f t="shared" si="125"/>
        <v>0</v>
      </c>
      <c r="T72" s="11">
        <f t="shared" ref="T72" si="296">IF(S72=0,0,IF(S72&lt;R72,S72,IF(R72&lt;($B$3/$E$1*12),($B$3/$E$1*12),R72)))</f>
        <v>0</v>
      </c>
      <c r="U72" s="11">
        <f t="shared" si="98"/>
        <v>0</v>
      </c>
      <c r="V72" s="11">
        <f t="shared" ref="V72" si="297">IF(U72=0,0,IF(U72&lt;T72,U72,IF(T72&lt;($B$3/$E$1*12),($B$3/$E$1*12),T72)))</f>
        <v>0</v>
      </c>
      <c r="W72" s="11">
        <f t="shared" si="100"/>
        <v>0</v>
      </c>
      <c r="X72" s="11">
        <f t="shared" ref="X72" si="298">IF(W72=0,0,IF(W72&lt;V72,W72,IF(V72&lt;($B$3/$E$1*12),($B$3/$E$1*12),V72)))</f>
        <v>0</v>
      </c>
      <c r="Y72" s="11">
        <f t="shared" si="102"/>
        <v>0</v>
      </c>
      <c r="Z72" s="11">
        <f t="shared" ref="Z72:Z73" si="299">IF(Y72=0,0,IF(Y72&lt;X72,Y72,IF(X72&lt;($B$3/$E$1*12),($B$3/$E$1*12),X72)))</f>
        <v>0</v>
      </c>
      <c r="AA72" s="11">
        <f t="shared" si="104"/>
        <v>0</v>
      </c>
      <c r="AB72" s="11">
        <f t="shared" ref="AB72:AB73" si="300">IF(AA72=0,0,IF(AA72&lt;Z72,AA72,IF(Z72&lt;($B$3/$E$1*12),($B$3/$E$1*12),Z72)))</f>
        <v>0</v>
      </c>
      <c r="AC72" s="11">
        <f t="shared" si="106"/>
        <v>0</v>
      </c>
      <c r="AD72" s="11">
        <f t="shared" ref="AD72:AD73" si="301">IF(AC72=0,0,IF(AC72&lt;AB72,AC72,IF(AB72&lt;($B$3/$E$1*12),($B$3/$E$1*12),AB72)))</f>
        <v>0</v>
      </c>
      <c r="AE72" s="11">
        <f t="shared" si="108"/>
        <v>0</v>
      </c>
      <c r="AF72" s="11">
        <f t="shared" ref="AF72:AF73" si="302">IF(AE72=0,0,IF(AE72&lt;AD72,AE72,IF(AD72&lt;($B$3/$E$1*12),($B$3/$E$1*12),AD72)))</f>
        <v>0</v>
      </c>
      <c r="AG72" s="11">
        <f t="shared" si="110"/>
        <v>0</v>
      </c>
      <c r="AH72" s="11">
        <f t="shared" ref="AH72:AH73" si="303">IF(AG72=0,0,IF(AG72&lt;AF72,AG72,IF(AF72&lt;($B$3/$E$1*12),($B$3/$E$1*12),AF72)))</f>
        <v>0</v>
      </c>
      <c r="AI72" s="11">
        <f t="shared" si="112"/>
        <v>0</v>
      </c>
      <c r="AJ72" s="11">
        <f t="shared" ref="AJ72:AJ73" si="304">IF(AI72=0,0,IF(AI72&lt;AH72,AI72,IF(AH72&lt;($B$3/$E$1*12),($B$3/$E$1*12),AH72)))</f>
        <v>0</v>
      </c>
      <c r="AK72" s="11">
        <f t="shared" si="114"/>
        <v>0</v>
      </c>
    </row>
    <row r="73" spans="4:37">
      <c r="D73" s="242"/>
      <c r="E73" s="12" t="s">
        <v>134</v>
      </c>
      <c r="F73" s="34">
        <v>45352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>
        <v>2300</v>
      </c>
      <c r="X73" s="11">
        <f>IF(W73=0,0,IF(W73&lt;V73,W73,IF(V73&lt;($B$3/$E$1*12),($B$3/$E$1*12),V73)))</f>
        <v>460</v>
      </c>
      <c r="Y73" s="11">
        <f t="shared" si="102"/>
        <v>1840</v>
      </c>
      <c r="Z73" s="11">
        <f t="shared" si="299"/>
        <v>460</v>
      </c>
      <c r="AA73" s="11">
        <f t="shared" si="104"/>
        <v>1380</v>
      </c>
      <c r="AB73" s="11">
        <f t="shared" si="300"/>
        <v>460</v>
      </c>
      <c r="AC73" s="11">
        <f t="shared" si="106"/>
        <v>920</v>
      </c>
      <c r="AD73" s="11">
        <f t="shared" si="301"/>
        <v>460</v>
      </c>
      <c r="AE73" s="11">
        <f t="shared" si="108"/>
        <v>460</v>
      </c>
      <c r="AF73" s="11">
        <f t="shared" si="302"/>
        <v>460</v>
      </c>
      <c r="AG73" s="11">
        <f t="shared" si="110"/>
        <v>0</v>
      </c>
      <c r="AH73" s="11">
        <f t="shared" si="303"/>
        <v>0</v>
      </c>
      <c r="AI73" s="11">
        <f t="shared" si="112"/>
        <v>0</v>
      </c>
      <c r="AJ73" s="11">
        <f t="shared" si="304"/>
        <v>0</v>
      </c>
      <c r="AK73" s="11">
        <f t="shared" si="114"/>
        <v>0</v>
      </c>
    </row>
    <row r="74" spans="4:37">
      <c r="F74" s="34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4:37">
      <c r="E75" s="12" t="s">
        <v>181</v>
      </c>
      <c r="F75" s="34"/>
      <c r="G75" s="11"/>
      <c r="H75" s="11">
        <v>13.8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4:37">
      <c r="E76" s="12" t="s">
        <v>182</v>
      </c>
      <c r="F76" s="34"/>
      <c r="G76" s="11"/>
      <c r="H76" s="11">
        <v>245.67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4:37">
      <c r="E77" s="12" t="s">
        <v>182</v>
      </c>
      <c r="F77" s="34"/>
      <c r="G77" s="11"/>
      <c r="H77" s="11">
        <v>376</v>
      </c>
      <c r="I77" s="11"/>
      <c r="J77" s="11">
        <v>207.84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4:37">
      <c r="E78" s="12" t="s">
        <v>182</v>
      </c>
      <c r="F78" s="34"/>
      <c r="G78" s="11"/>
      <c r="H78" s="11">
        <v>312</v>
      </c>
      <c r="I78" s="11"/>
      <c r="J78" s="11">
        <v>312</v>
      </c>
      <c r="K78" s="11"/>
      <c r="L78" s="11">
        <v>312</v>
      </c>
      <c r="M78" s="11"/>
      <c r="N78" s="11">
        <v>3.46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4:37">
      <c r="E79" s="12" t="s">
        <v>182</v>
      </c>
      <c r="F79" s="34"/>
      <c r="G79" s="11"/>
      <c r="H79" s="11">
        <v>336</v>
      </c>
      <c r="I79" s="11"/>
      <c r="J79" s="11">
        <v>336</v>
      </c>
      <c r="K79" s="11"/>
      <c r="L79" s="11">
        <v>336</v>
      </c>
      <c r="M79" s="11"/>
      <c r="N79" s="11">
        <v>336</v>
      </c>
      <c r="O79" s="11"/>
      <c r="P79" s="11">
        <v>336</v>
      </c>
      <c r="Q79" s="11"/>
      <c r="R79" s="11">
        <v>100</v>
      </c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4:37">
      <c r="E80" s="12" t="s">
        <v>182</v>
      </c>
      <c r="F80" s="34"/>
      <c r="G80" s="11"/>
      <c r="H80" s="11">
        <v>336</v>
      </c>
      <c r="I80" s="11"/>
      <c r="J80" s="11">
        <v>336</v>
      </c>
      <c r="K80" s="11"/>
      <c r="L80" s="11">
        <v>336</v>
      </c>
      <c r="M80" s="11"/>
      <c r="N80" s="11">
        <v>336</v>
      </c>
      <c r="O80" s="11"/>
      <c r="P80" s="11">
        <v>336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5:37">
      <c r="E81" s="12" t="s">
        <v>182</v>
      </c>
      <c r="F81" s="34"/>
      <c r="G81" s="11"/>
      <c r="H81" s="11">
        <v>360</v>
      </c>
      <c r="I81" s="11"/>
      <c r="J81" s="11">
        <v>360</v>
      </c>
      <c r="K81" s="11"/>
      <c r="L81" s="11">
        <v>360</v>
      </c>
      <c r="M81" s="11"/>
      <c r="N81" s="11">
        <v>360</v>
      </c>
      <c r="O81" s="11"/>
      <c r="P81" s="11">
        <v>140</v>
      </c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5:37">
      <c r="E82" s="12" t="s">
        <v>182</v>
      </c>
      <c r="F82" s="34"/>
      <c r="G82" s="11"/>
      <c r="H82" s="11">
        <v>302.25</v>
      </c>
      <c r="I82" s="11"/>
      <c r="J82" s="11">
        <f>1648/4</f>
        <v>412</v>
      </c>
      <c r="K82" s="11"/>
      <c r="L82" s="11">
        <v>412</v>
      </c>
      <c r="M82" s="11"/>
      <c r="N82" s="11">
        <v>412</v>
      </c>
      <c r="O82" s="11"/>
      <c r="P82" s="11">
        <v>412</v>
      </c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5:37">
      <c r="E83" s="12" t="s">
        <v>182</v>
      </c>
      <c r="F83" s="34"/>
      <c r="G83" s="11"/>
      <c r="H83" s="11">
        <v>302</v>
      </c>
      <c r="I83" s="11"/>
      <c r="J83" s="11">
        <v>412</v>
      </c>
      <c r="K83" s="11"/>
      <c r="L83" s="11">
        <v>412</v>
      </c>
      <c r="M83" s="11"/>
      <c r="N83" s="11">
        <v>412</v>
      </c>
      <c r="O83" s="11"/>
      <c r="P83" s="11">
        <v>412</v>
      </c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5:37">
      <c r="F84" s="34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5:37">
      <c r="H85" s="11">
        <f>SUM(H5:H83)</f>
        <v>14106.603771929824</v>
      </c>
      <c r="I85" s="11">
        <f t="shared" ref="I85:AK85" si="305">SUM(I5:I83)</f>
        <v>27534.682017543862</v>
      </c>
      <c r="J85" s="11">
        <f t="shared" si="305"/>
        <v>11322.41894736842</v>
      </c>
      <c r="K85" s="11">
        <f t="shared" si="305"/>
        <v>23888.103070175443</v>
      </c>
      <c r="L85" s="11">
        <f t="shared" si="305"/>
        <v>9900.96052631579</v>
      </c>
      <c r="M85" s="11">
        <f t="shared" si="305"/>
        <v>24155.142543859649</v>
      </c>
      <c r="N85" s="11">
        <f t="shared" si="305"/>
        <v>10409.788947368419</v>
      </c>
      <c r="O85" s="11">
        <f t="shared" si="305"/>
        <v>23904.813596491229</v>
      </c>
      <c r="P85" s="11">
        <f t="shared" si="305"/>
        <v>9725.2214912280688</v>
      </c>
      <c r="Q85" s="11">
        <f t="shared" si="305"/>
        <v>23815.59210526316</v>
      </c>
      <c r="R85" s="11">
        <f t="shared" si="305"/>
        <v>8272.6315789473683</v>
      </c>
      <c r="S85" s="11">
        <f t="shared" si="305"/>
        <v>26642.96052631579</v>
      </c>
      <c r="T85" s="11">
        <f t="shared" si="305"/>
        <v>8402.96052631579</v>
      </c>
      <c r="U85" s="11">
        <f t="shared" si="305"/>
        <v>18240</v>
      </c>
      <c r="V85" s="11">
        <f t="shared" si="305"/>
        <v>7200</v>
      </c>
      <c r="W85" s="11">
        <f t="shared" si="305"/>
        <v>21340</v>
      </c>
      <c r="X85" s="11">
        <f t="shared" si="305"/>
        <v>7100</v>
      </c>
      <c r="Y85" s="11">
        <f t="shared" si="305"/>
        <v>22540</v>
      </c>
      <c r="Z85" s="11">
        <f t="shared" si="305"/>
        <v>7520</v>
      </c>
      <c r="AA85" s="11">
        <f t="shared" si="305"/>
        <v>26321.260964912282</v>
      </c>
      <c r="AB85" s="11">
        <f t="shared" si="305"/>
        <v>8180</v>
      </c>
      <c r="AC85" s="11">
        <f t="shared" si="305"/>
        <v>21141.260964912282</v>
      </c>
      <c r="AD85" s="11">
        <f t="shared" si="305"/>
        <v>6580</v>
      </c>
      <c r="AE85" s="11">
        <f t="shared" si="305"/>
        <v>21861.260964912282</v>
      </c>
      <c r="AF85" s="11">
        <f t="shared" si="305"/>
        <v>8040</v>
      </c>
      <c r="AG85" s="11">
        <f t="shared" si="305"/>
        <v>22821.260964912282</v>
      </c>
      <c r="AH85" s="11">
        <f t="shared" si="305"/>
        <v>7780</v>
      </c>
      <c r="AI85" s="11">
        <f t="shared" si="305"/>
        <v>20341.260964912282</v>
      </c>
      <c r="AJ85" s="11">
        <f t="shared" si="305"/>
        <v>7180</v>
      </c>
      <c r="AK85" s="11">
        <f t="shared" si="305"/>
        <v>13161.260964912281</v>
      </c>
    </row>
  </sheetData>
  <mergeCells count="7">
    <mergeCell ref="D59:D67"/>
    <mergeCell ref="D68:D73"/>
    <mergeCell ref="D5:D17"/>
    <mergeCell ref="D18:D37"/>
    <mergeCell ref="D38:D46"/>
    <mergeCell ref="D47:D51"/>
    <mergeCell ref="D52:D58"/>
  </mergeCells>
  <conditionalFormatting sqref="F5:F84">
    <cfRule type="cellIs" dxfId="18" priority="547" operator="between">
      <formula>$B$4</formula>
      <formula>$H$1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0"/>
  <sheetViews>
    <sheetView workbookViewId="0" xr3:uid="{78B4E459-6924-5F8B-B7BA-2DD04133E49E}">
      <selection activeCell="C10" sqref="C10"/>
    </sheetView>
  </sheetViews>
  <sheetFormatPr defaultColWidth="11.42578125" defaultRowHeight="15"/>
  <cols>
    <col min="1" max="1" width="24.28515625" style="36" bestFit="1" customWidth="1"/>
    <col min="2" max="16" width="11.85546875" style="36" customWidth="1"/>
    <col min="17" max="17" width="7.85546875" style="36" bestFit="1" customWidth="1"/>
    <col min="18" max="18" width="6.85546875" style="36" bestFit="1" customWidth="1"/>
    <col min="19" max="19" width="7.85546875" style="36" bestFit="1" customWidth="1"/>
    <col min="20" max="20" width="6.85546875" style="36" bestFit="1" customWidth="1"/>
    <col min="21" max="21" width="7.85546875" style="36" bestFit="1" customWidth="1"/>
    <col min="22" max="22" width="6.85546875" style="36" bestFit="1" customWidth="1"/>
    <col min="23" max="23" width="7.85546875" style="36" bestFit="1" customWidth="1"/>
    <col min="24" max="24" width="6.85546875" style="36" bestFit="1" customWidth="1"/>
    <col min="25" max="25" width="7.85546875" style="36" bestFit="1" customWidth="1"/>
    <col min="26" max="26" width="6.85546875" style="36" bestFit="1" customWidth="1"/>
    <col min="27" max="27" width="7.85546875" style="36" bestFit="1" customWidth="1"/>
    <col min="28" max="28" width="6.85546875" style="36" bestFit="1" customWidth="1"/>
    <col min="29" max="29" width="7.85546875" style="36" bestFit="1" customWidth="1"/>
    <col min="30" max="30" width="6.85546875" style="36" bestFit="1" customWidth="1"/>
    <col min="31" max="16384" width="11.42578125" style="12"/>
  </cols>
  <sheetData>
    <row r="1" spans="1:30" s="11" customFormat="1">
      <c r="A1" s="39" t="s">
        <v>176</v>
      </c>
      <c r="B1" s="39" t="s">
        <v>119</v>
      </c>
      <c r="C1" s="39" t="s">
        <v>120</v>
      </c>
      <c r="D1" s="39" t="s">
        <v>121</v>
      </c>
      <c r="E1" s="39" t="s">
        <v>151</v>
      </c>
      <c r="F1" s="39" t="s">
        <v>153</v>
      </c>
      <c r="G1" s="39" t="s">
        <v>155</v>
      </c>
      <c r="H1" s="39" t="s">
        <v>157</v>
      </c>
      <c r="I1" s="39" t="s">
        <v>158</v>
      </c>
      <c r="J1" s="39" t="s">
        <v>159</v>
      </c>
      <c r="K1" s="39" t="s">
        <v>160</v>
      </c>
      <c r="L1" s="39" t="s">
        <v>161</v>
      </c>
      <c r="M1" s="39" t="s">
        <v>183</v>
      </c>
      <c r="N1" s="39" t="s">
        <v>162</v>
      </c>
      <c r="O1" s="39" t="s">
        <v>163</v>
      </c>
      <c r="P1" s="39" t="s">
        <v>164</v>
      </c>
    </row>
    <row r="2" spans="1:30" ht="23.25" customHeight="1">
      <c r="A2" s="40" t="s">
        <v>184</v>
      </c>
      <c r="B2" s="36">
        <v>-14106.603771929824</v>
      </c>
      <c r="C2" s="36">
        <v>-11322.41894736842</v>
      </c>
      <c r="D2" s="36">
        <v>-9900.96052631579</v>
      </c>
      <c r="E2" s="36">
        <v>-10409.788947368419</v>
      </c>
      <c r="F2" s="36">
        <v>-9725.2214912280688</v>
      </c>
      <c r="G2" s="36">
        <v>-8272.6315789473683</v>
      </c>
      <c r="H2" s="36">
        <v>-8402.96052631579</v>
      </c>
      <c r="I2" s="36">
        <v>-7200</v>
      </c>
      <c r="J2" s="36">
        <v>-7100</v>
      </c>
      <c r="K2" s="36">
        <v>-7520</v>
      </c>
      <c r="L2" s="36">
        <v>-8180</v>
      </c>
      <c r="M2" s="36">
        <v>-6580</v>
      </c>
      <c r="N2" s="36">
        <v>-8040</v>
      </c>
      <c r="O2" s="36">
        <v>-7780</v>
      </c>
      <c r="P2" s="36">
        <v>-7180</v>
      </c>
    </row>
    <row r="3" spans="1:30" ht="23.25" customHeight="1">
      <c r="A3" s="40" t="s">
        <v>185</v>
      </c>
      <c r="B3" s="36">
        <v>-2292</v>
      </c>
      <c r="C3" s="36">
        <v>-2292</v>
      </c>
      <c r="D3" s="36">
        <v>-2292</v>
      </c>
      <c r="E3" s="36">
        <v>-2292</v>
      </c>
      <c r="F3" s="36">
        <v>-2292</v>
      </c>
      <c r="G3" s="36">
        <v>-2292</v>
      </c>
      <c r="H3" s="36">
        <v>-2292</v>
      </c>
      <c r="I3" s="36">
        <v>-2292</v>
      </c>
      <c r="J3" s="36">
        <v>-2292</v>
      </c>
      <c r="K3" s="36">
        <v>-2292</v>
      </c>
      <c r="L3" s="36">
        <v>-2292</v>
      </c>
      <c r="M3" s="36">
        <v>-2292</v>
      </c>
      <c r="N3" s="36">
        <v>-2292</v>
      </c>
      <c r="O3" s="36">
        <v>-2292</v>
      </c>
      <c r="P3" s="36">
        <v>-2292</v>
      </c>
    </row>
    <row r="4" spans="1:30" ht="23.25" customHeight="1">
      <c r="A4" s="40" t="s">
        <v>186</v>
      </c>
      <c r="B4" s="36">
        <v>-700</v>
      </c>
      <c r="C4" s="36">
        <v>-1500</v>
      </c>
      <c r="D4" s="36">
        <v>-1500</v>
      </c>
      <c r="E4" s="36">
        <v>-1500</v>
      </c>
      <c r="F4" s="36">
        <v>-1500</v>
      </c>
      <c r="G4" s="36">
        <v>-1500</v>
      </c>
      <c r="H4" s="36">
        <v>-1500</v>
      </c>
      <c r="I4" s="36">
        <v>-1500</v>
      </c>
      <c r="J4" s="36">
        <v>-1500</v>
      </c>
      <c r="K4" s="36">
        <v>-1500</v>
      </c>
      <c r="L4" s="36">
        <v>-1500</v>
      </c>
      <c r="M4" s="36">
        <v>-1500</v>
      </c>
      <c r="N4" s="36">
        <v>-1500</v>
      </c>
      <c r="O4" s="36">
        <v>-1500</v>
      </c>
      <c r="P4" s="36">
        <v>-1500</v>
      </c>
    </row>
    <row r="5" spans="1:30" ht="23.25" customHeight="1">
      <c r="A5" s="41" t="s">
        <v>187</v>
      </c>
      <c r="B5" s="38">
        <v>0</v>
      </c>
      <c r="C5" s="38"/>
      <c r="D5" s="38">
        <v>-500</v>
      </c>
      <c r="E5" s="38"/>
      <c r="F5" s="38">
        <v>-500</v>
      </c>
      <c r="G5" s="38">
        <v>-2000</v>
      </c>
      <c r="H5" s="38">
        <v>-1500</v>
      </c>
      <c r="I5" s="38">
        <v>-3000</v>
      </c>
      <c r="J5" s="38">
        <v>-3000</v>
      </c>
      <c r="K5" s="38">
        <v>-2500</v>
      </c>
      <c r="L5" s="38">
        <v>-2000</v>
      </c>
      <c r="M5" s="38">
        <v>-3500</v>
      </c>
      <c r="N5" s="38">
        <v>-2000</v>
      </c>
      <c r="O5" s="38">
        <v>-2500</v>
      </c>
      <c r="P5" s="38">
        <v>-3000</v>
      </c>
    </row>
    <row r="6" spans="1:30" ht="23.25" customHeight="1">
      <c r="A6" s="40"/>
    </row>
    <row r="7" spans="1:30" ht="23.25" customHeight="1">
      <c r="A7" s="40" t="s">
        <v>188</v>
      </c>
      <c r="B7" s="36">
        <v>3500</v>
      </c>
    </row>
    <row r="8" spans="1:30" ht="23.25" customHeight="1">
      <c r="A8" s="40" t="s">
        <v>189</v>
      </c>
      <c r="B8" s="36">
        <v>58000</v>
      </c>
      <c r="C8" s="36">
        <v>58000</v>
      </c>
      <c r="D8" s="36">
        <v>58000</v>
      </c>
      <c r="E8" s="36">
        <v>58000</v>
      </c>
      <c r="F8" s="36">
        <v>58000</v>
      </c>
      <c r="G8" s="36">
        <v>58000</v>
      </c>
      <c r="H8" s="36">
        <v>58000</v>
      </c>
      <c r="I8" s="36">
        <v>58000</v>
      </c>
      <c r="J8" s="36">
        <v>58000</v>
      </c>
      <c r="K8" s="36">
        <v>58000</v>
      </c>
      <c r="L8" s="36">
        <v>58000</v>
      </c>
      <c r="M8" s="36">
        <v>58000</v>
      </c>
      <c r="N8" s="36">
        <v>58000</v>
      </c>
      <c r="O8" s="36">
        <v>58000</v>
      </c>
      <c r="P8" s="36">
        <v>58000</v>
      </c>
    </row>
    <row r="9" spans="1:30" ht="23.25" customHeight="1">
      <c r="A9" s="40"/>
    </row>
    <row r="10" spans="1:30" ht="23.25" customHeight="1">
      <c r="A10" s="40" t="s">
        <v>190</v>
      </c>
      <c r="B10" s="36">
        <f>SUM(B2:B8)</f>
        <v>44401.396228070174</v>
      </c>
      <c r="C10" s="36">
        <f t="shared" ref="C10:P10" si="0">SUM(C2:C8)</f>
        <v>42885.581052631576</v>
      </c>
      <c r="D10" s="36">
        <f t="shared" si="0"/>
        <v>43807.039473684214</v>
      </c>
      <c r="E10" s="36">
        <f t="shared" si="0"/>
        <v>43798.211052631581</v>
      </c>
      <c r="F10" s="36">
        <f t="shared" si="0"/>
        <v>43982.778508771931</v>
      </c>
      <c r="G10" s="36">
        <f t="shared" si="0"/>
        <v>43935.368421052633</v>
      </c>
      <c r="H10" s="36">
        <f t="shared" si="0"/>
        <v>44305.039473684214</v>
      </c>
      <c r="I10" s="36">
        <f t="shared" si="0"/>
        <v>44008</v>
      </c>
      <c r="J10" s="36">
        <f t="shared" si="0"/>
        <v>44108</v>
      </c>
      <c r="K10" s="36">
        <f t="shared" si="0"/>
        <v>44188</v>
      </c>
      <c r="L10" s="36">
        <f t="shared" si="0"/>
        <v>44028</v>
      </c>
      <c r="M10" s="36">
        <f t="shared" si="0"/>
        <v>44128</v>
      </c>
      <c r="N10" s="36">
        <f t="shared" si="0"/>
        <v>44168</v>
      </c>
      <c r="O10" s="36">
        <f t="shared" si="0"/>
        <v>43928</v>
      </c>
      <c r="P10" s="36">
        <f t="shared" si="0"/>
        <v>44028</v>
      </c>
    </row>
    <row r="13" spans="1:30"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5" spans="1:30"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20" spans="2:30">
      <c r="B20" s="11"/>
      <c r="C20" s="11"/>
      <c r="AD20" s="12"/>
    </row>
  </sheetData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671E2F03E24429CD24A0006254A0A" ma:contentTypeVersion="9" ma:contentTypeDescription="Crée un document." ma:contentTypeScope="" ma:versionID="3760bf0b906a415d52ffab722ca60054">
  <xsd:schema xmlns:xsd="http://www.w3.org/2001/XMLSchema" xmlns:xs="http://www.w3.org/2001/XMLSchema" xmlns:p="http://schemas.microsoft.com/office/2006/metadata/properties" xmlns:ns1="http://schemas.microsoft.com/sharepoint/v3" xmlns:ns2="dba78271-db8f-4547-8427-4dba58785585" xmlns:ns3="d5225e64-8ef3-4b39-9963-1164a6fb3338" targetNamespace="http://schemas.microsoft.com/office/2006/metadata/properties" ma:root="true" ma:fieldsID="bb4934c8d5c335851f3b2ca0a292bfb8" ns1:_="" ns2:_="" ns3:_="">
    <xsd:import namespace="http://schemas.microsoft.com/sharepoint/v3"/>
    <xsd:import namespace="dba78271-db8f-4547-8427-4dba58785585"/>
    <xsd:import namespace="d5225e64-8ef3-4b39-9963-1164a6fb333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riétés de la stratégie de conformité unifiée" ma:description="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tion d’interface utilisateur de la stratégie de conformité unifiée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78271-db8f-4547-8427-4dba587855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25e64-8ef3-4b39-9963-1164a6fb3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91D2892-2BAF-47CD-8B2A-D79D365FCBC0}"/>
</file>

<file path=customXml/itemProps2.xml><?xml version="1.0" encoding="utf-8"?>
<ds:datastoreItem xmlns:ds="http://schemas.openxmlformats.org/officeDocument/2006/customXml" ds:itemID="{213EB73C-142F-4EFB-87BD-9F72D36A98B4}"/>
</file>

<file path=customXml/itemProps3.xml><?xml version="1.0" encoding="utf-8"?>
<ds:datastoreItem xmlns:ds="http://schemas.openxmlformats.org/officeDocument/2006/customXml" ds:itemID="{874C75B8-884D-4920-9CAE-F986A2EE87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Jules Saada</dc:creator>
  <cp:keywords/>
  <dc:description/>
  <cp:lastModifiedBy>Charlotte Roche</cp:lastModifiedBy>
  <cp:revision/>
  <dcterms:created xsi:type="dcterms:W3CDTF">2017-01-23T18:28:19Z</dcterms:created>
  <dcterms:modified xsi:type="dcterms:W3CDTF">2019-05-08T10:38:50Z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0x010100FFD671E2F03E24429CD24A0006254A0A</vt:lpwstr>
  </property>
</Properties>
</file>