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thrace/Desktop/Career New/Panda Aiken Task/"/>
    </mc:Choice>
  </mc:AlternateContent>
  <xr:revisionPtr revIDLastSave="0" documentId="13_ncr:1_{F8BF6565-3396-5348-B0F5-176F12294B73}" xr6:coauthVersionLast="47" xr6:coauthVersionMax="47" xr10:uidLastSave="{00000000-0000-0000-0000-000000000000}"/>
  <bookViews>
    <workbookView xWindow="1040" yWindow="1880" windowWidth="28360" windowHeight="15200" activeTab="3" xr2:uid="{AABF2E6D-BE2F-F24B-BB2A-A23168E44C8A}"/>
  </bookViews>
  <sheets>
    <sheet name="Dataset" sheetId="1" r:id="rId1"/>
    <sheet name="Pivot Tables Income" sheetId="6" state="hidden" r:id="rId2"/>
    <sheet name="Pivot Tables Geo" sheetId="11" r:id="rId3"/>
    <sheet name="Income Source" sheetId="2" r:id="rId4"/>
    <sheet name="Geographically" sheetId="3" r:id="rId5"/>
    <sheet name="Sales Process" sheetId="4" state="hidden" r:id="rId6"/>
    <sheet name="Projects Status" sheetId="5" state="hidden" r:id="rId7"/>
  </sheets>
  <definedNames>
    <definedName name="_xlchart.v1.0" hidden="1">'Pivot Tables Income'!$H$4:$H$9</definedName>
    <definedName name="_xlchart.v1.1" hidden="1">'Pivot Tables Income'!$I$4:$I$9</definedName>
    <definedName name="_xlchart.v1.10" hidden="1">'Pivot Tables Geo'!$Z$4:$Z$5</definedName>
    <definedName name="_xlchart.v1.11" hidden="1">'Pivot Tables Geo'!$H$4</definedName>
    <definedName name="_xlchart.v1.12" hidden="1">'Pivot Tables Geo'!$H$5</definedName>
    <definedName name="_xlchart.v1.13" hidden="1">'Pivot Tables Geo'!$H$6</definedName>
    <definedName name="_xlchart.v1.14" hidden="1">'Pivot Tables Geo'!$H$7</definedName>
    <definedName name="_xlchart.v1.15" hidden="1">'Pivot Tables Geo'!$H$8</definedName>
    <definedName name="_xlchart.v1.16" hidden="1">'Pivot Tables Geo'!$H$9</definedName>
    <definedName name="_xlchart.v1.17" hidden="1">'Pivot Tables Geo'!$I$4</definedName>
    <definedName name="_xlchart.v1.18" hidden="1">'Pivot Tables Geo'!$I$5</definedName>
    <definedName name="_xlchart.v1.19" hidden="1">'Pivot Tables Geo'!$I$6</definedName>
    <definedName name="_xlchart.v1.2" hidden="1">'Pivot Tables Income'!$R$4:$S$4</definedName>
    <definedName name="_xlchart.v1.20" hidden="1">'Pivot Tables Geo'!$I$7</definedName>
    <definedName name="_xlchart.v1.21" hidden="1">'Pivot Tables Geo'!$I$8</definedName>
    <definedName name="_xlchart.v1.22" hidden="1">'Pivot Tables Geo'!$I$9</definedName>
    <definedName name="_xlchart.v1.23" hidden="1">'Pivot Tables Geo'!$V$4:$W$4</definedName>
    <definedName name="_xlchart.v1.24" hidden="1">'Pivot Tables Geo'!$Z$4:$Z$5</definedName>
    <definedName name="_xlchart.v1.3" hidden="1">'Pivot Tables Income'!$R$4:$S$4</definedName>
    <definedName name="_xlchart.v1.4" hidden="1">'Pivot Tables Income'!$R$4:$S$4</definedName>
    <definedName name="_xlchart.v1.5" hidden="1">'Pivot Tables Geo'!$V$4:$W$4</definedName>
    <definedName name="_xlchart.v1.6" hidden="1">'Pivot Tables Geo'!$Z$4:$Z$5</definedName>
    <definedName name="_xlchart.v1.7" hidden="1">'Pivot Tables Geo'!$V$4:$W$4</definedName>
    <definedName name="_xlchart.v1.8" hidden="1">'Pivot Tables Geo'!$Z$4:$Z$5</definedName>
    <definedName name="_xlchart.v1.9" hidden="1">'Pivot Tables Geo'!$V$4:$W$4</definedName>
    <definedName name="Slicer_Income_Sources">#N/A</definedName>
    <definedName name="Slicer_Year">#N/A</definedName>
    <definedName name="Slicer_Year1">#N/A</definedName>
  </definedNames>
  <calcPr calcId="181029"/>
  <pivotCaches>
    <pivotCache cacheId="117" r:id="rId8"/>
    <pivotCache cacheId="14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1" l="1"/>
  <c r="M6" i="11"/>
  <c r="M7" i="11"/>
  <c r="M8" i="11"/>
  <c r="M9" i="11"/>
  <c r="M4" i="11"/>
  <c r="J5" i="11"/>
  <c r="J6" i="11"/>
  <c r="J7" i="11"/>
  <c r="J8" i="11"/>
  <c r="J9" i="11"/>
  <c r="J4" i="1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2" i="1"/>
  <c r="I5" i="11"/>
  <c r="I6" i="11"/>
  <c r="I7" i="11"/>
  <c r="I8" i="11"/>
  <c r="I9" i="11"/>
  <c r="I4" i="1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2" i="1"/>
  <c r="Y4" i="6"/>
  <c r="L5" i="6"/>
  <c r="M5" i="6"/>
  <c r="L6" i="6"/>
  <c r="M6" i="6"/>
  <c r="L7" i="6"/>
  <c r="M7" i="6"/>
  <c r="L8" i="6"/>
  <c r="M8" i="6"/>
  <c r="L9" i="6"/>
  <c r="M9" i="6"/>
  <c r="M4" i="6"/>
  <c r="L4" i="6"/>
  <c r="J5" i="6"/>
  <c r="J6" i="6"/>
  <c r="J7" i="6"/>
  <c r="J8" i="6"/>
  <c r="J9" i="6"/>
  <c r="J4" i="6"/>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15" i="1"/>
  <c r="I14" i="1"/>
  <c r="I13" i="1"/>
  <c r="I12" i="1"/>
  <c r="I11" i="1"/>
  <c r="I10" i="1"/>
  <c r="I9" i="1"/>
  <c r="I8" i="1"/>
  <c r="I7" i="1"/>
  <c r="I6" i="1"/>
  <c r="I5" i="1"/>
  <c r="I4" i="1"/>
  <c r="I3" i="1"/>
  <c r="I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F841" i="1"/>
  <c r="H841" i="1" s="1"/>
  <c r="F840" i="1"/>
  <c r="H840" i="1" s="1"/>
  <c r="F839" i="1"/>
  <c r="F838" i="1"/>
  <c r="F837" i="1"/>
  <c r="F836" i="1"/>
  <c r="F835" i="1"/>
  <c r="F834" i="1"/>
  <c r="F833" i="1"/>
  <c r="H833" i="1" s="1"/>
  <c r="F832" i="1"/>
  <c r="H832" i="1" s="1"/>
  <c r="F831" i="1"/>
  <c r="F830" i="1"/>
  <c r="F829" i="1"/>
  <c r="F828" i="1"/>
  <c r="G828" i="1" s="1"/>
  <c r="F827" i="1"/>
  <c r="F826" i="1"/>
  <c r="F825" i="1"/>
  <c r="H825" i="1" s="1"/>
  <c r="F824" i="1"/>
  <c r="H824" i="1" s="1"/>
  <c r="F823" i="1"/>
  <c r="F822" i="1"/>
  <c r="F821" i="1"/>
  <c r="F820" i="1"/>
  <c r="F819" i="1"/>
  <c r="F818" i="1"/>
  <c r="F817" i="1"/>
  <c r="H817" i="1" s="1"/>
  <c r="F816" i="1"/>
  <c r="H816" i="1" s="1"/>
  <c r="F815" i="1"/>
  <c r="F814" i="1"/>
  <c r="F813" i="1"/>
  <c r="F812" i="1"/>
  <c r="G812" i="1" s="1"/>
  <c r="F811" i="1"/>
  <c r="F810" i="1"/>
  <c r="F809" i="1"/>
  <c r="H809" i="1" s="1"/>
  <c r="F808" i="1"/>
  <c r="H808" i="1" s="1"/>
  <c r="F807" i="1"/>
  <c r="G807" i="1" s="1"/>
  <c r="F806" i="1"/>
  <c r="G806" i="1" s="1"/>
  <c r="F805" i="1"/>
  <c r="F804" i="1"/>
  <c r="F803" i="1"/>
  <c r="F802" i="1"/>
  <c r="F801" i="1"/>
  <c r="H801" i="1" s="1"/>
  <c r="F800" i="1"/>
  <c r="H800" i="1" s="1"/>
  <c r="F799" i="1"/>
  <c r="F798" i="1"/>
  <c r="F797" i="1"/>
  <c r="F796" i="1"/>
  <c r="F795" i="1"/>
  <c r="F794" i="1"/>
  <c r="F793" i="1"/>
  <c r="H793" i="1" s="1"/>
  <c r="F792" i="1"/>
  <c r="H792" i="1" s="1"/>
  <c r="F791" i="1"/>
  <c r="F790" i="1"/>
  <c r="F789" i="1"/>
  <c r="F788" i="1"/>
  <c r="G788" i="1" s="1"/>
  <c r="F787" i="1"/>
  <c r="F786" i="1"/>
  <c r="F785" i="1"/>
  <c r="H785" i="1" s="1"/>
  <c r="F784" i="1"/>
  <c r="H784" i="1" s="1"/>
  <c r="F783" i="1"/>
  <c r="F782" i="1"/>
  <c r="F781" i="1"/>
  <c r="F780" i="1"/>
  <c r="F779" i="1"/>
  <c r="F778" i="1"/>
  <c r="F777" i="1"/>
  <c r="H777" i="1" s="1"/>
  <c r="F776" i="1"/>
  <c r="H776" i="1" s="1"/>
  <c r="F775" i="1"/>
  <c r="F774" i="1"/>
  <c r="F773" i="1"/>
  <c r="F772" i="1"/>
  <c r="F771" i="1"/>
  <c r="F770" i="1"/>
  <c r="F769" i="1"/>
  <c r="H769" i="1" s="1"/>
  <c r="F768" i="1"/>
  <c r="H768" i="1" s="1"/>
  <c r="F767" i="1"/>
  <c r="G767" i="1" s="1"/>
  <c r="F766" i="1"/>
  <c r="F765" i="1"/>
  <c r="F764" i="1"/>
  <c r="G764" i="1" s="1"/>
  <c r="F763" i="1"/>
  <c r="F762" i="1"/>
  <c r="F761" i="1"/>
  <c r="H761" i="1" s="1"/>
  <c r="F760" i="1"/>
  <c r="H760" i="1" s="1"/>
  <c r="F759" i="1"/>
  <c r="F758" i="1"/>
  <c r="F757" i="1"/>
  <c r="F756" i="1"/>
  <c r="F755" i="1"/>
  <c r="F754" i="1"/>
  <c r="F753" i="1"/>
  <c r="H753" i="1" s="1"/>
  <c r="F752" i="1"/>
  <c r="H752" i="1" s="1"/>
  <c r="F751" i="1"/>
  <c r="F750" i="1"/>
  <c r="F749" i="1"/>
  <c r="F748" i="1"/>
  <c r="G748" i="1" s="1"/>
  <c r="F747" i="1"/>
  <c r="F746" i="1"/>
  <c r="F745" i="1"/>
  <c r="H745" i="1" s="1"/>
  <c r="F744" i="1"/>
  <c r="H744" i="1" s="1"/>
  <c r="F743" i="1"/>
  <c r="G743" i="1" s="1"/>
  <c r="F742" i="1"/>
  <c r="G742" i="1" s="1"/>
  <c r="F741" i="1"/>
  <c r="F740" i="1"/>
  <c r="F739" i="1"/>
  <c r="F738" i="1"/>
  <c r="F737" i="1"/>
  <c r="H737" i="1" s="1"/>
  <c r="F736" i="1"/>
  <c r="H736" i="1" s="1"/>
  <c r="F735" i="1"/>
  <c r="F734" i="1"/>
  <c r="F733" i="1"/>
  <c r="F732" i="1"/>
  <c r="F731" i="1"/>
  <c r="F730" i="1"/>
  <c r="F729" i="1"/>
  <c r="H729" i="1" s="1"/>
  <c r="F728" i="1"/>
  <c r="H728" i="1" s="1"/>
  <c r="F727" i="1"/>
  <c r="F726" i="1"/>
  <c r="F725" i="1"/>
  <c r="F724" i="1"/>
  <c r="F723" i="1"/>
  <c r="F722" i="1"/>
  <c r="F721" i="1"/>
  <c r="H721" i="1" s="1"/>
  <c r="F720" i="1"/>
  <c r="H720" i="1" s="1"/>
  <c r="F719" i="1"/>
  <c r="F718" i="1"/>
  <c r="G718" i="1" s="1"/>
  <c r="F717" i="1"/>
  <c r="F716" i="1"/>
  <c r="F715" i="1"/>
  <c r="F714" i="1"/>
  <c r="F713" i="1"/>
  <c r="H713" i="1" s="1"/>
  <c r="F712" i="1"/>
  <c r="H712" i="1" s="1"/>
  <c r="F711" i="1"/>
  <c r="F710" i="1"/>
  <c r="F709" i="1"/>
  <c r="F708" i="1"/>
  <c r="F707" i="1"/>
  <c r="F706" i="1"/>
  <c r="F705" i="1"/>
  <c r="H705" i="1" s="1"/>
  <c r="F704" i="1"/>
  <c r="H704" i="1" s="1"/>
  <c r="F703" i="1"/>
  <c r="F702" i="1"/>
  <c r="F701" i="1"/>
  <c r="F700" i="1"/>
  <c r="F699" i="1"/>
  <c r="F698" i="1"/>
  <c r="F697" i="1"/>
  <c r="H697" i="1" s="1"/>
  <c r="F696" i="1"/>
  <c r="H696" i="1" s="1"/>
  <c r="F695" i="1"/>
  <c r="F694" i="1"/>
  <c r="G694" i="1" s="1"/>
  <c r="F693" i="1"/>
  <c r="F692" i="1"/>
  <c r="F691" i="1"/>
  <c r="F690" i="1"/>
  <c r="F689" i="1"/>
  <c r="H689" i="1" s="1"/>
  <c r="F688" i="1"/>
  <c r="H688" i="1" s="1"/>
  <c r="F687" i="1"/>
  <c r="F686" i="1"/>
  <c r="F685" i="1"/>
  <c r="F684" i="1"/>
  <c r="F683" i="1"/>
  <c r="F682" i="1"/>
  <c r="F681" i="1"/>
  <c r="H681" i="1" s="1"/>
  <c r="F680" i="1"/>
  <c r="H680" i="1" s="1"/>
  <c r="F679" i="1"/>
  <c r="F678" i="1"/>
  <c r="F677" i="1"/>
  <c r="F676" i="1"/>
  <c r="F675" i="1"/>
  <c r="F674" i="1"/>
  <c r="F673" i="1"/>
  <c r="H673" i="1" s="1"/>
  <c r="F672" i="1"/>
  <c r="H672" i="1" s="1"/>
  <c r="F671" i="1"/>
  <c r="F670" i="1"/>
  <c r="F669" i="1"/>
  <c r="F668" i="1"/>
  <c r="F667" i="1"/>
  <c r="F666" i="1"/>
  <c r="F665" i="1"/>
  <c r="H665" i="1" s="1"/>
  <c r="F664" i="1"/>
  <c r="H664" i="1" s="1"/>
  <c r="F663" i="1"/>
  <c r="F662" i="1"/>
  <c r="F661" i="1"/>
  <c r="F660" i="1"/>
  <c r="F659" i="1"/>
  <c r="F658" i="1"/>
  <c r="F657" i="1"/>
  <c r="H657" i="1" s="1"/>
  <c r="F656" i="1"/>
  <c r="H656" i="1" s="1"/>
  <c r="F655" i="1"/>
  <c r="G655" i="1" s="1"/>
  <c r="F654" i="1"/>
  <c r="F653" i="1"/>
  <c r="F652" i="1"/>
  <c r="F651" i="1"/>
  <c r="F650" i="1"/>
  <c r="F649" i="1"/>
  <c r="H649" i="1" s="1"/>
  <c r="F648" i="1"/>
  <c r="H648" i="1" s="1"/>
  <c r="F647" i="1"/>
  <c r="F646" i="1"/>
  <c r="F645" i="1"/>
  <c r="F644" i="1"/>
  <c r="F643" i="1"/>
  <c r="F642" i="1"/>
  <c r="G642" i="1" s="1"/>
  <c r="F641" i="1"/>
  <c r="H641" i="1" s="1"/>
  <c r="F640" i="1"/>
  <c r="H640" i="1" s="1"/>
  <c r="F639" i="1"/>
  <c r="F638" i="1"/>
  <c r="F637" i="1"/>
  <c r="F636" i="1"/>
  <c r="F635" i="1"/>
  <c r="F634" i="1"/>
  <c r="F633" i="1"/>
  <c r="H633" i="1" s="1"/>
  <c r="F632" i="1"/>
  <c r="H632" i="1" s="1"/>
  <c r="F631" i="1"/>
  <c r="F630" i="1"/>
  <c r="F629" i="1"/>
  <c r="F628" i="1"/>
  <c r="F627" i="1"/>
  <c r="F626" i="1"/>
  <c r="F625" i="1"/>
  <c r="F624" i="1"/>
  <c r="H624" i="1" s="1"/>
  <c r="F623" i="1"/>
  <c r="F622" i="1"/>
  <c r="F621" i="1"/>
  <c r="F620" i="1"/>
  <c r="F619" i="1"/>
  <c r="F618" i="1"/>
  <c r="F617" i="1"/>
  <c r="F616" i="1"/>
  <c r="H616" i="1" s="1"/>
  <c r="F615" i="1"/>
  <c r="F614" i="1"/>
  <c r="F613" i="1"/>
  <c r="F612" i="1"/>
  <c r="F611" i="1"/>
  <c r="F610" i="1"/>
  <c r="F609" i="1"/>
  <c r="F608" i="1"/>
  <c r="H608" i="1" s="1"/>
  <c r="F607" i="1"/>
  <c r="F606" i="1"/>
  <c r="F605" i="1"/>
  <c r="F604" i="1"/>
  <c r="F603" i="1"/>
  <c r="F602" i="1"/>
  <c r="G602" i="1" s="1"/>
  <c r="F601" i="1"/>
  <c r="F600" i="1"/>
  <c r="H600" i="1" s="1"/>
  <c r="F599" i="1"/>
  <c r="F598" i="1"/>
  <c r="F597" i="1"/>
  <c r="F596" i="1"/>
  <c r="F595" i="1"/>
  <c r="F594" i="1"/>
  <c r="F593" i="1"/>
  <c r="F592" i="1"/>
  <c r="G592" i="1" s="1"/>
  <c r="F591" i="1"/>
  <c r="F590" i="1"/>
  <c r="F589" i="1"/>
  <c r="F588" i="1"/>
  <c r="F587" i="1"/>
  <c r="F586" i="1"/>
  <c r="F585" i="1"/>
  <c r="F584" i="1"/>
  <c r="H584" i="1" s="1"/>
  <c r="F583" i="1"/>
  <c r="F582" i="1"/>
  <c r="F581" i="1"/>
  <c r="F580" i="1"/>
  <c r="F579" i="1"/>
  <c r="F578" i="1"/>
  <c r="F577" i="1"/>
  <c r="F576" i="1"/>
  <c r="H576" i="1" s="1"/>
  <c r="F575" i="1"/>
  <c r="F574" i="1"/>
  <c r="F573" i="1"/>
  <c r="F572" i="1"/>
  <c r="F571" i="1"/>
  <c r="F570" i="1"/>
  <c r="F569" i="1"/>
  <c r="F568" i="1"/>
  <c r="H568" i="1" s="1"/>
  <c r="F567" i="1"/>
  <c r="F566" i="1"/>
  <c r="F565" i="1"/>
  <c r="F564" i="1"/>
  <c r="F563" i="1"/>
  <c r="F562" i="1"/>
  <c r="F561" i="1"/>
  <c r="F560" i="1"/>
  <c r="H560" i="1" s="1"/>
  <c r="F559" i="1"/>
  <c r="F558" i="1"/>
  <c r="F557" i="1"/>
  <c r="F556" i="1"/>
  <c r="F555" i="1"/>
  <c r="F554" i="1"/>
  <c r="F553" i="1"/>
  <c r="F552" i="1"/>
  <c r="G552" i="1" s="1"/>
  <c r="F551" i="1"/>
  <c r="F550" i="1"/>
  <c r="F549" i="1"/>
  <c r="F548" i="1"/>
  <c r="F547" i="1"/>
  <c r="F546" i="1"/>
  <c r="F545" i="1"/>
  <c r="F544" i="1"/>
  <c r="H544" i="1" s="1"/>
  <c r="F543" i="1"/>
  <c r="F542" i="1"/>
  <c r="F541" i="1"/>
  <c r="F540" i="1"/>
  <c r="F539" i="1"/>
  <c r="F538" i="1"/>
  <c r="G538" i="1" s="1"/>
  <c r="F537" i="1"/>
  <c r="F536" i="1"/>
  <c r="H536" i="1" s="1"/>
  <c r="F535" i="1"/>
  <c r="F534" i="1"/>
  <c r="F533" i="1"/>
  <c r="F532" i="1"/>
  <c r="F531" i="1"/>
  <c r="F530" i="1"/>
  <c r="F529" i="1"/>
  <c r="F528" i="1"/>
  <c r="H528" i="1" s="1"/>
  <c r="F527" i="1"/>
  <c r="F526" i="1"/>
  <c r="F525" i="1"/>
  <c r="F524" i="1"/>
  <c r="F523" i="1"/>
  <c r="F522" i="1"/>
  <c r="F521" i="1"/>
  <c r="F520" i="1"/>
  <c r="H520" i="1" s="1"/>
  <c r="F519" i="1"/>
  <c r="F518" i="1"/>
  <c r="F517" i="1"/>
  <c r="F516" i="1"/>
  <c r="F515" i="1"/>
  <c r="F514" i="1"/>
  <c r="F513" i="1"/>
  <c r="F512" i="1"/>
  <c r="H512" i="1" s="1"/>
  <c r="F511" i="1"/>
  <c r="F510" i="1"/>
  <c r="F509" i="1"/>
  <c r="F508" i="1"/>
  <c r="F507" i="1"/>
  <c r="F506" i="1"/>
  <c r="F505" i="1"/>
  <c r="F504" i="1"/>
  <c r="H504" i="1" s="1"/>
  <c r="F503" i="1"/>
  <c r="F502" i="1"/>
  <c r="F501" i="1"/>
  <c r="F500" i="1"/>
  <c r="F499" i="1"/>
  <c r="F498" i="1"/>
  <c r="F497" i="1"/>
  <c r="F496" i="1"/>
  <c r="H496" i="1" s="1"/>
  <c r="F495" i="1"/>
  <c r="F494" i="1"/>
  <c r="F493" i="1"/>
  <c r="F492" i="1"/>
  <c r="F491" i="1"/>
  <c r="F490" i="1"/>
  <c r="F489" i="1"/>
  <c r="G489" i="1" s="1"/>
  <c r="F488" i="1"/>
  <c r="H488" i="1" s="1"/>
  <c r="F487" i="1"/>
  <c r="F486" i="1"/>
  <c r="F485" i="1"/>
  <c r="F484" i="1"/>
  <c r="F483" i="1"/>
  <c r="F482" i="1"/>
  <c r="F481" i="1"/>
  <c r="F480" i="1"/>
  <c r="H480" i="1" s="1"/>
  <c r="F479" i="1"/>
  <c r="F478" i="1"/>
  <c r="F477" i="1"/>
  <c r="F476" i="1"/>
  <c r="F475" i="1"/>
  <c r="F474" i="1"/>
  <c r="F473" i="1"/>
  <c r="F472" i="1"/>
  <c r="H472" i="1" s="1"/>
  <c r="F471" i="1"/>
  <c r="F470" i="1"/>
  <c r="F469" i="1"/>
  <c r="F468" i="1"/>
  <c r="F467" i="1"/>
  <c r="F466" i="1"/>
  <c r="F465" i="1"/>
  <c r="F464" i="1"/>
  <c r="H464" i="1" s="1"/>
  <c r="F463" i="1"/>
  <c r="F462" i="1"/>
  <c r="F461" i="1"/>
  <c r="F460" i="1"/>
  <c r="F459" i="1"/>
  <c r="F458" i="1"/>
  <c r="F457" i="1"/>
  <c r="F456" i="1"/>
  <c r="H456" i="1" s="1"/>
  <c r="F455" i="1"/>
  <c r="F454" i="1"/>
  <c r="F453" i="1"/>
  <c r="F452" i="1"/>
  <c r="F451" i="1"/>
  <c r="F450" i="1"/>
  <c r="F449" i="1"/>
  <c r="G449" i="1" s="1"/>
  <c r="F448" i="1"/>
  <c r="H448" i="1" s="1"/>
  <c r="F447" i="1"/>
  <c r="F446" i="1"/>
  <c r="F445" i="1"/>
  <c r="F444" i="1"/>
  <c r="F443" i="1"/>
  <c r="F442" i="1"/>
  <c r="F441" i="1"/>
  <c r="F440" i="1"/>
  <c r="H440" i="1" s="1"/>
  <c r="F439" i="1"/>
  <c r="G439" i="1" s="1"/>
  <c r="F438" i="1"/>
  <c r="G438" i="1" s="1"/>
  <c r="F437" i="1"/>
  <c r="F436" i="1"/>
  <c r="F435" i="1"/>
  <c r="F434" i="1"/>
  <c r="F433" i="1"/>
  <c r="F432" i="1"/>
  <c r="H432" i="1" s="1"/>
  <c r="F431" i="1"/>
  <c r="F430" i="1"/>
  <c r="F429" i="1"/>
  <c r="F428" i="1"/>
  <c r="F427" i="1"/>
  <c r="F426" i="1"/>
  <c r="F425" i="1"/>
  <c r="F424" i="1"/>
  <c r="F423" i="1"/>
  <c r="F422" i="1"/>
  <c r="F421" i="1"/>
  <c r="F420" i="1"/>
  <c r="F419" i="1"/>
  <c r="H419" i="1" s="1"/>
  <c r="F418" i="1"/>
  <c r="F417" i="1"/>
  <c r="F416" i="1"/>
  <c r="F415" i="1"/>
  <c r="F414" i="1"/>
  <c r="F413" i="1"/>
  <c r="F412" i="1"/>
  <c r="F411" i="1"/>
  <c r="H411" i="1" s="1"/>
  <c r="F410" i="1"/>
  <c r="H410" i="1" s="1"/>
  <c r="F409" i="1"/>
  <c r="F408" i="1"/>
  <c r="F407" i="1"/>
  <c r="F406" i="1"/>
  <c r="F405" i="1"/>
  <c r="F404" i="1"/>
  <c r="F403" i="1"/>
  <c r="H403" i="1" s="1"/>
  <c r="F402" i="1"/>
  <c r="H402" i="1" s="1"/>
  <c r="F401" i="1"/>
  <c r="H401" i="1" s="1"/>
  <c r="F400" i="1"/>
  <c r="F399" i="1"/>
  <c r="G399" i="1" s="1"/>
  <c r="F398" i="1"/>
  <c r="F397" i="1"/>
  <c r="F396" i="1"/>
  <c r="F395" i="1"/>
  <c r="H395" i="1" s="1"/>
  <c r="F394" i="1"/>
  <c r="H394" i="1" s="1"/>
  <c r="F393" i="1"/>
  <c r="H393" i="1" s="1"/>
  <c r="F392" i="1"/>
  <c r="H392" i="1" s="1"/>
  <c r="F391" i="1"/>
  <c r="F390" i="1"/>
  <c r="F389" i="1"/>
  <c r="F388" i="1"/>
  <c r="F387" i="1"/>
  <c r="F386" i="1"/>
  <c r="H386" i="1" s="1"/>
  <c r="F385" i="1"/>
  <c r="H385" i="1" s="1"/>
  <c r="F384" i="1"/>
  <c r="H384" i="1" s="1"/>
  <c r="F383" i="1"/>
  <c r="F382" i="1"/>
  <c r="F381" i="1"/>
  <c r="F380" i="1"/>
  <c r="F379" i="1"/>
  <c r="F378" i="1"/>
  <c r="F377" i="1"/>
  <c r="H377" i="1" s="1"/>
  <c r="F376" i="1"/>
  <c r="H376" i="1" s="1"/>
  <c r="F375" i="1"/>
  <c r="F374" i="1"/>
  <c r="F373" i="1"/>
  <c r="F372" i="1"/>
  <c r="F371" i="1"/>
  <c r="F370" i="1"/>
  <c r="F369" i="1"/>
  <c r="F368" i="1"/>
  <c r="H368" i="1" s="1"/>
  <c r="F367" i="1"/>
  <c r="F366" i="1"/>
  <c r="F365" i="1"/>
  <c r="F364" i="1"/>
  <c r="F363" i="1"/>
  <c r="F362" i="1"/>
  <c r="F361" i="1"/>
  <c r="F360" i="1"/>
  <c r="F359" i="1"/>
  <c r="F358" i="1"/>
  <c r="F357" i="1"/>
  <c r="F356" i="1"/>
  <c r="F355" i="1"/>
  <c r="H355" i="1" s="1"/>
  <c r="F354" i="1"/>
  <c r="F353" i="1"/>
  <c r="F352" i="1"/>
  <c r="F351" i="1"/>
  <c r="F350" i="1"/>
  <c r="F349" i="1"/>
  <c r="F348" i="1"/>
  <c r="F347" i="1"/>
  <c r="H347" i="1" s="1"/>
  <c r="F346" i="1"/>
  <c r="H346" i="1" s="1"/>
  <c r="F345" i="1"/>
  <c r="F344" i="1"/>
  <c r="F343" i="1"/>
  <c r="F342" i="1"/>
  <c r="F341" i="1"/>
  <c r="F340" i="1"/>
  <c r="F339" i="1"/>
  <c r="H339" i="1" s="1"/>
  <c r="F338" i="1"/>
  <c r="H338" i="1" s="1"/>
  <c r="F337" i="1"/>
  <c r="H337" i="1" s="1"/>
  <c r="F336" i="1"/>
  <c r="G336" i="1" s="1"/>
  <c r="F335" i="1"/>
  <c r="G335" i="1" s="1"/>
  <c r="F334" i="1"/>
  <c r="F333" i="1"/>
  <c r="F332" i="1"/>
  <c r="F331" i="1"/>
  <c r="H331" i="1" s="1"/>
  <c r="F330" i="1"/>
  <c r="H330" i="1" s="1"/>
  <c r="F329" i="1"/>
  <c r="H329" i="1" s="1"/>
  <c r="F328" i="1"/>
  <c r="H328" i="1" s="1"/>
  <c r="F327" i="1"/>
  <c r="F326" i="1"/>
  <c r="F325" i="1"/>
  <c r="F324" i="1"/>
  <c r="F323" i="1"/>
  <c r="F322" i="1"/>
  <c r="H322" i="1" s="1"/>
  <c r="F321" i="1"/>
  <c r="H321" i="1" s="1"/>
  <c r="F320" i="1"/>
  <c r="H320" i="1" s="1"/>
  <c r="F319" i="1"/>
  <c r="F318" i="1"/>
  <c r="F317" i="1"/>
  <c r="F316" i="1"/>
  <c r="F315" i="1"/>
  <c r="F314" i="1"/>
  <c r="F313" i="1"/>
  <c r="H313" i="1" s="1"/>
  <c r="F312" i="1"/>
  <c r="H312" i="1" s="1"/>
  <c r="F311" i="1"/>
  <c r="F310" i="1"/>
  <c r="F309" i="1"/>
  <c r="F308" i="1"/>
  <c r="F307" i="1"/>
  <c r="F306" i="1"/>
  <c r="F305" i="1"/>
  <c r="F304" i="1"/>
  <c r="H304" i="1" s="1"/>
  <c r="F303" i="1"/>
  <c r="F302" i="1"/>
  <c r="H302" i="1" s="1"/>
  <c r="F301" i="1"/>
  <c r="F300" i="1"/>
  <c r="F299" i="1"/>
  <c r="F298" i="1"/>
  <c r="F297" i="1"/>
  <c r="F296" i="1"/>
  <c r="G296" i="1" s="1"/>
  <c r="F295" i="1"/>
  <c r="F294" i="1"/>
  <c r="H294" i="1" s="1"/>
  <c r="F293" i="1"/>
  <c r="F292" i="1"/>
  <c r="F291" i="1"/>
  <c r="H291" i="1" s="1"/>
  <c r="F290" i="1"/>
  <c r="F289" i="1"/>
  <c r="F288" i="1"/>
  <c r="F287" i="1"/>
  <c r="F286" i="1"/>
  <c r="G286" i="1" s="1"/>
  <c r="F285" i="1"/>
  <c r="F284" i="1"/>
  <c r="F283" i="1"/>
  <c r="H283" i="1" s="1"/>
  <c r="F282" i="1"/>
  <c r="H282" i="1" s="1"/>
  <c r="F281" i="1"/>
  <c r="F280" i="1"/>
  <c r="F279" i="1"/>
  <c r="F278" i="1"/>
  <c r="F277" i="1"/>
  <c r="F276" i="1"/>
  <c r="F275" i="1"/>
  <c r="H275" i="1" s="1"/>
  <c r="F274" i="1"/>
  <c r="H274" i="1" s="1"/>
  <c r="F273" i="1"/>
  <c r="H273" i="1" s="1"/>
  <c r="F272" i="1"/>
  <c r="F271" i="1"/>
  <c r="F270" i="1"/>
  <c r="F269" i="1"/>
  <c r="F268" i="1"/>
  <c r="F267" i="1"/>
  <c r="H267" i="1" s="1"/>
  <c r="F266" i="1"/>
  <c r="H266" i="1" s="1"/>
  <c r="F265" i="1"/>
  <c r="H265" i="1" s="1"/>
  <c r="F264" i="1"/>
  <c r="H264" i="1" s="1"/>
  <c r="F263" i="1"/>
  <c r="F262" i="1"/>
  <c r="F261" i="1"/>
  <c r="F260" i="1"/>
  <c r="F259" i="1"/>
  <c r="F258" i="1"/>
  <c r="H258" i="1" s="1"/>
  <c r="F257" i="1"/>
  <c r="H257" i="1" s="1"/>
  <c r="F256" i="1"/>
  <c r="H256" i="1" s="1"/>
  <c r="F255" i="1"/>
  <c r="F254" i="1"/>
  <c r="F253" i="1"/>
  <c r="F252" i="1"/>
  <c r="F251" i="1"/>
  <c r="F250" i="1"/>
  <c r="F249" i="1"/>
  <c r="H249" i="1" s="1"/>
  <c r="F248" i="1"/>
  <c r="H248" i="1" s="1"/>
  <c r="F247" i="1"/>
  <c r="F246" i="1"/>
  <c r="H246" i="1" s="1"/>
  <c r="F245" i="1"/>
  <c r="F244" i="1"/>
  <c r="F243" i="1"/>
  <c r="F242" i="1"/>
  <c r="F241" i="1"/>
  <c r="F240" i="1"/>
  <c r="H240" i="1" s="1"/>
  <c r="F239" i="1"/>
  <c r="F238" i="1"/>
  <c r="H238" i="1" s="1"/>
  <c r="F237" i="1"/>
  <c r="F236" i="1"/>
  <c r="F235" i="1"/>
  <c r="F234" i="1"/>
  <c r="F233" i="1"/>
  <c r="G233" i="1" s="1"/>
  <c r="F232" i="1"/>
  <c r="G232" i="1" s="1"/>
  <c r="F231" i="1"/>
  <c r="F230" i="1"/>
  <c r="H230" i="1" s="1"/>
  <c r="F229" i="1"/>
  <c r="F228" i="1"/>
  <c r="F227" i="1"/>
  <c r="H227" i="1" s="1"/>
  <c r="F226" i="1"/>
  <c r="F225" i="1"/>
  <c r="F224" i="1"/>
  <c r="F223" i="1"/>
  <c r="F222" i="1"/>
  <c r="H222" i="1" s="1"/>
  <c r="F221" i="1"/>
  <c r="F220" i="1"/>
  <c r="F219" i="1"/>
  <c r="H219" i="1" s="1"/>
  <c r="F218" i="1"/>
  <c r="H218" i="1" s="1"/>
  <c r="F217" i="1"/>
  <c r="F216" i="1"/>
  <c r="F215" i="1"/>
  <c r="F214" i="1"/>
  <c r="F213" i="1"/>
  <c r="F212" i="1"/>
  <c r="F211" i="1"/>
  <c r="H211" i="1" s="1"/>
  <c r="F210" i="1"/>
  <c r="H210" i="1" s="1"/>
  <c r="F209" i="1"/>
  <c r="H209" i="1" s="1"/>
  <c r="F208" i="1"/>
  <c r="F207" i="1"/>
  <c r="F206" i="1"/>
  <c r="F205" i="1"/>
  <c r="F204" i="1"/>
  <c r="F203" i="1"/>
  <c r="H203" i="1" s="1"/>
  <c r="F202" i="1"/>
  <c r="H202" i="1" s="1"/>
  <c r="F201" i="1"/>
  <c r="H201" i="1" s="1"/>
  <c r="F200" i="1"/>
  <c r="H200" i="1" s="1"/>
  <c r="F199" i="1"/>
  <c r="F198" i="1"/>
  <c r="F197" i="1"/>
  <c r="F196" i="1"/>
  <c r="F195" i="1"/>
  <c r="F194" i="1"/>
  <c r="H194" i="1" s="1"/>
  <c r="F193" i="1"/>
  <c r="H193" i="1" s="1"/>
  <c r="F192" i="1"/>
  <c r="H192" i="1" s="1"/>
  <c r="F191" i="1"/>
  <c r="F190" i="1"/>
  <c r="F189" i="1"/>
  <c r="F188" i="1"/>
  <c r="F187" i="1"/>
  <c r="F186" i="1"/>
  <c r="F185" i="1"/>
  <c r="H185" i="1" s="1"/>
  <c r="F184" i="1"/>
  <c r="H184" i="1" s="1"/>
  <c r="F183" i="1"/>
  <c r="G183" i="1" s="1"/>
  <c r="F182" i="1"/>
  <c r="G182" i="1" s="1"/>
  <c r="F181" i="1"/>
  <c r="F180" i="1"/>
  <c r="F179" i="1"/>
  <c r="F178" i="1"/>
  <c r="F177" i="1"/>
  <c r="F176" i="1"/>
  <c r="H176" i="1" s="1"/>
  <c r="F175" i="1"/>
  <c r="F174" i="1"/>
  <c r="H174" i="1" s="1"/>
  <c r="F173" i="1"/>
  <c r="F172" i="1"/>
  <c r="F171" i="1"/>
  <c r="F170" i="1"/>
  <c r="F169" i="1"/>
  <c r="F168" i="1"/>
  <c r="F167" i="1"/>
  <c r="F166" i="1"/>
  <c r="H166" i="1" s="1"/>
  <c r="F165" i="1"/>
  <c r="F164" i="1"/>
  <c r="F163" i="1"/>
  <c r="H163" i="1" s="1"/>
  <c r="F162" i="1"/>
  <c r="F161" i="1"/>
  <c r="F160" i="1"/>
  <c r="F159" i="1"/>
  <c r="F158" i="1"/>
  <c r="H158" i="1" s="1"/>
  <c r="F157" i="1"/>
  <c r="F156" i="1"/>
  <c r="F155" i="1"/>
  <c r="H155" i="1" s="1"/>
  <c r="F154" i="1"/>
  <c r="H154" i="1" s="1"/>
  <c r="F153" i="1"/>
  <c r="F152" i="1"/>
  <c r="F151" i="1"/>
  <c r="F150" i="1"/>
  <c r="F149" i="1"/>
  <c r="F148" i="1"/>
  <c r="F147" i="1"/>
  <c r="H147" i="1" s="1"/>
  <c r="F146" i="1"/>
  <c r="H146" i="1" s="1"/>
  <c r="F145" i="1"/>
  <c r="H145" i="1" s="1"/>
  <c r="F144" i="1"/>
  <c r="F143" i="1"/>
  <c r="F142" i="1"/>
  <c r="F141" i="1"/>
  <c r="F140" i="1"/>
  <c r="F139" i="1"/>
  <c r="H139" i="1" s="1"/>
  <c r="F138" i="1"/>
  <c r="H138" i="1" s="1"/>
  <c r="F137" i="1"/>
  <c r="H137" i="1" s="1"/>
  <c r="F136" i="1"/>
  <c r="H136" i="1" s="1"/>
  <c r="F135" i="1"/>
  <c r="G135" i="1" s="1"/>
  <c r="F134" i="1"/>
  <c r="F133" i="1"/>
  <c r="F132" i="1"/>
  <c r="F131" i="1"/>
  <c r="F130" i="1"/>
  <c r="H130" i="1" s="1"/>
  <c r="F129" i="1"/>
  <c r="H129" i="1" s="1"/>
  <c r="F128" i="1"/>
  <c r="H128" i="1" s="1"/>
  <c r="F127" i="1"/>
  <c r="F126" i="1"/>
  <c r="F125" i="1"/>
  <c r="F124" i="1"/>
  <c r="F123" i="1"/>
  <c r="F122" i="1"/>
  <c r="F121" i="1"/>
  <c r="H121" i="1" s="1"/>
  <c r="F120" i="1"/>
  <c r="H120" i="1" s="1"/>
  <c r="F119" i="1"/>
  <c r="G119" i="1" s="1"/>
  <c r="F118" i="1"/>
  <c r="F117" i="1"/>
  <c r="F116" i="1"/>
  <c r="F115" i="1"/>
  <c r="H115" i="1" s="1"/>
  <c r="F114" i="1"/>
  <c r="F113" i="1"/>
  <c r="F112" i="1"/>
  <c r="F111" i="1"/>
  <c r="F110" i="1"/>
  <c r="F109" i="1"/>
  <c r="F108" i="1"/>
  <c r="F107" i="1"/>
  <c r="H107" i="1" s="1"/>
  <c r="F106" i="1"/>
  <c r="H106" i="1" s="1"/>
  <c r="F105" i="1"/>
  <c r="H105" i="1" s="1"/>
  <c r="F104" i="1"/>
  <c r="H104" i="1" s="1"/>
  <c r="F103" i="1"/>
  <c r="F102" i="1"/>
  <c r="F101" i="1"/>
  <c r="F100" i="1"/>
  <c r="F99" i="1"/>
  <c r="F98" i="1"/>
  <c r="F97" i="1"/>
  <c r="F96" i="1"/>
  <c r="F95" i="1"/>
  <c r="F94" i="1"/>
  <c r="F93" i="1"/>
  <c r="F92" i="1"/>
  <c r="F91" i="1"/>
  <c r="H91" i="1" s="1"/>
  <c r="F90" i="1"/>
  <c r="F89" i="1"/>
  <c r="H89" i="1" s="1"/>
  <c r="F88" i="1"/>
  <c r="H88" i="1" s="1"/>
  <c r="F87" i="1"/>
  <c r="F86" i="1"/>
  <c r="F85" i="1"/>
  <c r="F84" i="1"/>
  <c r="F83" i="1"/>
  <c r="F82" i="1"/>
  <c r="F81" i="1"/>
  <c r="F80" i="1"/>
  <c r="F79" i="1"/>
  <c r="F78" i="1"/>
  <c r="F77" i="1"/>
  <c r="F76" i="1"/>
  <c r="F75" i="1"/>
  <c r="H75" i="1" s="1"/>
  <c r="F74" i="1"/>
  <c r="F73" i="1"/>
  <c r="H73" i="1" s="1"/>
  <c r="F72" i="1"/>
  <c r="H72" i="1" s="1"/>
  <c r="F71" i="1"/>
  <c r="G71" i="1" s="1"/>
  <c r="F70" i="1"/>
  <c r="F69" i="1"/>
  <c r="F68" i="1"/>
  <c r="F67" i="1"/>
  <c r="F66" i="1"/>
  <c r="F65" i="1"/>
  <c r="F64" i="1"/>
  <c r="F63" i="1"/>
  <c r="F62" i="1"/>
  <c r="F61" i="1"/>
  <c r="F60" i="1"/>
  <c r="F59" i="1"/>
  <c r="H59" i="1" s="1"/>
  <c r="F58" i="1"/>
  <c r="F57" i="1"/>
  <c r="H57" i="1" s="1"/>
  <c r="F56" i="1"/>
  <c r="H56" i="1" s="1"/>
  <c r="F55" i="1"/>
  <c r="G55" i="1" s="1"/>
  <c r="F54" i="1"/>
  <c r="F53" i="1"/>
  <c r="F52" i="1"/>
  <c r="F51" i="1"/>
  <c r="F50" i="1"/>
  <c r="F49" i="1"/>
  <c r="F48" i="1"/>
  <c r="F47" i="1"/>
  <c r="F46" i="1"/>
  <c r="F45" i="1"/>
  <c r="F44" i="1"/>
  <c r="F43" i="1"/>
  <c r="H43" i="1" s="1"/>
  <c r="F42" i="1"/>
  <c r="F41" i="1"/>
  <c r="H41" i="1" s="1"/>
  <c r="F40" i="1"/>
  <c r="H40" i="1" s="1"/>
  <c r="F39" i="1"/>
  <c r="F38" i="1"/>
  <c r="F37" i="1"/>
  <c r="F36" i="1"/>
  <c r="F35" i="1"/>
  <c r="F34" i="1"/>
  <c r="F33" i="1"/>
  <c r="F32" i="1"/>
  <c r="F31" i="1"/>
  <c r="F30" i="1"/>
  <c r="F29" i="1"/>
  <c r="F28" i="1"/>
  <c r="F27" i="1"/>
  <c r="H27" i="1" s="1"/>
  <c r="F26" i="1"/>
  <c r="F25" i="1"/>
  <c r="H25" i="1" s="1"/>
  <c r="F24" i="1"/>
  <c r="H24" i="1" s="1"/>
  <c r="F23" i="1"/>
  <c r="F22" i="1"/>
  <c r="F21" i="1"/>
  <c r="F20" i="1"/>
  <c r="F19" i="1"/>
  <c r="F18" i="1"/>
  <c r="F17" i="1"/>
  <c r="F16" i="1"/>
  <c r="S2" i="1"/>
  <c r="F15" i="1"/>
  <c r="F14" i="1"/>
  <c r="F13" i="1"/>
  <c r="F12" i="1"/>
  <c r="H12" i="1" s="1"/>
  <c r="F11" i="1"/>
  <c r="H11" i="1" s="1"/>
  <c r="F10" i="1"/>
  <c r="F9" i="1"/>
  <c r="H9" i="1" s="1"/>
  <c r="F8" i="1"/>
  <c r="H8" i="1" s="1"/>
  <c r="F7" i="1"/>
  <c r="H7" i="1" s="1"/>
  <c r="F6" i="1"/>
  <c r="F5" i="1"/>
  <c r="F4" i="1"/>
  <c r="F3" i="1"/>
  <c r="F2" i="1"/>
  <c r="H2" i="1" s="1"/>
  <c r="W4" i="11"/>
  <c r="F4" i="11"/>
  <c r="AD4" i="6"/>
  <c r="R4" i="6"/>
  <c r="V4" i="11" l="1"/>
  <c r="Y5" i="11" s="1"/>
  <c r="Z5" i="11"/>
  <c r="S4" i="6"/>
  <c r="K8" i="6"/>
  <c r="K7" i="6"/>
  <c r="K6" i="6"/>
  <c r="K5" i="6"/>
  <c r="K4" i="6"/>
  <c r="K9" i="6"/>
  <c r="H485" i="1"/>
  <c r="H549" i="1"/>
  <c r="H621" i="1"/>
  <c r="H717" i="1"/>
  <c r="H805" i="1"/>
  <c r="H453" i="1"/>
  <c r="H533" i="1"/>
  <c r="H581" i="1"/>
  <c r="H637" i="1"/>
  <c r="H677" i="1"/>
  <c r="H709" i="1"/>
  <c r="H757" i="1"/>
  <c r="H789" i="1"/>
  <c r="H829" i="1"/>
  <c r="H493" i="1"/>
  <c r="H557" i="1"/>
  <c r="H629" i="1"/>
  <c r="H725" i="1"/>
  <c r="H813" i="1"/>
  <c r="H461" i="1"/>
  <c r="H525" i="1"/>
  <c r="H573" i="1"/>
  <c r="H589" i="1"/>
  <c r="H613" i="1"/>
  <c r="H661" i="1"/>
  <c r="H701" i="1"/>
  <c r="H733" i="1"/>
  <c r="H765" i="1"/>
  <c r="H797" i="1"/>
  <c r="H437" i="1"/>
  <c r="H469" i="1"/>
  <c r="H501" i="1"/>
  <c r="H509" i="1"/>
  <c r="H541" i="1"/>
  <c r="H597" i="1"/>
  <c r="H645" i="1"/>
  <c r="H693" i="1"/>
  <c r="H749" i="1"/>
  <c r="H781" i="1"/>
  <c r="H837" i="1"/>
  <c r="H445" i="1"/>
  <c r="H477" i="1"/>
  <c r="H517" i="1"/>
  <c r="H565" i="1"/>
  <c r="H605" i="1"/>
  <c r="H653" i="1"/>
  <c r="H669" i="1"/>
  <c r="H685" i="1"/>
  <c r="H741" i="1"/>
  <c r="H773" i="1"/>
  <c r="H821" i="1"/>
  <c r="H127" i="1"/>
  <c r="H167" i="1"/>
  <c r="H175" i="1"/>
  <c r="H191" i="1"/>
  <c r="H231" i="1"/>
  <c r="H239" i="1"/>
  <c r="H247" i="1"/>
  <c r="H255" i="1"/>
  <c r="H295" i="1"/>
  <c r="H303" i="1"/>
  <c r="H311" i="1"/>
  <c r="H319" i="1"/>
  <c r="H359" i="1"/>
  <c r="H367" i="1"/>
  <c r="H375" i="1"/>
  <c r="H383" i="1"/>
  <c r="H423" i="1"/>
  <c r="H431" i="1"/>
  <c r="H447" i="1"/>
  <c r="H455" i="1"/>
  <c r="H463" i="1"/>
  <c r="H471" i="1"/>
  <c r="H479" i="1"/>
  <c r="H487" i="1"/>
  <c r="H495" i="1"/>
  <c r="H503" i="1"/>
  <c r="H511" i="1"/>
  <c r="H519" i="1"/>
  <c r="H527" i="1"/>
  <c r="H535" i="1"/>
  <c r="H543" i="1"/>
  <c r="H551" i="1"/>
  <c r="H559" i="1"/>
  <c r="H567" i="1"/>
  <c r="H575" i="1"/>
  <c r="H583" i="1"/>
  <c r="H591" i="1"/>
  <c r="H599" i="1"/>
  <c r="H607" i="1"/>
  <c r="H615" i="1"/>
  <c r="H623" i="1"/>
  <c r="H631" i="1"/>
  <c r="H639" i="1"/>
  <c r="H647" i="1"/>
  <c r="H663" i="1"/>
  <c r="H671" i="1"/>
  <c r="H679" i="1"/>
  <c r="H687" i="1"/>
  <c r="H695" i="1"/>
  <c r="H703" i="1"/>
  <c r="H711" i="1"/>
  <c r="H719" i="1"/>
  <c r="H727" i="1"/>
  <c r="H735" i="1"/>
  <c r="H751" i="1"/>
  <c r="H759" i="1"/>
  <c r="H775" i="1"/>
  <c r="H783" i="1"/>
  <c r="H791" i="1"/>
  <c r="H799" i="1"/>
  <c r="H815" i="1"/>
  <c r="H823" i="1"/>
  <c r="H831" i="1"/>
  <c r="H839" i="1"/>
  <c r="H310" i="1"/>
  <c r="H350" i="1"/>
  <c r="H358" i="1"/>
  <c r="H366" i="1"/>
  <c r="H374" i="1"/>
  <c r="H414" i="1"/>
  <c r="H422" i="1"/>
  <c r="H430" i="1"/>
  <c r="H446" i="1"/>
  <c r="H454" i="1"/>
  <c r="H462" i="1"/>
  <c r="H470" i="1"/>
  <c r="H478" i="1"/>
  <c r="H486" i="1"/>
  <c r="H494" i="1"/>
  <c r="H502" i="1"/>
  <c r="H510" i="1"/>
  <c r="H518" i="1"/>
  <c r="H526" i="1"/>
  <c r="H534" i="1"/>
  <c r="H542" i="1"/>
  <c r="H550" i="1"/>
  <c r="H558" i="1"/>
  <c r="H566" i="1"/>
  <c r="H574" i="1"/>
  <c r="H582" i="1"/>
  <c r="H590" i="1"/>
  <c r="H598" i="1"/>
  <c r="H606" i="1"/>
  <c r="G801" i="1"/>
  <c r="G761" i="1"/>
  <c r="G825" i="1"/>
  <c r="H28" i="1"/>
  <c r="H92" i="1"/>
  <c r="H148" i="1"/>
  <c r="H164" i="1"/>
  <c r="H212" i="1"/>
  <c r="H228" i="1"/>
  <c r="H292" i="1"/>
  <c r="H348" i="1"/>
  <c r="H356" i="1"/>
  <c r="H412" i="1"/>
  <c r="G737" i="1"/>
  <c r="H44" i="1"/>
  <c r="H60" i="1"/>
  <c r="H76" i="1"/>
  <c r="H116" i="1"/>
  <c r="H156" i="1"/>
  <c r="H172" i="1"/>
  <c r="H220" i="1"/>
  <c r="H236" i="1"/>
  <c r="H276" i="1"/>
  <c r="H284" i="1"/>
  <c r="H300" i="1"/>
  <c r="H340" i="1"/>
  <c r="H364" i="1"/>
  <c r="H404" i="1"/>
  <c r="H420" i="1"/>
  <c r="H428" i="1"/>
  <c r="H6" i="1"/>
  <c r="G673" i="1"/>
  <c r="H614" i="1"/>
  <c r="H622" i="1"/>
  <c r="H630" i="1"/>
  <c r="H638" i="1"/>
  <c r="H646" i="1"/>
  <c r="H654" i="1"/>
  <c r="H662" i="1"/>
  <c r="H670" i="1"/>
  <c r="H678" i="1"/>
  <c r="H686" i="1"/>
  <c r="H702" i="1"/>
  <c r="H710" i="1"/>
  <c r="H726" i="1"/>
  <c r="H734" i="1"/>
  <c r="H750" i="1"/>
  <c r="H758" i="1"/>
  <c r="H766" i="1"/>
  <c r="H774" i="1"/>
  <c r="H782" i="1"/>
  <c r="H790" i="1"/>
  <c r="H798" i="1"/>
  <c r="H814" i="1"/>
  <c r="H822" i="1"/>
  <c r="H830" i="1"/>
  <c r="H838" i="1"/>
  <c r="G411" i="1"/>
  <c r="H14" i="1"/>
  <c r="G14" i="1"/>
  <c r="G103" i="1"/>
  <c r="H103" i="1"/>
  <c r="H144" i="1"/>
  <c r="G144" i="1"/>
  <c r="H280" i="1"/>
  <c r="G280" i="1"/>
  <c r="H416" i="1"/>
  <c r="G416" i="1"/>
  <c r="H17" i="1"/>
  <c r="G17" i="1"/>
  <c r="H49" i="1"/>
  <c r="G49" i="1"/>
  <c r="H5" i="1"/>
  <c r="G5" i="1"/>
  <c r="H13" i="1"/>
  <c r="G13" i="1"/>
  <c r="H20" i="1"/>
  <c r="G20" i="1"/>
  <c r="H36" i="1"/>
  <c r="G36" i="1"/>
  <c r="H52" i="1"/>
  <c r="G52" i="1"/>
  <c r="H68" i="1"/>
  <c r="G68" i="1"/>
  <c r="H84" i="1"/>
  <c r="G84" i="1"/>
  <c r="H100" i="1"/>
  <c r="G100" i="1"/>
  <c r="H108" i="1"/>
  <c r="G108" i="1"/>
  <c r="H124" i="1"/>
  <c r="G124" i="1"/>
  <c r="H132" i="1"/>
  <c r="G132" i="1"/>
  <c r="H140" i="1"/>
  <c r="G140" i="1"/>
  <c r="H180" i="1"/>
  <c r="G180" i="1"/>
  <c r="H188" i="1"/>
  <c r="G188" i="1"/>
  <c r="H196" i="1"/>
  <c r="G196" i="1"/>
  <c r="H204" i="1"/>
  <c r="G204" i="1"/>
  <c r="H244" i="1"/>
  <c r="G244" i="1"/>
  <c r="H252" i="1"/>
  <c r="G252" i="1"/>
  <c r="H260" i="1"/>
  <c r="G260" i="1"/>
  <c r="H268" i="1"/>
  <c r="G268" i="1"/>
  <c r="H308" i="1"/>
  <c r="G308" i="1"/>
  <c r="H316" i="1"/>
  <c r="G316" i="1"/>
  <c r="H324" i="1"/>
  <c r="G324" i="1"/>
  <c r="H332" i="1"/>
  <c r="G332" i="1"/>
  <c r="H372" i="1"/>
  <c r="G372" i="1"/>
  <c r="H380" i="1"/>
  <c r="G380" i="1"/>
  <c r="H388" i="1"/>
  <c r="G388" i="1"/>
  <c r="H396" i="1"/>
  <c r="G396" i="1"/>
  <c r="H436" i="1"/>
  <c r="G436" i="1"/>
  <c r="H444" i="1"/>
  <c r="G444" i="1"/>
  <c r="H452" i="1"/>
  <c r="G452" i="1"/>
  <c r="H460" i="1"/>
  <c r="G460" i="1"/>
  <c r="H468" i="1"/>
  <c r="G468" i="1"/>
  <c r="H476" i="1"/>
  <c r="G476" i="1"/>
  <c r="H484" i="1"/>
  <c r="G484" i="1"/>
  <c r="H492" i="1"/>
  <c r="G492" i="1"/>
  <c r="H500" i="1"/>
  <c r="G500" i="1"/>
  <c r="H508" i="1"/>
  <c r="G508" i="1"/>
  <c r="H516" i="1"/>
  <c r="G516" i="1"/>
  <c r="H524" i="1"/>
  <c r="G524" i="1"/>
  <c r="H532" i="1"/>
  <c r="G532" i="1"/>
  <c r="H540" i="1"/>
  <c r="G540" i="1"/>
  <c r="H548" i="1"/>
  <c r="G548" i="1"/>
  <c r="H556" i="1"/>
  <c r="G556" i="1"/>
  <c r="H564" i="1"/>
  <c r="G564" i="1"/>
  <c r="H572" i="1"/>
  <c r="G572" i="1"/>
  <c r="H580" i="1"/>
  <c r="G580" i="1"/>
  <c r="H588" i="1"/>
  <c r="G588" i="1"/>
  <c r="H596" i="1"/>
  <c r="G596" i="1"/>
  <c r="H604" i="1"/>
  <c r="G604" i="1"/>
  <c r="H612" i="1"/>
  <c r="G612" i="1"/>
  <c r="H620" i="1"/>
  <c r="G620" i="1"/>
  <c r="H628" i="1"/>
  <c r="G628" i="1"/>
  <c r="H636" i="1"/>
  <c r="G636" i="1"/>
  <c r="H644" i="1"/>
  <c r="G644" i="1"/>
  <c r="H652" i="1"/>
  <c r="G652" i="1"/>
  <c r="H660" i="1"/>
  <c r="G660" i="1"/>
  <c r="H668" i="1"/>
  <c r="G668" i="1"/>
  <c r="H676" i="1"/>
  <c r="G676" i="1"/>
  <c r="H684" i="1"/>
  <c r="G684" i="1"/>
  <c r="H692" i="1"/>
  <c r="G692" i="1"/>
  <c r="H700" i="1"/>
  <c r="G700" i="1"/>
  <c r="H708" i="1"/>
  <c r="G708" i="1"/>
  <c r="H716" i="1"/>
  <c r="G716" i="1"/>
  <c r="H724" i="1"/>
  <c r="G724" i="1"/>
  <c r="H732" i="1"/>
  <c r="G732" i="1"/>
  <c r="G740" i="1"/>
  <c r="H740" i="1"/>
  <c r="H756" i="1"/>
  <c r="G756" i="1"/>
  <c r="G772" i="1"/>
  <c r="H772" i="1"/>
  <c r="H780" i="1"/>
  <c r="G780" i="1"/>
  <c r="H796" i="1"/>
  <c r="G796" i="1"/>
  <c r="G804" i="1"/>
  <c r="H804" i="1"/>
  <c r="H820" i="1"/>
  <c r="G820" i="1"/>
  <c r="H836" i="1"/>
  <c r="G836" i="1"/>
  <c r="G841" i="1"/>
  <c r="G830" i="1"/>
  <c r="G816" i="1"/>
  <c r="G805" i="1"/>
  <c r="G791" i="1"/>
  <c r="G777" i="1"/>
  <c r="G766" i="1"/>
  <c r="G752" i="1"/>
  <c r="G741" i="1"/>
  <c r="G727" i="1"/>
  <c r="G713" i="1"/>
  <c r="G702" i="1"/>
  <c r="G688" i="1"/>
  <c r="G677" i="1"/>
  <c r="G663" i="1"/>
  <c r="G649" i="1"/>
  <c r="G638" i="1"/>
  <c r="G623" i="1"/>
  <c r="G607" i="1"/>
  <c r="G591" i="1"/>
  <c r="G575" i="1"/>
  <c r="G559" i="1"/>
  <c r="G543" i="1"/>
  <c r="G527" i="1"/>
  <c r="G511" i="1"/>
  <c r="G495" i="1"/>
  <c r="G479" i="1"/>
  <c r="G463" i="1"/>
  <c r="G447" i="1"/>
  <c r="G431" i="1"/>
  <c r="G412" i="1"/>
  <c r="G394" i="1"/>
  <c r="G376" i="1"/>
  <c r="G358" i="1"/>
  <c r="G339" i="1"/>
  <c r="G321" i="1"/>
  <c r="G303" i="1"/>
  <c r="G284" i="1"/>
  <c r="G266" i="1"/>
  <c r="G248" i="1"/>
  <c r="G230" i="1"/>
  <c r="G211" i="1"/>
  <c r="G193" i="1"/>
  <c r="G175" i="1"/>
  <c r="G156" i="1"/>
  <c r="G138" i="1"/>
  <c r="G120" i="1"/>
  <c r="G91" i="1"/>
  <c r="G59" i="1"/>
  <c r="G27" i="1"/>
  <c r="H767" i="1"/>
  <c r="H718" i="1"/>
  <c r="H592" i="1"/>
  <c r="H449" i="1"/>
  <c r="H335" i="1"/>
  <c r="H183" i="1"/>
  <c r="H37" i="1"/>
  <c r="G37" i="1"/>
  <c r="H69" i="1"/>
  <c r="G69" i="1"/>
  <c r="H93" i="1"/>
  <c r="G93" i="1"/>
  <c r="H125" i="1"/>
  <c r="G125" i="1"/>
  <c r="H165" i="1"/>
  <c r="G165" i="1"/>
  <c r="H213" i="1"/>
  <c r="G213" i="1"/>
  <c r="H245" i="1"/>
  <c r="G245" i="1"/>
  <c r="H285" i="1"/>
  <c r="G285" i="1"/>
  <c r="H333" i="1"/>
  <c r="G333" i="1"/>
  <c r="H373" i="1"/>
  <c r="G373" i="1"/>
  <c r="H397" i="1"/>
  <c r="G397" i="1"/>
  <c r="H429" i="1"/>
  <c r="G429" i="1"/>
  <c r="G840" i="1"/>
  <c r="G829" i="1"/>
  <c r="G815" i="1"/>
  <c r="G790" i="1"/>
  <c r="G776" i="1"/>
  <c r="G765" i="1"/>
  <c r="G751" i="1"/>
  <c r="G726" i="1"/>
  <c r="G712" i="1"/>
  <c r="G701" i="1"/>
  <c r="G687" i="1"/>
  <c r="G662" i="1"/>
  <c r="G648" i="1"/>
  <c r="G637" i="1"/>
  <c r="G622" i="1"/>
  <c r="G606" i="1"/>
  <c r="G590" i="1"/>
  <c r="G574" i="1"/>
  <c r="G558" i="1"/>
  <c r="G542" i="1"/>
  <c r="G526" i="1"/>
  <c r="G510" i="1"/>
  <c r="G494" i="1"/>
  <c r="G478" i="1"/>
  <c r="G462" i="1"/>
  <c r="G446" i="1"/>
  <c r="G430" i="1"/>
  <c r="G393" i="1"/>
  <c r="G375" i="1"/>
  <c r="G356" i="1"/>
  <c r="G338" i="1"/>
  <c r="G320" i="1"/>
  <c r="G302" i="1"/>
  <c r="G283" i="1"/>
  <c r="G265" i="1"/>
  <c r="G247" i="1"/>
  <c r="G228" i="1"/>
  <c r="G210" i="1"/>
  <c r="G192" i="1"/>
  <c r="G174" i="1"/>
  <c r="G155" i="1"/>
  <c r="G137" i="1"/>
  <c r="G116" i="1"/>
  <c r="G89" i="1"/>
  <c r="G57" i="1"/>
  <c r="G25" i="1"/>
  <c r="H828" i="1"/>
  <c r="H694" i="1"/>
  <c r="H439" i="1"/>
  <c r="H296" i="1"/>
  <c r="H182" i="1"/>
  <c r="H45" i="1"/>
  <c r="G45" i="1"/>
  <c r="H77" i="1"/>
  <c r="G77" i="1"/>
  <c r="H109" i="1"/>
  <c r="G109" i="1"/>
  <c r="H141" i="1"/>
  <c r="G141" i="1"/>
  <c r="H189" i="1"/>
  <c r="G189" i="1"/>
  <c r="H237" i="1"/>
  <c r="G237" i="1"/>
  <c r="H269" i="1"/>
  <c r="G269" i="1"/>
  <c r="H317" i="1"/>
  <c r="G317" i="1"/>
  <c r="H365" i="1"/>
  <c r="G365" i="1"/>
  <c r="H405" i="1"/>
  <c r="G405" i="1"/>
  <c r="H30" i="1"/>
  <c r="G30" i="1"/>
  <c r="G54" i="1"/>
  <c r="H54" i="1"/>
  <c r="H78" i="1"/>
  <c r="G78" i="1"/>
  <c r="H110" i="1"/>
  <c r="G110" i="1"/>
  <c r="H134" i="1"/>
  <c r="G134" i="1"/>
  <c r="H198" i="1"/>
  <c r="G198" i="1"/>
  <c r="H214" i="1"/>
  <c r="G214" i="1"/>
  <c r="H254" i="1"/>
  <c r="G254" i="1"/>
  <c r="H262" i="1"/>
  <c r="G262" i="1"/>
  <c r="H270" i="1"/>
  <c r="G270" i="1"/>
  <c r="H278" i="1"/>
  <c r="G278" i="1"/>
  <c r="H318" i="1"/>
  <c r="G318" i="1"/>
  <c r="H326" i="1"/>
  <c r="G326" i="1"/>
  <c r="H334" i="1"/>
  <c r="G334" i="1"/>
  <c r="H342" i="1"/>
  <c r="G342" i="1"/>
  <c r="H382" i="1"/>
  <c r="G382" i="1"/>
  <c r="H390" i="1"/>
  <c r="G390" i="1"/>
  <c r="H398" i="1"/>
  <c r="G398" i="1"/>
  <c r="H406" i="1"/>
  <c r="G406" i="1"/>
  <c r="G839" i="1"/>
  <c r="G814" i="1"/>
  <c r="G800" i="1"/>
  <c r="G789" i="1"/>
  <c r="G775" i="1"/>
  <c r="G750" i="1"/>
  <c r="G736" i="1"/>
  <c r="G725" i="1"/>
  <c r="G711" i="1"/>
  <c r="G697" i="1"/>
  <c r="G686" i="1"/>
  <c r="G672" i="1"/>
  <c r="G661" i="1"/>
  <c r="G647" i="1"/>
  <c r="G633" i="1"/>
  <c r="G621" i="1"/>
  <c r="G605" i="1"/>
  <c r="G589" i="1"/>
  <c r="G573" i="1"/>
  <c r="G557" i="1"/>
  <c r="G541" i="1"/>
  <c r="G525" i="1"/>
  <c r="G509" i="1"/>
  <c r="G493" i="1"/>
  <c r="G477" i="1"/>
  <c r="G461" i="1"/>
  <c r="G445" i="1"/>
  <c r="G428" i="1"/>
  <c r="G410" i="1"/>
  <c r="G392" i="1"/>
  <c r="G374" i="1"/>
  <c r="G355" i="1"/>
  <c r="G337" i="1"/>
  <c r="G319" i="1"/>
  <c r="G300" i="1"/>
  <c r="G282" i="1"/>
  <c r="G264" i="1"/>
  <c r="G246" i="1"/>
  <c r="G227" i="1"/>
  <c r="G209" i="1"/>
  <c r="G191" i="1"/>
  <c r="G172" i="1"/>
  <c r="G154" i="1"/>
  <c r="G136" i="1"/>
  <c r="G115" i="1"/>
  <c r="G88" i="1"/>
  <c r="G56" i="1"/>
  <c r="G24" i="1"/>
  <c r="H812" i="1"/>
  <c r="H764" i="1"/>
  <c r="H552" i="1"/>
  <c r="H438" i="1"/>
  <c r="H286" i="1"/>
  <c r="H135" i="1"/>
  <c r="H21" i="1"/>
  <c r="G21" i="1"/>
  <c r="H53" i="1"/>
  <c r="G53" i="1"/>
  <c r="H85" i="1"/>
  <c r="G85" i="1"/>
  <c r="H117" i="1"/>
  <c r="G117" i="1"/>
  <c r="H157" i="1"/>
  <c r="G157" i="1"/>
  <c r="H181" i="1"/>
  <c r="G181" i="1"/>
  <c r="H229" i="1"/>
  <c r="G229" i="1"/>
  <c r="H261" i="1"/>
  <c r="G261" i="1"/>
  <c r="H309" i="1"/>
  <c r="G309" i="1"/>
  <c r="H349" i="1"/>
  <c r="G349" i="1"/>
  <c r="H389" i="1"/>
  <c r="G389" i="1"/>
  <c r="H413" i="1"/>
  <c r="G413" i="1"/>
  <c r="G22" i="1"/>
  <c r="H22" i="1"/>
  <c r="H46" i="1"/>
  <c r="G46" i="1"/>
  <c r="G70" i="1"/>
  <c r="H70" i="1"/>
  <c r="H94" i="1"/>
  <c r="G94" i="1"/>
  <c r="H126" i="1"/>
  <c r="G126" i="1"/>
  <c r="H150" i="1"/>
  <c r="G150" i="1"/>
  <c r="H190" i="1"/>
  <c r="G190" i="1"/>
  <c r="G23" i="1"/>
  <c r="H23" i="1"/>
  <c r="H47" i="1"/>
  <c r="G47" i="1"/>
  <c r="H63" i="1"/>
  <c r="G63" i="1"/>
  <c r="H79" i="1"/>
  <c r="G79" i="1"/>
  <c r="G87" i="1"/>
  <c r="H87" i="1"/>
  <c r="H111" i="1"/>
  <c r="G111" i="1"/>
  <c r="H143" i="1"/>
  <c r="G143" i="1"/>
  <c r="H207" i="1"/>
  <c r="G207" i="1"/>
  <c r="G271" i="1"/>
  <c r="H271" i="1"/>
  <c r="H279" i="1"/>
  <c r="G279" i="1"/>
  <c r="H351" i="1"/>
  <c r="G351" i="1"/>
  <c r="H391" i="1"/>
  <c r="G391" i="1"/>
  <c r="H407" i="1"/>
  <c r="G407" i="1"/>
  <c r="G838" i="1"/>
  <c r="G824" i="1"/>
  <c r="G813" i="1"/>
  <c r="G799" i="1"/>
  <c r="G785" i="1"/>
  <c r="G774" i="1"/>
  <c r="G760" i="1"/>
  <c r="G749" i="1"/>
  <c r="G735" i="1"/>
  <c r="G721" i="1"/>
  <c r="G710" i="1"/>
  <c r="G696" i="1"/>
  <c r="G685" i="1"/>
  <c r="G671" i="1"/>
  <c r="G657" i="1"/>
  <c r="G646" i="1"/>
  <c r="G632" i="1"/>
  <c r="G616" i="1"/>
  <c r="G600" i="1"/>
  <c r="G584" i="1"/>
  <c r="G568" i="1"/>
  <c r="G536" i="1"/>
  <c r="G520" i="1"/>
  <c r="G504" i="1"/>
  <c r="G488" i="1"/>
  <c r="G472" i="1"/>
  <c r="G456" i="1"/>
  <c r="G440" i="1"/>
  <c r="G423" i="1"/>
  <c r="G404" i="1"/>
  <c r="G386" i="1"/>
  <c r="G368" i="1"/>
  <c r="G350" i="1"/>
  <c r="G331" i="1"/>
  <c r="G313" i="1"/>
  <c r="G295" i="1"/>
  <c r="G276" i="1"/>
  <c r="G258" i="1"/>
  <c r="G240" i="1"/>
  <c r="G222" i="1"/>
  <c r="G203" i="1"/>
  <c r="G185" i="1"/>
  <c r="G167" i="1"/>
  <c r="G148" i="1"/>
  <c r="G130" i="1"/>
  <c r="G107" i="1"/>
  <c r="G76" i="1"/>
  <c r="G44" i="1"/>
  <c r="G12" i="1"/>
  <c r="H807" i="1"/>
  <c r="H748" i="1"/>
  <c r="H399" i="1"/>
  <c r="H29" i="1"/>
  <c r="G29" i="1"/>
  <c r="H61" i="1"/>
  <c r="G61" i="1"/>
  <c r="H101" i="1"/>
  <c r="G101" i="1"/>
  <c r="H133" i="1"/>
  <c r="G133" i="1"/>
  <c r="H173" i="1"/>
  <c r="G173" i="1"/>
  <c r="H221" i="1"/>
  <c r="G221" i="1"/>
  <c r="H253" i="1"/>
  <c r="G253" i="1"/>
  <c r="H277" i="1"/>
  <c r="G277" i="1"/>
  <c r="H325" i="1"/>
  <c r="G325" i="1"/>
  <c r="H357" i="1"/>
  <c r="G357" i="1"/>
  <c r="H381" i="1"/>
  <c r="G381" i="1"/>
  <c r="H421" i="1"/>
  <c r="G421" i="1"/>
  <c r="H15" i="1"/>
  <c r="G15" i="1"/>
  <c r="G38" i="1"/>
  <c r="H38" i="1"/>
  <c r="H62" i="1"/>
  <c r="G62" i="1"/>
  <c r="G86" i="1"/>
  <c r="H86" i="1"/>
  <c r="G102" i="1"/>
  <c r="H102" i="1"/>
  <c r="G118" i="1"/>
  <c r="H118" i="1"/>
  <c r="H142" i="1"/>
  <c r="G142" i="1"/>
  <c r="H206" i="1"/>
  <c r="G206" i="1"/>
  <c r="H31" i="1"/>
  <c r="G31" i="1"/>
  <c r="G39" i="1"/>
  <c r="H39" i="1"/>
  <c r="H95" i="1"/>
  <c r="G95" i="1"/>
  <c r="H151" i="1"/>
  <c r="G151" i="1"/>
  <c r="H159" i="1"/>
  <c r="G159" i="1"/>
  <c r="H199" i="1"/>
  <c r="G199" i="1"/>
  <c r="H215" i="1"/>
  <c r="G215" i="1"/>
  <c r="H263" i="1"/>
  <c r="G263" i="1"/>
  <c r="H287" i="1"/>
  <c r="G287" i="1"/>
  <c r="H327" i="1"/>
  <c r="G327" i="1"/>
  <c r="H343" i="1"/>
  <c r="G343" i="1"/>
  <c r="H415" i="1"/>
  <c r="G415" i="1"/>
  <c r="H216" i="1"/>
  <c r="G216" i="1"/>
  <c r="H344" i="1"/>
  <c r="G344" i="1"/>
  <c r="G400" i="1"/>
  <c r="H400" i="1"/>
  <c r="H424" i="1"/>
  <c r="G424" i="1"/>
  <c r="G837" i="1"/>
  <c r="G823" i="1"/>
  <c r="G809" i="1"/>
  <c r="G798" i="1"/>
  <c r="G784" i="1"/>
  <c r="G773" i="1"/>
  <c r="G759" i="1"/>
  <c r="G745" i="1"/>
  <c r="G734" i="1"/>
  <c r="G720" i="1"/>
  <c r="G709" i="1"/>
  <c r="G695" i="1"/>
  <c r="G681" i="1"/>
  <c r="G670" i="1"/>
  <c r="G656" i="1"/>
  <c r="G645" i="1"/>
  <c r="G631" i="1"/>
  <c r="G615" i="1"/>
  <c r="G599" i="1"/>
  <c r="G583" i="1"/>
  <c r="G567" i="1"/>
  <c r="G551" i="1"/>
  <c r="G535" i="1"/>
  <c r="G519" i="1"/>
  <c r="G503" i="1"/>
  <c r="G487" i="1"/>
  <c r="G471" i="1"/>
  <c r="G455" i="1"/>
  <c r="G422" i="1"/>
  <c r="G403" i="1"/>
  <c r="G385" i="1"/>
  <c r="G367" i="1"/>
  <c r="G348" i="1"/>
  <c r="G330" i="1"/>
  <c r="G312" i="1"/>
  <c r="G294" i="1"/>
  <c r="G275" i="1"/>
  <c r="G257" i="1"/>
  <c r="G239" i="1"/>
  <c r="G220" i="1"/>
  <c r="G202" i="1"/>
  <c r="G184" i="1"/>
  <c r="G166" i="1"/>
  <c r="G147" i="1"/>
  <c r="G129" i="1"/>
  <c r="G106" i="1"/>
  <c r="G75" i="1"/>
  <c r="G43" i="1"/>
  <c r="G11" i="1"/>
  <c r="H806" i="1"/>
  <c r="H743" i="1"/>
  <c r="H655" i="1"/>
  <c r="H538" i="1"/>
  <c r="H119" i="1"/>
  <c r="H205" i="1"/>
  <c r="G205" i="1"/>
  <c r="H293" i="1"/>
  <c r="G293" i="1"/>
  <c r="H32" i="1"/>
  <c r="G32" i="1"/>
  <c r="H64" i="1"/>
  <c r="G64" i="1"/>
  <c r="H96" i="1"/>
  <c r="G96" i="1"/>
  <c r="H152" i="1"/>
  <c r="G152" i="1"/>
  <c r="G272" i="1"/>
  <c r="H272" i="1"/>
  <c r="H352" i="1"/>
  <c r="G352" i="1"/>
  <c r="H81" i="1"/>
  <c r="G81" i="1"/>
  <c r="H113" i="1"/>
  <c r="G113" i="1"/>
  <c r="H153" i="1"/>
  <c r="G153" i="1"/>
  <c r="H161" i="1"/>
  <c r="G161" i="1"/>
  <c r="H169" i="1"/>
  <c r="G169" i="1"/>
  <c r="H177" i="1"/>
  <c r="G177" i="1"/>
  <c r="H217" i="1"/>
  <c r="G217" i="1"/>
  <c r="H225" i="1"/>
  <c r="G225" i="1"/>
  <c r="H241" i="1"/>
  <c r="G241" i="1"/>
  <c r="H281" i="1"/>
  <c r="G281" i="1"/>
  <c r="H289" i="1"/>
  <c r="G289" i="1"/>
  <c r="G297" i="1"/>
  <c r="H297" i="1"/>
  <c r="H305" i="1"/>
  <c r="G305" i="1"/>
  <c r="H345" i="1"/>
  <c r="G345" i="1"/>
  <c r="H353" i="1"/>
  <c r="G353" i="1"/>
  <c r="G361" i="1"/>
  <c r="H361" i="1"/>
  <c r="H369" i="1"/>
  <c r="G369" i="1"/>
  <c r="H409" i="1"/>
  <c r="G409" i="1"/>
  <c r="H417" i="1"/>
  <c r="G417" i="1"/>
  <c r="G425" i="1"/>
  <c r="H425" i="1"/>
  <c r="H433" i="1"/>
  <c r="G433" i="1"/>
  <c r="H457" i="1"/>
  <c r="G457" i="1"/>
  <c r="H465" i="1"/>
  <c r="G465" i="1"/>
  <c r="H473" i="1"/>
  <c r="G473" i="1"/>
  <c r="H497" i="1"/>
  <c r="G497" i="1"/>
  <c r="H505" i="1"/>
  <c r="G505" i="1"/>
  <c r="H513" i="1"/>
  <c r="G513" i="1"/>
  <c r="H521" i="1"/>
  <c r="G521" i="1"/>
  <c r="H529" i="1"/>
  <c r="G529" i="1"/>
  <c r="H537" i="1"/>
  <c r="G537" i="1"/>
  <c r="H545" i="1"/>
  <c r="G545" i="1"/>
  <c r="H553" i="1"/>
  <c r="G553" i="1"/>
  <c r="H561" i="1"/>
  <c r="G561" i="1"/>
  <c r="H569" i="1"/>
  <c r="G569" i="1"/>
  <c r="H577" i="1"/>
  <c r="G577" i="1"/>
  <c r="H585" i="1"/>
  <c r="G585" i="1"/>
  <c r="H593" i="1"/>
  <c r="G593" i="1"/>
  <c r="H601" i="1"/>
  <c r="G601" i="1"/>
  <c r="H609" i="1"/>
  <c r="G609" i="1"/>
  <c r="H617" i="1"/>
  <c r="G617" i="1"/>
  <c r="H625" i="1"/>
  <c r="G625" i="1"/>
  <c r="G2" i="1"/>
  <c r="G833" i="1"/>
  <c r="G822" i="1"/>
  <c r="G808" i="1"/>
  <c r="G797" i="1"/>
  <c r="G783" i="1"/>
  <c r="G769" i="1"/>
  <c r="G758" i="1"/>
  <c r="G744" i="1"/>
  <c r="G733" i="1"/>
  <c r="G719" i="1"/>
  <c r="G705" i="1"/>
  <c r="G680" i="1"/>
  <c r="G669" i="1"/>
  <c r="G641" i="1"/>
  <c r="G630" i="1"/>
  <c r="G614" i="1"/>
  <c r="G598" i="1"/>
  <c r="G582" i="1"/>
  <c r="G566" i="1"/>
  <c r="G550" i="1"/>
  <c r="G534" i="1"/>
  <c r="G518" i="1"/>
  <c r="G502" i="1"/>
  <c r="G486" i="1"/>
  <c r="G470" i="1"/>
  <c r="G454" i="1"/>
  <c r="G420" i="1"/>
  <c r="G402" i="1"/>
  <c r="G384" i="1"/>
  <c r="G366" i="1"/>
  <c r="G347" i="1"/>
  <c r="G329" i="1"/>
  <c r="G311" i="1"/>
  <c r="G292" i="1"/>
  <c r="G274" i="1"/>
  <c r="G256" i="1"/>
  <c r="G238" i="1"/>
  <c r="G219" i="1"/>
  <c r="G201" i="1"/>
  <c r="G164" i="1"/>
  <c r="G146" i="1"/>
  <c r="G128" i="1"/>
  <c r="G105" i="1"/>
  <c r="G73" i="1"/>
  <c r="G41" i="1"/>
  <c r="G9" i="1"/>
  <c r="H742" i="1"/>
  <c r="H642" i="1"/>
  <c r="H233" i="1"/>
  <c r="H71" i="1"/>
  <c r="H197" i="1"/>
  <c r="G197" i="1"/>
  <c r="H301" i="1"/>
  <c r="G301" i="1"/>
  <c r="H168" i="1"/>
  <c r="G168" i="1"/>
  <c r="H208" i="1"/>
  <c r="G208" i="1"/>
  <c r="H360" i="1"/>
  <c r="G360" i="1"/>
  <c r="H408" i="1"/>
  <c r="G408" i="1"/>
  <c r="H33" i="1"/>
  <c r="G33" i="1"/>
  <c r="H97" i="1"/>
  <c r="G97" i="1"/>
  <c r="H481" i="1"/>
  <c r="G481" i="1"/>
  <c r="H3" i="1"/>
  <c r="G3" i="1"/>
  <c r="H18" i="1"/>
  <c r="G18" i="1"/>
  <c r="H26" i="1"/>
  <c r="G26" i="1"/>
  <c r="H34" i="1"/>
  <c r="G34" i="1"/>
  <c r="H42" i="1"/>
  <c r="G42" i="1"/>
  <c r="H50" i="1"/>
  <c r="G50" i="1"/>
  <c r="H58" i="1"/>
  <c r="G58" i="1"/>
  <c r="H66" i="1"/>
  <c r="G66" i="1"/>
  <c r="H74" i="1"/>
  <c r="G74" i="1"/>
  <c r="H82" i="1"/>
  <c r="G82" i="1"/>
  <c r="H90" i="1"/>
  <c r="G90" i="1"/>
  <c r="H98" i="1"/>
  <c r="G98" i="1"/>
  <c r="H114" i="1"/>
  <c r="G114" i="1"/>
  <c r="H122" i="1"/>
  <c r="G122" i="1"/>
  <c r="H162" i="1"/>
  <c r="G162" i="1"/>
  <c r="H170" i="1"/>
  <c r="G170" i="1"/>
  <c r="H178" i="1"/>
  <c r="G178" i="1"/>
  <c r="H186" i="1"/>
  <c r="G186" i="1"/>
  <c r="H226" i="1"/>
  <c r="G226" i="1"/>
  <c r="H234" i="1"/>
  <c r="G234" i="1"/>
  <c r="H242" i="1"/>
  <c r="G242" i="1"/>
  <c r="H250" i="1"/>
  <c r="G250" i="1"/>
  <c r="H290" i="1"/>
  <c r="G290" i="1"/>
  <c r="H298" i="1"/>
  <c r="G298" i="1"/>
  <c r="H306" i="1"/>
  <c r="G306" i="1"/>
  <c r="H314" i="1"/>
  <c r="G314" i="1"/>
  <c r="H354" i="1"/>
  <c r="G354" i="1"/>
  <c r="H362" i="1"/>
  <c r="G362" i="1"/>
  <c r="H370" i="1"/>
  <c r="G370" i="1"/>
  <c r="H378" i="1"/>
  <c r="G378" i="1"/>
  <c r="H418" i="1"/>
  <c r="G418" i="1"/>
  <c r="H426" i="1"/>
  <c r="G426" i="1"/>
  <c r="H434" i="1"/>
  <c r="G434" i="1"/>
  <c r="H442" i="1"/>
  <c r="G442" i="1"/>
  <c r="G450" i="1"/>
  <c r="H450" i="1"/>
  <c r="H458" i="1"/>
  <c r="G458" i="1"/>
  <c r="H466" i="1"/>
  <c r="G466" i="1"/>
  <c r="G474" i="1"/>
  <c r="H474" i="1"/>
  <c r="H482" i="1"/>
  <c r="G482" i="1"/>
  <c r="H490" i="1"/>
  <c r="G490" i="1"/>
  <c r="H498" i="1"/>
  <c r="G498" i="1"/>
  <c r="H506" i="1"/>
  <c r="G506" i="1"/>
  <c r="G514" i="1"/>
  <c r="H514" i="1"/>
  <c r="H522" i="1"/>
  <c r="G522" i="1"/>
  <c r="H530" i="1"/>
  <c r="G530" i="1"/>
  <c r="H546" i="1"/>
  <c r="G546" i="1"/>
  <c r="H554" i="1"/>
  <c r="G554" i="1"/>
  <c r="H562" i="1"/>
  <c r="G562" i="1"/>
  <c r="H570" i="1"/>
  <c r="G570" i="1"/>
  <c r="G578" i="1"/>
  <c r="H578" i="1"/>
  <c r="H586" i="1"/>
  <c r="G586" i="1"/>
  <c r="H594" i="1"/>
  <c r="G594" i="1"/>
  <c r="H610" i="1"/>
  <c r="G610" i="1"/>
  <c r="H618" i="1"/>
  <c r="G618" i="1"/>
  <c r="H626" i="1"/>
  <c r="G626" i="1"/>
  <c r="H634" i="1"/>
  <c r="G634" i="1"/>
  <c r="H650" i="1"/>
  <c r="G650" i="1"/>
  <c r="H658" i="1"/>
  <c r="G658" i="1"/>
  <c r="H666" i="1"/>
  <c r="G666" i="1"/>
  <c r="H674" i="1"/>
  <c r="G674" i="1"/>
  <c r="H682" i="1"/>
  <c r="G682" i="1"/>
  <c r="H690" i="1"/>
  <c r="G690" i="1"/>
  <c r="H698" i="1"/>
  <c r="G698" i="1"/>
  <c r="H706" i="1"/>
  <c r="G706" i="1"/>
  <c r="H714" i="1"/>
  <c r="G714" i="1"/>
  <c r="H722" i="1"/>
  <c r="G722" i="1"/>
  <c r="H730" i="1"/>
  <c r="G730" i="1"/>
  <c r="H738" i="1"/>
  <c r="G738" i="1"/>
  <c r="H746" i="1"/>
  <c r="G746" i="1"/>
  <c r="H754" i="1"/>
  <c r="G754" i="1"/>
  <c r="H762" i="1"/>
  <c r="G762" i="1"/>
  <c r="H770" i="1"/>
  <c r="G770" i="1"/>
  <c r="H778" i="1"/>
  <c r="G778" i="1"/>
  <c r="H786" i="1"/>
  <c r="G786" i="1"/>
  <c r="H794" i="1"/>
  <c r="G794" i="1"/>
  <c r="H802" i="1"/>
  <c r="G802" i="1"/>
  <c r="H810" i="1"/>
  <c r="G810" i="1"/>
  <c r="H818" i="1"/>
  <c r="G818" i="1"/>
  <c r="H826" i="1"/>
  <c r="G826" i="1"/>
  <c r="H834" i="1"/>
  <c r="G834" i="1"/>
  <c r="G7" i="1"/>
  <c r="G832" i="1"/>
  <c r="G821" i="1"/>
  <c r="G793" i="1"/>
  <c r="G782" i="1"/>
  <c r="G768" i="1"/>
  <c r="G757" i="1"/>
  <c r="G729" i="1"/>
  <c r="G704" i="1"/>
  <c r="G693" i="1"/>
  <c r="G679" i="1"/>
  <c r="G665" i="1"/>
  <c r="G654" i="1"/>
  <c r="G640" i="1"/>
  <c r="G629" i="1"/>
  <c r="G613" i="1"/>
  <c r="G597" i="1"/>
  <c r="G581" i="1"/>
  <c r="G565" i="1"/>
  <c r="G549" i="1"/>
  <c r="G533" i="1"/>
  <c r="G517" i="1"/>
  <c r="G501" i="1"/>
  <c r="G485" i="1"/>
  <c r="G469" i="1"/>
  <c r="G453" i="1"/>
  <c r="G437" i="1"/>
  <c r="G419" i="1"/>
  <c r="G401" i="1"/>
  <c r="G383" i="1"/>
  <c r="G364" i="1"/>
  <c r="G346" i="1"/>
  <c r="G328" i="1"/>
  <c r="G310" i="1"/>
  <c r="G291" i="1"/>
  <c r="G273" i="1"/>
  <c r="G255" i="1"/>
  <c r="G236" i="1"/>
  <c r="G218" i="1"/>
  <c r="G200" i="1"/>
  <c r="G163" i="1"/>
  <c r="G145" i="1"/>
  <c r="G127" i="1"/>
  <c r="G104" i="1"/>
  <c r="G72" i="1"/>
  <c r="G40" i="1"/>
  <c r="G8" i="1"/>
  <c r="H788" i="1"/>
  <c r="H489" i="1"/>
  <c r="H232" i="1"/>
  <c r="H149" i="1"/>
  <c r="G149" i="1"/>
  <c r="H341" i="1"/>
  <c r="G341" i="1"/>
  <c r="H223" i="1"/>
  <c r="G223" i="1"/>
  <c r="H16" i="1"/>
  <c r="G16" i="1"/>
  <c r="H48" i="1"/>
  <c r="G48" i="1"/>
  <c r="H80" i="1"/>
  <c r="G80" i="1"/>
  <c r="H112" i="1"/>
  <c r="G112" i="1"/>
  <c r="H160" i="1"/>
  <c r="G160" i="1"/>
  <c r="H224" i="1"/>
  <c r="G224" i="1"/>
  <c r="H288" i="1"/>
  <c r="G288" i="1"/>
  <c r="H10" i="1"/>
  <c r="G10" i="1"/>
  <c r="H65" i="1"/>
  <c r="G65" i="1"/>
  <c r="H441" i="1"/>
  <c r="G441" i="1"/>
  <c r="H4" i="1"/>
  <c r="G4" i="1"/>
  <c r="H19" i="1"/>
  <c r="G19" i="1"/>
  <c r="H35" i="1"/>
  <c r="G35" i="1"/>
  <c r="H51" i="1"/>
  <c r="G51" i="1"/>
  <c r="H67" i="1"/>
  <c r="G67" i="1"/>
  <c r="H83" i="1"/>
  <c r="G83" i="1"/>
  <c r="H99" i="1"/>
  <c r="G99" i="1"/>
  <c r="H123" i="1"/>
  <c r="G123" i="1"/>
  <c r="H131" i="1"/>
  <c r="G131" i="1"/>
  <c r="H171" i="1"/>
  <c r="G171" i="1"/>
  <c r="H179" i="1"/>
  <c r="G179" i="1"/>
  <c r="H187" i="1"/>
  <c r="G187" i="1"/>
  <c r="H195" i="1"/>
  <c r="G195" i="1"/>
  <c r="H235" i="1"/>
  <c r="G235" i="1"/>
  <c r="H243" i="1"/>
  <c r="G243" i="1"/>
  <c r="H251" i="1"/>
  <c r="G251" i="1"/>
  <c r="H259" i="1"/>
  <c r="G259" i="1"/>
  <c r="H299" i="1"/>
  <c r="G299" i="1"/>
  <c r="H307" i="1"/>
  <c r="G307" i="1"/>
  <c r="H315" i="1"/>
  <c r="G315" i="1"/>
  <c r="H323" i="1"/>
  <c r="G323" i="1"/>
  <c r="H363" i="1"/>
  <c r="G363" i="1"/>
  <c r="H371" i="1"/>
  <c r="G371" i="1"/>
  <c r="H379" i="1"/>
  <c r="G379" i="1"/>
  <c r="H387" i="1"/>
  <c r="G387" i="1"/>
  <c r="H427" i="1"/>
  <c r="G427" i="1"/>
  <c r="H435" i="1"/>
  <c r="G435" i="1"/>
  <c r="H443" i="1"/>
  <c r="G443" i="1"/>
  <c r="H451" i="1"/>
  <c r="G451" i="1"/>
  <c r="H459" i="1"/>
  <c r="G459" i="1"/>
  <c r="H467" i="1"/>
  <c r="G467" i="1"/>
  <c r="H475" i="1"/>
  <c r="G475" i="1"/>
  <c r="H483" i="1"/>
  <c r="G483" i="1"/>
  <c r="H491" i="1"/>
  <c r="G491" i="1"/>
  <c r="H499" i="1"/>
  <c r="G499" i="1"/>
  <c r="H507" i="1"/>
  <c r="G507" i="1"/>
  <c r="H515" i="1"/>
  <c r="G515" i="1"/>
  <c r="H523" i="1"/>
  <c r="G523" i="1"/>
  <c r="H531" i="1"/>
  <c r="G531" i="1"/>
  <c r="H539" i="1"/>
  <c r="G539" i="1"/>
  <c r="H547" i="1"/>
  <c r="G547" i="1"/>
  <c r="H555" i="1"/>
  <c r="G555" i="1"/>
  <c r="H563" i="1"/>
  <c r="G563" i="1"/>
  <c r="H571" i="1"/>
  <c r="G571" i="1"/>
  <c r="H579" i="1"/>
  <c r="G579" i="1"/>
  <c r="H587" i="1"/>
  <c r="G587" i="1"/>
  <c r="H595" i="1"/>
  <c r="G595" i="1"/>
  <c r="H603" i="1"/>
  <c r="G603" i="1"/>
  <c r="H611" i="1"/>
  <c r="G611" i="1"/>
  <c r="H619" i="1"/>
  <c r="G619" i="1"/>
  <c r="H627" i="1"/>
  <c r="G627" i="1"/>
  <c r="H635" i="1"/>
  <c r="G635" i="1"/>
  <c r="H643" i="1"/>
  <c r="G643" i="1"/>
  <c r="H651" i="1"/>
  <c r="G651" i="1"/>
  <c r="H659" i="1"/>
  <c r="G659" i="1"/>
  <c r="H667" i="1"/>
  <c r="G667" i="1"/>
  <c r="H675" i="1"/>
  <c r="G675" i="1"/>
  <c r="H683" i="1"/>
  <c r="G683" i="1"/>
  <c r="H691" i="1"/>
  <c r="G691" i="1"/>
  <c r="H699" i="1"/>
  <c r="G699" i="1"/>
  <c r="H707" i="1"/>
  <c r="G707" i="1"/>
  <c r="H715" i="1"/>
  <c r="G715" i="1"/>
  <c r="H723" i="1"/>
  <c r="G723" i="1"/>
  <c r="H731" i="1"/>
  <c r="G731" i="1"/>
  <c r="H739" i="1"/>
  <c r="G739" i="1"/>
  <c r="H747" i="1"/>
  <c r="G747" i="1"/>
  <c r="H755" i="1"/>
  <c r="G755" i="1"/>
  <c r="H763" i="1"/>
  <c r="G763" i="1"/>
  <c r="H771" i="1"/>
  <c r="G771" i="1"/>
  <c r="H779" i="1"/>
  <c r="G779" i="1"/>
  <c r="H787" i="1"/>
  <c r="G787" i="1"/>
  <c r="H795" i="1"/>
  <c r="G795" i="1"/>
  <c r="H803" i="1"/>
  <c r="G803" i="1"/>
  <c r="H811" i="1"/>
  <c r="G811" i="1"/>
  <c r="H819" i="1"/>
  <c r="G819" i="1"/>
  <c r="H827" i="1"/>
  <c r="G827" i="1"/>
  <c r="G835" i="1"/>
  <c r="H835" i="1"/>
  <c r="G6" i="1"/>
  <c r="G831" i="1"/>
  <c r="G817" i="1"/>
  <c r="G792" i="1"/>
  <c r="G781" i="1"/>
  <c r="G753" i="1"/>
  <c r="G728" i="1"/>
  <c r="G717" i="1"/>
  <c r="G703" i="1"/>
  <c r="G689" i="1"/>
  <c r="G678" i="1"/>
  <c r="G664" i="1"/>
  <c r="G653" i="1"/>
  <c r="G639" i="1"/>
  <c r="G624" i="1"/>
  <c r="G608" i="1"/>
  <c r="G576" i="1"/>
  <c r="G560" i="1"/>
  <c r="G544" i="1"/>
  <c r="G528" i="1"/>
  <c r="G512" i="1"/>
  <c r="G496" i="1"/>
  <c r="G480" i="1"/>
  <c r="G464" i="1"/>
  <c r="G448" i="1"/>
  <c r="G432" i="1"/>
  <c r="G414" i="1"/>
  <c r="G395" i="1"/>
  <c r="G377" i="1"/>
  <c r="G359" i="1"/>
  <c r="G340" i="1"/>
  <c r="G322" i="1"/>
  <c r="G304" i="1"/>
  <c r="G267" i="1"/>
  <c r="G249" i="1"/>
  <c r="G231" i="1"/>
  <c r="G212" i="1"/>
  <c r="G194" i="1"/>
  <c r="G176" i="1"/>
  <c r="G158" i="1"/>
  <c r="G139" i="1"/>
  <c r="G121" i="1"/>
  <c r="G92" i="1"/>
  <c r="G60" i="1"/>
  <c r="G28" i="1"/>
  <c r="H602" i="1"/>
  <c r="H336" i="1"/>
  <c r="H55" i="1"/>
</calcChain>
</file>

<file path=xl/sharedStrings.xml><?xml version="1.0" encoding="utf-8"?>
<sst xmlns="http://schemas.openxmlformats.org/spreadsheetml/2006/main" count="2684" uniqueCount="71">
  <si>
    <t>Year</t>
  </si>
  <si>
    <t>Month</t>
  </si>
  <si>
    <t>Income Breakdowns</t>
  </si>
  <si>
    <t>Counts</t>
  </si>
  <si>
    <t>Income</t>
  </si>
  <si>
    <t>Target Income</t>
  </si>
  <si>
    <t>Income Sources</t>
  </si>
  <si>
    <t>Operating Profit</t>
  </si>
  <si>
    <t>Jan</t>
  </si>
  <si>
    <t>Vaccination</t>
  </si>
  <si>
    <t>Consultation</t>
  </si>
  <si>
    <t>Treatment</t>
  </si>
  <si>
    <t>Pills</t>
  </si>
  <si>
    <t>Bloodwork</t>
  </si>
  <si>
    <t>Other</t>
  </si>
  <si>
    <t>COVID-19</t>
  </si>
  <si>
    <t>MonkeyPox</t>
  </si>
  <si>
    <t>Influenza</t>
  </si>
  <si>
    <t>GP</t>
  </si>
  <si>
    <t>Infectionist</t>
  </si>
  <si>
    <t>Infusion</t>
  </si>
  <si>
    <t>Bandages</t>
  </si>
  <si>
    <t>Diagnostics</t>
  </si>
  <si>
    <t>X-Ray</t>
  </si>
  <si>
    <t>UltraSound</t>
  </si>
  <si>
    <t>CTScan</t>
  </si>
  <si>
    <t>Biopsy</t>
  </si>
  <si>
    <t>Feb</t>
  </si>
  <si>
    <t>Mar</t>
  </si>
  <si>
    <t>Apr</t>
  </si>
  <si>
    <t>May</t>
  </si>
  <si>
    <t>Jun</t>
  </si>
  <si>
    <t>Jul</t>
  </si>
  <si>
    <t>Aug</t>
  </si>
  <si>
    <t>Sep</t>
  </si>
  <si>
    <t>Oct</t>
  </si>
  <si>
    <t>Nov</t>
  </si>
  <si>
    <t>Dec</t>
  </si>
  <si>
    <t>Operating Costs</t>
  </si>
  <si>
    <t>County</t>
  </si>
  <si>
    <t>Amount</t>
  </si>
  <si>
    <t>Target</t>
  </si>
  <si>
    <t>New York</t>
  </si>
  <si>
    <t>Row Labels</t>
  </si>
  <si>
    <t>Grand Total</t>
  </si>
  <si>
    <t>Sum of Income</t>
  </si>
  <si>
    <t>Sum of Income2</t>
  </si>
  <si>
    <t>Radiology</t>
  </si>
  <si>
    <t>Pharmacy</t>
  </si>
  <si>
    <t>X</t>
  </si>
  <si>
    <t>Y</t>
  </si>
  <si>
    <t>Max</t>
  </si>
  <si>
    <t>Sum of Target Income</t>
  </si>
  <si>
    <t>Sum of Counts</t>
  </si>
  <si>
    <t>Sum of Counts2</t>
  </si>
  <si>
    <t>Count</t>
  </si>
  <si>
    <t>Count %</t>
  </si>
  <si>
    <t>Average Income by Month</t>
  </si>
  <si>
    <t>Sum of Operating Profit</t>
  </si>
  <si>
    <t>Target Achieved</t>
  </si>
  <si>
    <t>Total Income</t>
  </si>
  <si>
    <t>Sum of Target</t>
  </si>
  <si>
    <t>To Complete</t>
  </si>
  <si>
    <t>Achieved</t>
  </si>
  <si>
    <t>Chicago</t>
  </si>
  <si>
    <t>Dallas</t>
  </si>
  <si>
    <t>Miami</t>
  </si>
  <si>
    <t>Seattle</t>
  </si>
  <si>
    <t>San Jose</t>
  </si>
  <si>
    <t>Highest</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</si>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</sst>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9" formatCode="&quot;$&quot;#,##0"/>
    <numFmt numFmtId="183" formatCode="0.0%"/>
    <numFmt numFmtId="185" formatCode="_(&quot;$&quot;* #,##0_);_(&quot;$&quot;* \(#,##0\);_(&quot;$&quot;* &quot;-&quot;??_);_(@_)"/>
  </numFmts>
  <fonts count="9" x14ac:knownFonts="1">
    <font>
      <sz val="12"/>
      <color theme="1"/>
      <name val="Aptos Narrow"/>
      <family val="2"/>
      <scheme val="minor"/>
    </font>
    <font>
      <sz val="12"/>
      <color theme="1"/>
      <name val="Aptos Narrow"/>
      <family val="2"/>
      <scheme val="minor"/>
    </font>
    <font>
      <sz val="12"/>
      <color theme="0"/>
      <name val="Aptos Narrow"/>
      <family val="2"/>
      <scheme val="minor"/>
    </font>
    <font>
      <b/>
      <sz val="12"/>
      <color theme="0"/>
      <name val="Aptos Narrow"/>
      <scheme val="minor"/>
    </font>
    <font>
      <sz val="8"/>
      <name val="Aptos Narrow"/>
      <family val="2"/>
      <scheme val="minor"/>
    </font>
    <font>
      <sz val="12"/>
      <color rgb="FFD883FF"/>
      <name val="Aptos Narrow"/>
      <family val="2"/>
      <scheme val="minor"/>
    </font>
    <font>
      <sz val="12"/>
      <color theme="7" tint="0.59999389629810485"/>
      <name val="Aptos Narrow"/>
      <family val="2"/>
      <scheme val="minor"/>
    </font>
    <font>
      <sz val="12"/>
      <color theme="7" tint="0.39997558519241921"/>
      <name val="Aptos Narrow"/>
      <family val="2"/>
      <scheme val="minor"/>
    </font>
    <font>
      <sz val="14"/>
      <color rgb="FFFF9300"/>
      <name val="Aptos Narrow"/>
      <family val="2"/>
      <scheme val="minor"/>
    </font>
  </fonts>
  <fills count="5">
    <fill>
      <patternFill patternType="none"/>
    </fill>
    <fill>
      <patternFill patternType="gray125"/>
    </fill>
    <fill>
      <patternFill patternType="solid">
        <fgColor theme="1"/>
        <bgColor indexed="64"/>
      </patternFill>
    </fill>
    <fill>
      <patternFill patternType="solid">
        <fgColor theme="6" tint="-0.249977111117893"/>
        <bgColor indexed="64"/>
      </patternFill>
    </fill>
    <fill>
      <patternFill patternType="solid">
        <fgColor rgb="FFFF00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0" fillId="2" borderId="0" xfId="0" applyFill="1"/>
    <xf numFmtId="0" fontId="2" fillId="2" borderId="0" xfId="0" applyFont="1" applyFill="1"/>
    <xf numFmtId="0" fontId="3" fillId="3" borderId="0" xfId="0" applyFont="1" applyFill="1"/>
    <xf numFmtId="2" fontId="0" fillId="0" borderId="0" xfId="0" applyNumberFormat="1"/>
    <xf numFmtId="0" fontId="3" fillId="0" borderId="0" xfId="0" applyFont="1" applyFill="1"/>
    <xf numFmtId="0" fontId="3" fillId="4" borderId="0" xfId="0" applyFont="1" applyFill="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2" borderId="0" xfId="0" applyFont="1" applyFill="1" applyAlignment="1">
      <alignment horizontal="center"/>
    </xf>
    <xf numFmtId="169" fontId="0" fillId="0" borderId="0" xfId="0" applyNumberFormat="1"/>
    <xf numFmtId="0" fontId="2" fillId="0" borderId="0" xfId="0" applyFont="1" applyFill="1" applyAlignment="1">
      <alignment horizontal="center"/>
    </xf>
    <xf numFmtId="169" fontId="0" fillId="0" borderId="0" xfId="0" applyNumberFormat="1" applyFill="1"/>
    <xf numFmtId="9" fontId="0" fillId="0" borderId="0" xfId="2" applyFont="1"/>
    <xf numFmtId="183" fontId="0" fillId="0" borderId="0" xfId="0" applyNumberFormat="1"/>
    <xf numFmtId="9" fontId="0" fillId="0" borderId="0" xfId="2" applyNumberFormat="1" applyFont="1"/>
    <xf numFmtId="9" fontId="0" fillId="0" borderId="0" xfId="0" applyNumberFormat="1"/>
    <xf numFmtId="44" fontId="0" fillId="0" borderId="0" xfId="0" applyNumberFormat="1"/>
    <xf numFmtId="185" fontId="0" fillId="0" borderId="0" xfId="0" applyNumberFormat="1"/>
    <xf numFmtId="3" fontId="0" fillId="0" borderId="0" xfId="0" applyNumberFormat="1"/>
    <xf numFmtId="0" fontId="0" fillId="0" borderId="0" xfId="0" applyAlignment="1">
      <alignment horizontal="left" indent="1"/>
    </xf>
    <xf numFmtId="0" fontId="0" fillId="2" borderId="0" xfId="0" applyFill="1" applyBorder="1"/>
    <xf numFmtId="0" fontId="0" fillId="0" borderId="0" xfId="0" applyFont="1" applyFill="1" applyAlignment="1">
      <alignment horizontal="left"/>
    </xf>
    <xf numFmtId="185" fontId="0" fillId="0" borderId="0" xfId="0" applyNumberFormat="1" applyFont="1" applyFill="1"/>
    <xf numFmtId="183" fontId="0" fillId="0" borderId="0" xfId="0" applyNumberFormat="1" applyFont="1" applyFill="1"/>
    <xf numFmtId="0" fontId="3" fillId="2" borderId="0" xfId="0" applyFont="1" applyFill="1"/>
    <xf numFmtId="185" fontId="0" fillId="0" borderId="0" xfId="1" applyNumberFormat="1" applyFont="1"/>
    <xf numFmtId="185" fontId="5" fillId="0" borderId="0" xfId="1" applyNumberFormat="1" applyFont="1" applyAlignment="1">
      <alignment horizontal="center"/>
    </xf>
    <xf numFmtId="185" fontId="6" fillId="0" borderId="0" xfId="1" applyNumberFormat="1" applyFont="1" applyAlignment="1">
      <alignment horizontal="center"/>
    </xf>
    <xf numFmtId="185" fontId="7" fillId="0" borderId="0" xfId="1" applyNumberFormat="1" applyFont="1" applyAlignment="1">
      <alignment horizontal="center"/>
    </xf>
    <xf numFmtId="185" fontId="8" fillId="0" borderId="0" xfId="1" applyNumberFormat="1" applyFont="1" applyAlignment="1">
      <alignment horizontal="center"/>
    </xf>
  </cellXfs>
  <cellStyles count="3">
    <cellStyle name="Currency" xfId="1" builtinId="4"/>
    <cellStyle name="Normal" xfId="0" builtinId="0"/>
    <cellStyle name="Percent" xfId="2" builtinId="5"/>
  </cellStyles>
  <dxfs count="117">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34" formatCode="_(&quot;$&quot;* #,##0.00_);_(&quot;$&quot;* \(#,##0.00\);_(&quot;$&quot;* &quot;-&quot;??_);_(@_)"/>
    </dxf>
    <dxf>
      <numFmt numFmtId="185" formatCode="_(&quot;$&quot;* #,##0_);_(&quot;$&quot;* \(#,##0\);_(&quot;$&quot;* &quot;-&quot;??_);_(@_)"/>
    </dxf>
    <dxf>
      <font>
        <color theme="1"/>
      </font>
    </dxf>
    <dxf>
      <font>
        <color theme="1"/>
      </font>
    </dxf>
    <dxf>
      <fill>
        <patternFill>
          <bgColor auto="1"/>
        </patternFill>
      </fill>
    </dxf>
    <dxf>
      <fill>
        <patternFill>
          <bgColor auto="1"/>
        </patternFill>
      </fill>
    </dxf>
    <dxf>
      <font>
        <color theme="0"/>
      </font>
    </dxf>
    <dxf>
      <font>
        <color theme="0"/>
      </font>
    </dxf>
    <dxf>
      <numFmt numFmtId="185" formatCode="_(&quot;$&quot;* #,##0_);_(&quot;$&quot;* \(#,##0\);_(&quot;$&quot;* &quot;-&quot;??_);_(@_)"/>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3" formatCode="0%"/>
    </dxf>
    <dxf>
      <numFmt numFmtId="3" formatCode="#,##0"/>
    </dxf>
    <dxf>
      <numFmt numFmtId="185" formatCode="_(&quot;$&quot;* #,##0_);_(&quot;$&quot;* \(#,##0\);_(&quot;$&quot;* &quot;-&quot;??_);_(@_)"/>
    </dxf>
    <dxf>
      <numFmt numFmtId="185" formatCode="_(&quot;$&quot;* #,##0_);_(&quot;$&quot;* \(#,##0\);_(&quot;$&quot;* &quot;-&quot;??_);_(@_)"/>
    </dxf>
    <dxf>
      <numFmt numFmtId="185" formatCode="_(&quot;$&quot;* #,##0_);_(&quot;$&quot;* \(#,##0\);_(&quot;$&quot;* &quot;-&quot;??_);_(@_)"/>
    </dxf>
    <dxf>
      <numFmt numFmtId="185" formatCode="_(&quot;$&quot;* #,##0_);_(&quot;$&quot;* \(#,##0\);_(&quot;$&quot;* &quot;-&quot;??_);_(@_)"/>
    </dxf>
  </dxfs>
  <tableStyles count="0" defaultTableStyle="TableStyleMedium2" defaultPivotStyle="PivotStyleLight16"/>
  <colors>
    <mruColors>
      <color rgb="FFFF9300"/>
      <color rgb="FFD883FF"/>
      <color rgb="FFFF8AD8"/>
      <color rgb="FF521B93"/>
      <color rgb="FF00FDFF"/>
      <color rgb="FF0432FF"/>
      <color rgb="FF011893"/>
      <color rgb="FF0054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927784577723379E-2"/>
          <c:y val="2.0484171322160148E-2"/>
          <c:w val="0.97307221542227662"/>
          <c:h val="0.95903165735567975"/>
        </c:manualLayout>
      </c:layout>
      <c:bubbleChart>
        <c:varyColors val="0"/>
        <c:ser>
          <c:idx val="3"/>
          <c:order val="0"/>
          <c:tx>
            <c:v>Income Sources</c:v>
          </c:tx>
          <c:spPr>
            <a:gradFill flip="none" rotWithShape="1">
              <a:gsLst>
                <a:gs pos="26000">
                  <a:srgbClr val="0432FF"/>
                </a:gs>
                <a:gs pos="100000">
                  <a:schemeClr val="accent1">
                    <a:lumMod val="70000"/>
                  </a:schemeClr>
                </a:gs>
              </a:gsLst>
              <a:lin ang="0" scaled="1"/>
              <a:tileRect/>
            </a:gradFill>
            <a:ln w="25400">
              <a:noFill/>
            </a:ln>
            <a:effectLst>
              <a:glow rad="140708">
                <a:schemeClr val="accent4">
                  <a:alpha val="57000"/>
                </a:schemeClr>
              </a:glow>
              <a:outerShdw blurRad="632039" dist="38100" dir="2700000" algn="tl" rotWithShape="0">
                <a:prstClr val="black">
                  <a:alpha val="40000"/>
                </a:prstClr>
              </a:outerShdw>
            </a:effectLst>
          </c:spPr>
          <c:invertIfNegative val="0"/>
          <c:dLbls>
            <c:dLbl>
              <c:idx val="0"/>
              <c:tx>
                <c:rich>
                  <a:bodyPr/>
                  <a:lstStyle/>
                  <a:p>
                    <a:fld id="{5BC6DCC7-DD4B-5040-B9D9-A648F6AD4D02}"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935-E948-A74E-99F3D7C819D1}"/>
                </c:ext>
              </c:extLst>
            </c:dLbl>
            <c:dLbl>
              <c:idx val="1"/>
              <c:tx>
                <c:rich>
                  <a:bodyPr/>
                  <a:lstStyle/>
                  <a:p>
                    <a:fld id="{0049D1AD-BF84-F541-93C3-DDF4BA3D3B07}"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935-E948-A74E-99F3D7C819D1}"/>
                </c:ext>
              </c:extLst>
            </c:dLbl>
            <c:dLbl>
              <c:idx val="2"/>
              <c:tx>
                <c:rich>
                  <a:bodyPr/>
                  <a:lstStyle/>
                  <a:p>
                    <a:fld id="{F414E4F0-96FF-144D-8D32-56907DE22CC5}"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935-E948-A74E-99F3D7C819D1}"/>
                </c:ext>
              </c:extLst>
            </c:dLbl>
            <c:dLbl>
              <c:idx val="3"/>
              <c:tx>
                <c:rich>
                  <a:bodyPr/>
                  <a:lstStyle/>
                  <a:p>
                    <a:fld id="{BC493865-23F7-7143-9B39-C702B4E4D291}"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935-E948-A74E-99F3D7C819D1}"/>
                </c:ext>
              </c:extLst>
            </c:dLbl>
            <c:dLbl>
              <c:idx val="4"/>
              <c:tx>
                <c:rich>
                  <a:bodyPr/>
                  <a:lstStyle/>
                  <a:p>
                    <a:fld id="{B2B35F7A-DC4A-9545-9E9D-033F8FCEDD26}"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935-E948-A74E-99F3D7C819D1}"/>
                </c:ext>
              </c:extLst>
            </c:dLbl>
            <c:dLbl>
              <c:idx val="5"/>
              <c:tx>
                <c:rich>
                  <a:bodyPr/>
                  <a:lstStyle/>
                  <a:p>
                    <a:fld id="{4D22C8B8-8E6B-ED48-BBF5-E60B472F0FF9}"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935-E948-A74E-99F3D7C819D1}"/>
                </c:ext>
              </c:extLst>
            </c:dLbl>
            <c:spPr>
              <a:noFill/>
              <a:ln>
                <a:noFill/>
              </a:ln>
              <a:effectLst/>
            </c:spPr>
            <c:txPr>
              <a:bodyPr wrap="square" lIns="38100" tIns="19050" rIns="38100" bIns="19050" anchor="ctr">
                <a:spAutoFit/>
              </a:bodyPr>
              <a:lstStyle/>
              <a:p>
                <a:pPr>
                  <a:defRPr sz="1200">
                    <a:solidFill>
                      <a:schemeClr val="bg1"/>
                    </a:solidFill>
                  </a:defRPr>
                </a:pPr>
                <a:endParaRPr lang="en-US"/>
              </a:p>
            </c:txPr>
            <c:dLblPos val="ctr"/>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xVal>
            <c:numRef>
              <c:f>'Pivot Tables Income'!$H$4:$H$9</c:f>
              <c:numCache>
                <c:formatCode>General</c:formatCode>
                <c:ptCount val="6"/>
                <c:pt idx="0">
                  <c:v>1</c:v>
                </c:pt>
                <c:pt idx="1">
                  <c:v>7</c:v>
                </c:pt>
                <c:pt idx="2">
                  <c:v>4</c:v>
                </c:pt>
                <c:pt idx="3">
                  <c:v>2</c:v>
                </c:pt>
                <c:pt idx="4">
                  <c:v>6</c:v>
                </c:pt>
                <c:pt idx="5">
                  <c:v>5</c:v>
                </c:pt>
              </c:numCache>
            </c:numRef>
          </c:xVal>
          <c:yVal>
            <c:numRef>
              <c:f>'Pivot Tables Income'!$I$4:$I$9</c:f>
              <c:numCache>
                <c:formatCode>General</c:formatCode>
                <c:ptCount val="6"/>
                <c:pt idx="0">
                  <c:v>3</c:v>
                </c:pt>
                <c:pt idx="1">
                  <c:v>2</c:v>
                </c:pt>
                <c:pt idx="2">
                  <c:v>1</c:v>
                </c:pt>
                <c:pt idx="3">
                  <c:v>8</c:v>
                </c:pt>
                <c:pt idx="4">
                  <c:v>6</c:v>
                </c:pt>
                <c:pt idx="5">
                  <c:v>9</c:v>
                </c:pt>
              </c:numCache>
            </c:numRef>
          </c:yVal>
          <c:bubbleSize>
            <c:numRef>
              <c:f>'Pivot Tables Income'!$J$4:$J$9</c:f>
              <c:numCache>
                <c:formatCode>"$"#,##0</c:formatCode>
                <c:ptCount val="6"/>
                <c:pt idx="0">
                  <c:v>342990</c:v>
                </c:pt>
                <c:pt idx="1">
                  <c:v>329910</c:v>
                </c:pt>
                <c:pt idx="2">
                  <c:v>30360</c:v>
                </c:pt>
                <c:pt idx="3">
                  <c:v>26340</c:v>
                </c:pt>
                <c:pt idx="4">
                  <c:v>240810</c:v>
                </c:pt>
                <c:pt idx="5">
                  <c:v>16217</c:v>
                </c:pt>
              </c:numCache>
            </c:numRef>
          </c:bubbleSize>
          <c:bubble3D val="0"/>
          <c:extLst>
            <c:ext xmlns:c15="http://schemas.microsoft.com/office/drawing/2012/chart" uri="{02D57815-91ED-43cb-92C2-25804820EDAC}">
              <c15:datalabelsRange>
                <c15:f>'Pivot Tables Income'!$J$4:$J$9</c15:f>
                <c15:dlblRangeCache>
                  <c:ptCount val="6"/>
                  <c:pt idx="0">
                    <c:v>$342,990</c:v>
                  </c:pt>
                  <c:pt idx="1">
                    <c:v>$329,910</c:v>
                  </c:pt>
                  <c:pt idx="2">
                    <c:v>$30,360</c:v>
                  </c:pt>
                  <c:pt idx="3">
                    <c:v>$26,340</c:v>
                  </c:pt>
                  <c:pt idx="4">
                    <c:v>$240,810</c:v>
                  </c:pt>
                  <c:pt idx="5">
                    <c:v>$16,217</c:v>
                  </c:pt>
                </c15:dlblRangeCache>
              </c15:datalabelsRange>
            </c:ext>
            <c:ext xmlns:c16="http://schemas.microsoft.com/office/drawing/2014/chart" uri="{C3380CC4-5D6E-409C-BE32-E72D297353CC}">
              <c16:uniqueId val="{00000006-F935-E948-A74E-99F3D7C819D1}"/>
            </c:ext>
          </c:extLst>
        </c:ser>
        <c:ser>
          <c:idx val="4"/>
          <c:order val="1"/>
          <c:tx>
            <c:v>Max</c:v>
          </c:tx>
          <c:spPr>
            <a:gradFill flip="none" rotWithShape="1">
              <a:gsLst>
                <a:gs pos="26000">
                  <a:schemeClr val="accent5">
                    <a:lumMod val="75000"/>
                  </a:schemeClr>
                </a:gs>
                <a:gs pos="100000">
                  <a:schemeClr val="accent5">
                    <a:lumMod val="60000"/>
                    <a:lumOff val="40000"/>
                  </a:schemeClr>
                </a:gs>
              </a:gsLst>
              <a:lin ang="0" scaled="1"/>
              <a:tileRect/>
            </a:gradFill>
            <a:ln w="25400">
              <a:noFill/>
            </a:ln>
            <a:effectLst>
              <a:glow rad="127000">
                <a:schemeClr val="accent5">
                  <a:lumMod val="75000"/>
                </a:schemeClr>
              </a:glow>
            </a:effectLst>
          </c:spPr>
          <c:invertIfNegative val="0"/>
          <c:dPt>
            <c:idx val="0"/>
            <c:invertIfNegative val="0"/>
            <c:bubble3D val="0"/>
            <c:spPr>
              <a:gradFill flip="none" rotWithShape="1">
                <a:gsLst>
                  <a:gs pos="26000">
                    <a:schemeClr val="accent5">
                      <a:lumMod val="75000"/>
                    </a:schemeClr>
                  </a:gs>
                  <a:gs pos="100000">
                    <a:schemeClr val="accent5">
                      <a:lumMod val="60000"/>
                      <a:lumOff val="40000"/>
                    </a:schemeClr>
                  </a:gs>
                </a:gsLst>
                <a:lin ang="0" scaled="1"/>
                <a:tileRect/>
              </a:gradFill>
              <a:ln w="25400">
                <a:noFill/>
              </a:ln>
              <a:effectLst>
                <a:glow rad="127000">
                  <a:schemeClr val="accent5">
                    <a:lumMod val="75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8-F935-E948-A74E-99F3D7C819D1}"/>
              </c:ext>
            </c:extLst>
          </c:dPt>
          <c:dLbls>
            <c:delete val="1"/>
          </c:dLbls>
          <c:xVal>
            <c:numRef>
              <c:f>'Pivot Tables Income'!$H$4:$H$9</c:f>
              <c:numCache>
                <c:formatCode>General</c:formatCode>
                <c:ptCount val="6"/>
                <c:pt idx="0">
                  <c:v>1</c:v>
                </c:pt>
                <c:pt idx="1">
                  <c:v>7</c:v>
                </c:pt>
                <c:pt idx="2">
                  <c:v>4</c:v>
                </c:pt>
                <c:pt idx="3">
                  <c:v>2</c:v>
                </c:pt>
                <c:pt idx="4">
                  <c:v>6</c:v>
                </c:pt>
                <c:pt idx="5">
                  <c:v>5</c:v>
                </c:pt>
              </c:numCache>
            </c:numRef>
          </c:xVal>
          <c:yVal>
            <c:numRef>
              <c:f>'Pivot Tables Income'!$I$4:$I$9</c:f>
              <c:numCache>
                <c:formatCode>General</c:formatCode>
                <c:ptCount val="6"/>
                <c:pt idx="0">
                  <c:v>3</c:v>
                </c:pt>
                <c:pt idx="1">
                  <c:v>2</c:v>
                </c:pt>
                <c:pt idx="2">
                  <c:v>1</c:v>
                </c:pt>
                <c:pt idx="3">
                  <c:v>8</c:v>
                </c:pt>
                <c:pt idx="4">
                  <c:v>6</c:v>
                </c:pt>
                <c:pt idx="5">
                  <c:v>9</c:v>
                </c:pt>
              </c:numCache>
            </c:numRef>
          </c:yVal>
          <c:bubbleSize>
            <c:numRef>
              <c:f>'Pivot Tables Income'!$K$4:$K$9</c:f>
              <c:numCache>
                <c:formatCode>"$"#,##0</c:formatCode>
                <c:ptCount val="6"/>
                <c:pt idx="0">
                  <c:v>342990</c:v>
                </c:pt>
                <c:pt idx="1">
                  <c:v>0</c:v>
                </c:pt>
                <c:pt idx="2">
                  <c:v>0</c:v>
                </c:pt>
                <c:pt idx="3">
                  <c:v>0</c:v>
                </c:pt>
                <c:pt idx="4">
                  <c:v>0</c:v>
                </c:pt>
                <c:pt idx="5">
                  <c:v>0</c:v>
                </c:pt>
              </c:numCache>
            </c:numRef>
          </c:bubbleSize>
          <c:bubble3D val="0"/>
          <c:extLst>
            <c:ext xmlns:c16="http://schemas.microsoft.com/office/drawing/2014/chart" uri="{C3380CC4-5D6E-409C-BE32-E72D297353CC}">
              <c16:uniqueId val="{00000009-F935-E948-A74E-99F3D7C819D1}"/>
            </c:ext>
          </c:extLst>
        </c:ser>
        <c:dLbls>
          <c:dLblPos val="ctr"/>
          <c:showLegendKey val="0"/>
          <c:showVal val="1"/>
          <c:showCatName val="0"/>
          <c:showSerName val="0"/>
          <c:showPercent val="0"/>
          <c:showBubbleSize val="0"/>
        </c:dLbls>
        <c:bubbleScale val="70"/>
        <c:showNegBubbles val="0"/>
        <c:axId val="994515072"/>
        <c:axId val="994516784"/>
      </c:bubbleChart>
      <c:valAx>
        <c:axId val="994515072"/>
        <c:scaling>
          <c:orientation val="minMax"/>
          <c:max val="10"/>
          <c:min val="0"/>
        </c:scaling>
        <c:delete val="1"/>
        <c:axPos val="b"/>
        <c:numFmt formatCode="General" sourceLinked="1"/>
        <c:majorTickMark val="none"/>
        <c:minorTickMark val="none"/>
        <c:tickLblPos val="nextTo"/>
        <c:crossAx val="994516784"/>
        <c:crosses val="autoZero"/>
        <c:crossBetween val="midCat"/>
      </c:valAx>
      <c:valAx>
        <c:axId val="994516784"/>
        <c:scaling>
          <c:orientation val="minMax"/>
          <c:max val="10"/>
          <c:min val="0"/>
        </c:scaling>
        <c:delete val="1"/>
        <c:axPos val="l"/>
        <c:numFmt formatCode="General" sourceLinked="1"/>
        <c:majorTickMark val="none"/>
        <c:minorTickMark val="none"/>
        <c:tickLblPos val="nextTo"/>
        <c:crossAx val="994515072"/>
        <c:crosses val="autoZero"/>
        <c:crossBetween val="midCat"/>
      </c:valAx>
      <c:spPr>
        <a:noFill/>
        <a:ln w="25400">
          <a:noFill/>
        </a:ln>
        <a:effectLst/>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[KSannikov4PandaAiken.xlsx]Pivot Tables Income!PivotTable3</c:name>
    <c:fmtId val="6"/>
  </c:pivotSource>
  <c:chart>
    <c:autoTitleDeleted val="0"/>
    <c:pivotFmts>
      <c:pivotFmt>
        <c:idx val="0"/>
        <c:spPr>
          <a:solidFill>
            <a:schemeClr val="accent1"/>
          </a:solidFill>
          <a:ln w="50800" cap="rnd">
            <a:solidFill>
              <a:srgbClr val="043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26000">
                <a:srgbClr val="0432FF"/>
              </a:gs>
              <a:gs pos="100000">
                <a:schemeClr val="accent1">
                  <a:lumMod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6000">
                <a:srgbClr val="0432FF"/>
              </a:gs>
              <a:gs pos="100000">
                <a:schemeClr val="accent1">
                  <a:lumMod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50800" cap="rnd">
            <a:solidFill>
              <a:srgbClr val="043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26000">
                <a:srgbClr val="0432FF"/>
              </a:gs>
              <a:gs pos="100000">
                <a:schemeClr val="accent1">
                  <a:lumMod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0800" cap="rnd">
            <a:solidFill>
              <a:srgbClr val="043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 Income'!$W$3</c:f>
              <c:strCache>
                <c:ptCount val="1"/>
                <c:pt idx="0">
                  <c:v>Sum of Income2</c:v>
                </c:pt>
              </c:strCache>
            </c:strRef>
          </c:tx>
          <c:spPr>
            <a:gradFill flip="none" rotWithShape="1">
              <a:gsLst>
                <a:gs pos="26000">
                  <a:srgbClr val="0432FF"/>
                </a:gs>
                <a:gs pos="100000">
                  <a:schemeClr val="accent1">
                    <a:lumMod val="70000"/>
                  </a:schemeClr>
                </a:gs>
              </a:gsLst>
              <a:lin ang="5400000" scaled="1"/>
              <a:tileRect/>
            </a:gradFill>
            <a:ln>
              <a:noFill/>
            </a:ln>
            <a:effectLst/>
          </c:spPr>
          <c:cat>
            <c:strRef>
              <c:f>'Pivot Tables Income'!$U$4:$U$16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Income'!$W$4:$W$16</c:f>
              <c:numCache>
                <c:formatCode>_("$"* #,##0_);_("$"* \(#,##0\);_("$"* "-"??_);_(@_)</c:formatCode>
                <c:ptCount val="12"/>
                <c:pt idx="0">
                  <c:v>91146</c:v>
                </c:pt>
                <c:pt idx="1">
                  <c:v>82775</c:v>
                </c:pt>
                <c:pt idx="2">
                  <c:v>78651</c:v>
                </c:pt>
                <c:pt idx="3">
                  <c:v>87718</c:v>
                </c:pt>
                <c:pt idx="4">
                  <c:v>61241</c:v>
                </c:pt>
                <c:pt idx="5">
                  <c:v>73071</c:v>
                </c:pt>
                <c:pt idx="6">
                  <c:v>77923</c:v>
                </c:pt>
                <c:pt idx="7">
                  <c:v>60667</c:v>
                </c:pt>
                <c:pt idx="8">
                  <c:v>124840</c:v>
                </c:pt>
                <c:pt idx="9">
                  <c:v>88763</c:v>
                </c:pt>
                <c:pt idx="10">
                  <c:v>95023</c:v>
                </c:pt>
                <c:pt idx="11">
                  <c:v>64809</c:v>
                </c:pt>
              </c:numCache>
            </c:numRef>
          </c:val>
          <c:extLst>
            <c:ext xmlns:c16="http://schemas.microsoft.com/office/drawing/2014/chart" uri="{C3380CC4-5D6E-409C-BE32-E72D297353CC}">
              <c16:uniqueId val="{00000000-A736-FA49-9A3B-A798DAB1AC28}"/>
            </c:ext>
          </c:extLst>
        </c:ser>
        <c:dLbls>
          <c:showLegendKey val="0"/>
          <c:showVal val="0"/>
          <c:showCatName val="0"/>
          <c:showSerName val="0"/>
          <c:showPercent val="0"/>
          <c:showBubbleSize val="0"/>
        </c:dLbls>
        <c:axId val="1691429376"/>
        <c:axId val="1691431088"/>
      </c:areaChart>
      <c:lineChart>
        <c:grouping val="standard"/>
        <c:varyColors val="0"/>
        <c:ser>
          <c:idx val="0"/>
          <c:order val="0"/>
          <c:tx>
            <c:strRef>
              <c:f>'Pivot Tables Income'!$V$3</c:f>
              <c:strCache>
                <c:ptCount val="1"/>
                <c:pt idx="0">
                  <c:v>Sum of Income</c:v>
                </c:pt>
              </c:strCache>
            </c:strRef>
          </c:tx>
          <c:spPr>
            <a:ln w="50800" cap="rnd">
              <a:solidFill>
                <a:srgbClr val="0432FF"/>
              </a:solidFill>
              <a:round/>
            </a:ln>
            <a:effectLst/>
          </c:spPr>
          <c:marker>
            <c:symbol val="none"/>
          </c:marker>
          <c:cat>
            <c:strRef>
              <c:f>'Pivot Tables Income'!$U$4:$U$16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Income'!$V$4:$V$16</c:f>
              <c:numCache>
                <c:formatCode>_("$"* #,##0_);_("$"* \(#,##0\);_("$"* "-"??_);_(@_)</c:formatCode>
                <c:ptCount val="12"/>
                <c:pt idx="0">
                  <c:v>91146</c:v>
                </c:pt>
                <c:pt idx="1">
                  <c:v>82775</c:v>
                </c:pt>
                <c:pt idx="2">
                  <c:v>78651</c:v>
                </c:pt>
                <c:pt idx="3">
                  <c:v>87718</c:v>
                </c:pt>
                <c:pt idx="4">
                  <c:v>61241</c:v>
                </c:pt>
                <c:pt idx="5">
                  <c:v>73071</c:v>
                </c:pt>
                <c:pt idx="6">
                  <c:v>77923</c:v>
                </c:pt>
                <c:pt idx="7">
                  <c:v>60667</c:v>
                </c:pt>
                <c:pt idx="8">
                  <c:v>124840</c:v>
                </c:pt>
                <c:pt idx="9">
                  <c:v>88763</c:v>
                </c:pt>
                <c:pt idx="10">
                  <c:v>95023</c:v>
                </c:pt>
                <c:pt idx="11">
                  <c:v>64809</c:v>
                </c:pt>
              </c:numCache>
            </c:numRef>
          </c:val>
          <c:smooth val="0"/>
          <c:extLst>
            <c:ext xmlns:c16="http://schemas.microsoft.com/office/drawing/2014/chart" uri="{C3380CC4-5D6E-409C-BE32-E72D297353CC}">
              <c16:uniqueId val="{00000001-A736-FA49-9A3B-A798DAB1AC28}"/>
            </c:ext>
          </c:extLst>
        </c:ser>
        <c:dLbls>
          <c:showLegendKey val="0"/>
          <c:showVal val="0"/>
          <c:showCatName val="0"/>
          <c:showSerName val="0"/>
          <c:showPercent val="0"/>
          <c:showBubbleSize val="0"/>
        </c:dLbls>
        <c:marker val="1"/>
        <c:smooth val="0"/>
        <c:axId val="1691429376"/>
        <c:axId val="1691431088"/>
      </c:lineChart>
      <c:catAx>
        <c:axId val="169142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1691431088"/>
        <c:crosses val="autoZero"/>
        <c:auto val="1"/>
        <c:lblAlgn val="ctr"/>
        <c:lblOffset val="100"/>
        <c:noMultiLvlLbl val="0"/>
      </c:catAx>
      <c:valAx>
        <c:axId val="1691431088"/>
        <c:scaling>
          <c:orientation val="minMax"/>
        </c:scaling>
        <c:delete val="1"/>
        <c:axPos val="l"/>
        <c:numFmt formatCode="_(&quot;$&quot;* #,##0_);_(&quot;$&quot;* \(#,##0\);_(&quot;$&quot;* &quot;-&quot;??_);_(@_)" sourceLinked="1"/>
        <c:majorTickMark val="none"/>
        <c:minorTickMark val="none"/>
        <c:tickLblPos val="nextTo"/>
        <c:crossAx val="16914293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[KSannikov4PandaAiken.xlsx]Pivot Tables Income!PivotTable4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35000">
                <a:schemeClr val="accent5">
                  <a:lumMod val="75000"/>
                </a:schemeClr>
              </a:gs>
              <a:gs pos="85000">
                <a:schemeClr val="accent5">
                  <a:lumMod val="60000"/>
                  <a:lumOff val="40000"/>
                </a:schemeClr>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Income'!$AB$3</c:f>
              <c:strCache>
                <c:ptCount val="1"/>
                <c:pt idx="0">
                  <c:v>Total</c:v>
                </c:pt>
              </c:strCache>
            </c:strRef>
          </c:tx>
          <c:spPr>
            <a:gradFill>
              <a:gsLst>
                <a:gs pos="35000">
                  <a:schemeClr val="accent5">
                    <a:lumMod val="75000"/>
                  </a:schemeClr>
                </a:gs>
                <a:gs pos="85000">
                  <a:schemeClr val="accent5">
                    <a:lumMod val="60000"/>
                    <a:lumOff val="40000"/>
                  </a:schemeClr>
                </a:gs>
              </a:gsLst>
              <a:lin ang="0" scaled="1"/>
            </a:gradFill>
            <a:ln>
              <a:noFill/>
            </a:ln>
            <a:effectLst/>
          </c:spPr>
          <c:invertIfNegative val="0"/>
          <c:cat>
            <c:strRef>
              <c:f>'Pivot Tables Income'!$AA$4:$AA$16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Income'!$AB$4:$AB$16</c:f>
              <c:numCache>
                <c:formatCode>_("$"* #,##0_);_("$"* \(#,##0\);_("$"* "-"??_);_(@_)</c:formatCode>
                <c:ptCount val="12"/>
                <c:pt idx="0">
                  <c:v>32416</c:v>
                </c:pt>
                <c:pt idx="1">
                  <c:v>28633</c:v>
                </c:pt>
                <c:pt idx="2">
                  <c:v>28638</c:v>
                </c:pt>
                <c:pt idx="3">
                  <c:v>29250</c:v>
                </c:pt>
                <c:pt idx="4">
                  <c:v>24928</c:v>
                </c:pt>
                <c:pt idx="5">
                  <c:v>29416</c:v>
                </c:pt>
                <c:pt idx="6">
                  <c:v>29607</c:v>
                </c:pt>
                <c:pt idx="7">
                  <c:v>21897</c:v>
                </c:pt>
                <c:pt idx="8">
                  <c:v>43883</c:v>
                </c:pt>
                <c:pt idx="9">
                  <c:v>30028</c:v>
                </c:pt>
                <c:pt idx="10">
                  <c:v>34317</c:v>
                </c:pt>
                <c:pt idx="11">
                  <c:v>26043</c:v>
                </c:pt>
              </c:numCache>
            </c:numRef>
          </c:val>
          <c:extLst>
            <c:ext xmlns:c16="http://schemas.microsoft.com/office/drawing/2014/chart" uri="{C3380CC4-5D6E-409C-BE32-E72D297353CC}">
              <c16:uniqueId val="{00000003-86BB-4A4B-BBBA-9A1CAC3FDEA3}"/>
            </c:ext>
          </c:extLst>
        </c:ser>
        <c:dLbls>
          <c:showLegendKey val="0"/>
          <c:showVal val="0"/>
          <c:showCatName val="0"/>
          <c:showSerName val="0"/>
          <c:showPercent val="0"/>
          <c:showBubbleSize val="0"/>
        </c:dLbls>
        <c:gapWidth val="182"/>
        <c:axId val="516774767"/>
        <c:axId val="319911423"/>
      </c:barChart>
      <c:catAx>
        <c:axId val="51677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9911423"/>
        <c:crosses val="autoZero"/>
        <c:auto val="1"/>
        <c:lblAlgn val="ctr"/>
        <c:lblOffset val="100"/>
        <c:noMultiLvlLbl val="0"/>
      </c:catAx>
      <c:valAx>
        <c:axId val="319911423"/>
        <c:scaling>
          <c:orientation val="minMax"/>
        </c:scaling>
        <c:delete val="1"/>
        <c:axPos val="b"/>
        <c:numFmt formatCode="_(&quot;$&quot;* #,##0_);_(&quot;$&quot;* \(#,##0\);_(&quot;$&quot;* &quot;-&quot;??_);_(@_)" sourceLinked="1"/>
        <c:majorTickMark val="none"/>
        <c:minorTickMark val="none"/>
        <c:tickLblPos val="nextTo"/>
        <c:crossAx val="51677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[KSannikov4PandaAiken.xlsx]Pivot Tables Income!PivotTable5</c:name>
    <c:fmtId val="15"/>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'Pivot Tables Income'!$AG$4</c:f>
              <c:strCache>
                <c:ptCount val="1"/>
                <c:pt idx="0">
                  <c:v>Sum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EA-3C43-89FC-02F2083EC8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EA-3C43-89FC-02F2083EC800}"/>
              </c:ext>
            </c:extLst>
          </c:dPt>
          <c:cat>
            <c:strRef>
              <c:f>'Pivot Tables Income'!$AF$5:$AF$7</c:f>
              <c:strCache>
                <c:ptCount val="2"/>
                <c:pt idx="0">
                  <c:v>Infusion</c:v>
                </c:pt>
                <c:pt idx="1">
                  <c:v>Other</c:v>
                </c:pt>
              </c:strCache>
            </c:strRef>
          </c:cat>
          <c:val>
            <c:numRef>
              <c:f>'Pivot Tables Income'!$AG$5:$AG$7</c:f>
              <c:numCache>
                <c:formatCode>_("$"* #,##0_);_("$"* \(#,##0\);_("$"* "-"??_);_(@_)</c:formatCode>
                <c:ptCount val="2"/>
                <c:pt idx="0">
                  <c:v>18075</c:v>
                </c:pt>
                <c:pt idx="1">
                  <c:v>12285</c:v>
                </c:pt>
              </c:numCache>
            </c:numRef>
          </c:val>
          <c:extLst>
            <c:ext xmlns:c16="http://schemas.microsoft.com/office/drawing/2014/chart" uri="{C3380CC4-5D6E-409C-BE32-E72D297353CC}">
              <c16:uniqueId val="{00000004-93EA-3C43-89FC-02F2083EC800}"/>
            </c:ext>
          </c:extLst>
        </c:ser>
        <c:ser>
          <c:idx val="1"/>
          <c:order val="1"/>
          <c:tx>
            <c:strRef>
              <c:f>'Pivot Tables Income'!$AH$4</c:f>
              <c:strCache>
                <c:ptCount val="1"/>
                <c:pt idx="0">
                  <c:v>Sum of Income2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93EA-3C43-89FC-02F2083EC8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93EA-3C43-89FC-02F2083EC800}"/>
              </c:ext>
            </c:extLst>
          </c:dPt>
          <c:cat>
            <c:strRef>
              <c:f>'Pivot Tables Income'!$AF$5:$AF$7</c:f>
              <c:strCache>
                <c:ptCount val="2"/>
                <c:pt idx="0">
                  <c:v>Infusion</c:v>
                </c:pt>
                <c:pt idx="1">
                  <c:v>Other</c:v>
                </c:pt>
              </c:strCache>
            </c:strRef>
          </c:cat>
          <c:val>
            <c:numRef>
              <c:f>'Pivot Tables Income'!$AH$5:$AH$7</c:f>
              <c:numCache>
                <c:formatCode>_("$"* #,##0_);_("$"* \(#,##0\);_("$"* "-"??_);_(@_)</c:formatCode>
                <c:ptCount val="2"/>
                <c:pt idx="0">
                  <c:v>18075</c:v>
                </c:pt>
                <c:pt idx="1">
                  <c:v>12285</c:v>
                </c:pt>
              </c:numCache>
            </c:numRef>
          </c:val>
          <c:extLst>
            <c:ext xmlns:c16="http://schemas.microsoft.com/office/drawing/2014/chart" uri="{C3380CC4-5D6E-409C-BE32-E72D297353CC}">
              <c16:uniqueId val="{00000009-93EA-3C43-89FC-02F2083EC80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40358744394618"/>
          <c:y val="0"/>
          <c:w val="0.60986547085201792"/>
          <c:h val="0.92517006802721091"/>
        </c:manualLayout>
      </c:layout>
      <c:doughnutChart>
        <c:varyColors val="1"/>
        <c:ser>
          <c:idx val="0"/>
          <c:order val="0"/>
          <c:spPr>
            <a:gradFill flip="none" rotWithShape="1">
              <a:gsLst>
                <a:gs pos="34000">
                  <a:srgbClr val="D883FF"/>
                </a:gs>
                <a:gs pos="75000">
                  <a:schemeClr val="accent5">
                    <a:lumMod val="70000"/>
                  </a:schemeClr>
                </a:gs>
              </a:gsLst>
              <a:lin ang="0" scaled="1"/>
              <a:tileRect/>
            </a:gradFill>
          </c:spPr>
          <c:dPt>
            <c:idx val="0"/>
            <c:bubble3D val="0"/>
            <c:spPr>
              <a:gradFill flip="none" rotWithShape="1">
                <a:gsLst>
                  <a:gs pos="34000">
                    <a:srgbClr val="D883FF"/>
                  </a:gs>
                  <a:gs pos="75000">
                    <a:schemeClr val="accent5">
                      <a:lumMod val="70000"/>
                    </a:schemeClr>
                  </a:gs>
                </a:gsLst>
                <a:lin ang="0" scaled="1"/>
                <a:tileRect/>
              </a:gradFill>
              <a:ln w="19050">
                <a:solidFill>
                  <a:schemeClr val="lt1"/>
                </a:solidFill>
              </a:ln>
              <a:effectLst/>
            </c:spPr>
            <c:extLst>
              <c:ext xmlns:c16="http://schemas.microsoft.com/office/drawing/2014/chart" uri="{C3380CC4-5D6E-409C-BE32-E72D297353CC}">
                <c16:uniqueId val="{00000001-11AE-4949-8383-7A6A271196AD}"/>
              </c:ext>
            </c:extLst>
          </c:dPt>
          <c:dPt>
            <c:idx val="1"/>
            <c:bubble3D val="0"/>
            <c:spPr>
              <a:solidFill>
                <a:schemeClr val="tx1">
                  <a:alpha val="0"/>
                </a:schemeClr>
              </a:solidFill>
              <a:ln w="19050">
                <a:solidFill>
                  <a:schemeClr val="lt1"/>
                </a:solidFill>
              </a:ln>
              <a:effectLst/>
            </c:spPr>
            <c:extLst>
              <c:ext xmlns:c16="http://schemas.microsoft.com/office/drawing/2014/chart" uri="{C3380CC4-5D6E-409C-BE32-E72D297353CC}">
                <c16:uniqueId val="{00000003-11AE-4949-8383-7A6A271196AD}"/>
              </c:ext>
            </c:extLst>
          </c:dPt>
          <c:val>
            <c:numRef>
              <c:f>'Pivot Tables Income'!$R$4:$S$4</c:f>
              <c:numCache>
                <c:formatCode>0%</c:formatCode>
                <c:ptCount val="2"/>
                <c:pt idx="0">
                  <c:v>0.825364840426692</c:v>
                </c:pt>
                <c:pt idx="1">
                  <c:v>0.174635159573308</c:v>
                </c:pt>
              </c:numCache>
            </c:numRef>
          </c:val>
          <c:extLst>
            <c:ext xmlns:c16="http://schemas.microsoft.com/office/drawing/2014/chart" uri="{C3380CC4-5D6E-409C-BE32-E72D297353CC}">
              <c16:uniqueId val="{00000004-11AE-4949-8383-7A6A271196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656401944894653E-2"/>
          <c:y val="3.3707865168539325E-2"/>
          <c:w val="0.93517017828200977"/>
          <c:h val="0.9044943820224719"/>
        </c:manualLayout>
      </c:layout>
      <c:barChart>
        <c:barDir val="bar"/>
        <c:grouping val="stacked"/>
        <c:varyColors val="0"/>
        <c:ser>
          <c:idx val="0"/>
          <c:order val="0"/>
          <c:tx>
            <c:strRef>
              <c:f>'Pivot Tables Geo'!$H$4</c:f>
              <c:strCache>
                <c:ptCount val="1"/>
                <c:pt idx="0">
                  <c:v>New York</c:v>
                </c:pt>
              </c:strCache>
            </c:strRef>
          </c:tx>
          <c:spPr>
            <a:gradFill>
              <a:gsLst>
                <a:gs pos="27000">
                  <a:srgbClr val="C00000"/>
                </a:gs>
                <a:gs pos="100000">
                  <a:srgbClr val="FF0000"/>
                </a:gs>
              </a:gsLst>
              <a:lin ang="10800000" scaled="1"/>
            </a:gradFill>
            <a:ln>
              <a:noFill/>
            </a:ln>
            <a:effectLst/>
          </c:spPr>
          <c:invertIfNegative val="0"/>
          <c:dPt>
            <c:idx val="0"/>
            <c:invertIfNegative val="0"/>
            <c:bubble3D val="0"/>
            <c:spPr>
              <a:gradFill flip="none" rotWithShape="1">
                <a:gsLst>
                  <a:gs pos="27000">
                    <a:srgbClr val="C00000"/>
                  </a:gs>
                  <a:gs pos="100000">
                    <a:srgbClr val="FF0000"/>
                  </a:gs>
                </a:gsLst>
                <a:lin ang="10800000" scaled="1"/>
                <a:tileRect/>
              </a:gradFill>
              <a:ln>
                <a:noFill/>
              </a:ln>
              <a:effectLst/>
            </c:spPr>
            <c:extLst>
              <c:ext xmlns:c16="http://schemas.microsoft.com/office/drawing/2014/chart" uri="{C3380CC4-5D6E-409C-BE32-E72D297353CC}">
                <c16:uniqueId val="{00000001-B9DF-AC47-9482-57652FDFAC8F}"/>
              </c:ext>
            </c:extLst>
          </c:dPt>
          <c:val>
            <c:numRef>
              <c:f>'Pivot Tables Geo'!$I$4</c:f>
              <c:numCache>
                <c:formatCode>0%</c:formatCode>
                <c:ptCount val="1"/>
                <c:pt idx="0">
                  <c:v>0.08</c:v>
                </c:pt>
              </c:numCache>
            </c:numRef>
          </c:val>
          <c:extLst>
            <c:ext xmlns:c16="http://schemas.microsoft.com/office/drawing/2014/chart" uri="{C3380CC4-5D6E-409C-BE32-E72D297353CC}">
              <c16:uniqueId val="{00000002-B9DF-AC47-9482-57652FDFAC8F}"/>
            </c:ext>
          </c:extLst>
        </c:ser>
        <c:ser>
          <c:idx val="1"/>
          <c:order val="1"/>
          <c:tx>
            <c:strRef>
              <c:f>'Pivot Tables Geo'!$H$5</c:f>
              <c:strCache>
                <c:ptCount val="1"/>
                <c:pt idx="0">
                  <c:v>Chicago</c:v>
                </c:pt>
              </c:strCache>
            </c:strRef>
          </c:tx>
          <c:spPr>
            <a:gradFill>
              <a:gsLst>
                <a:gs pos="27000">
                  <a:schemeClr val="tx2">
                    <a:lumMod val="75000"/>
                    <a:lumOff val="25000"/>
                  </a:schemeClr>
                </a:gs>
                <a:gs pos="82000">
                  <a:schemeClr val="tx2">
                    <a:lumMod val="50000"/>
                    <a:lumOff val="50000"/>
                  </a:schemeClr>
                </a:gs>
              </a:gsLst>
              <a:lin ang="10800000" scaled="1"/>
            </a:gradFill>
            <a:ln>
              <a:noFill/>
            </a:ln>
            <a:effectLst/>
          </c:spPr>
          <c:invertIfNegative val="0"/>
          <c:val>
            <c:numRef>
              <c:f>'Pivot Tables Geo'!$I$5</c:f>
              <c:numCache>
                <c:formatCode>0%</c:formatCode>
                <c:ptCount val="1"/>
                <c:pt idx="0">
                  <c:v>0.2</c:v>
                </c:pt>
              </c:numCache>
            </c:numRef>
          </c:val>
          <c:extLst>
            <c:ext xmlns:c16="http://schemas.microsoft.com/office/drawing/2014/chart" uri="{C3380CC4-5D6E-409C-BE32-E72D297353CC}">
              <c16:uniqueId val="{00000003-B9DF-AC47-9482-57652FDFAC8F}"/>
            </c:ext>
          </c:extLst>
        </c:ser>
        <c:ser>
          <c:idx val="2"/>
          <c:order val="2"/>
          <c:tx>
            <c:strRef>
              <c:f>'Pivot Tables Geo'!$H$6</c:f>
              <c:strCache>
                <c:ptCount val="1"/>
                <c:pt idx="0">
                  <c:v>Dallas</c:v>
                </c:pt>
              </c:strCache>
            </c:strRef>
          </c:tx>
          <c:spPr>
            <a:gradFill>
              <a:gsLst>
                <a:gs pos="27000">
                  <a:schemeClr val="accent5">
                    <a:lumMod val="60000"/>
                    <a:lumOff val="40000"/>
                  </a:schemeClr>
                </a:gs>
                <a:gs pos="100000">
                  <a:schemeClr val="accent5">
                    <a:lumMod val="40000"/>
                    <a:lumOff val="60000"/>
                  </a:schemeClr>
                </a:gs>
              </a:gsLst>
              <a:lin ang="10800000" scaled="1"/>
            </a:gradFill>
            <a:ln>
              <a:noFill/>
            </a:ln>
            <a:effectLst/>
          </c:spPr>
          <c:invertIfNegative val="0"/>
          <c:val>
            <c:numRef>
              <c:f>'Pivot Tables Geo'!$I$6</c:f>
              <c:numCache>
                <c:formatCode>0%</c:formatCode>
                <c:ptCount val="1"/>
                <c:pt idx="0">
                  <c:v>0.25</c:v>
                </c:pt>
              </c:numCache>
            </c:numRef>
          </c:val>
          <c:extLst>
            <c:ext xmlns:c16="http://schemas.microsoft.com/office/drawing/2014/chart" uri="{C3380CC4-5D6E-409C-BE32-E72D297353CC}">
              <c16:uniqueId val="{00000004-B9DF-AC47-9482-57652FDFAC8F}"/>
            </c:ext>
          </c:extLst>
        </c:ser>
        <c:ser>
          <c:idx val="3"/>
          <c:order val="3"/>
          <c:tx>
            <c:strRef>
              <c:f>'Pivot Tables Geo'!$H$7</c:f>
              <c:strCache>
                <c:ptCount val="1"/>
                <c:pt idx="0">
                  <c:v>San Jose</c:v>
                </c:pt>
              </c:strCache>
            </c:strRef>
          </c:tx>
          <c:spPr>
            <a:gradFill>
              <a:gsLst>
                <a:gs pos="27000">
                  <a:srgbClr val="00B050"/>
                </a:gs>
                <a:gs pos="100000">
                  <a:schemeClr val="accent3">
                    <a:lumMod val="40000"/>
                    <a:lumOff val="60000"/>
                  </a:schemeClr>
                </a:gs>
              </a:gsLst>
              <a:lin ang="10800000" scaled="1"/>
            </a:gradFill>
            <a:ln>
              <a:noFill/>
            </a:ln>
            <a:effectLst/>
          </c:spPr>
          <c:invertIfNegative val="0"/>
          <c:val>
            <c:numRef>
              <c:f>'Pivot Tables Geo'!$I$7</c:f>
              <c:numCache>
                <c:formatCode>0%</c:formatCode>
                <c:ptCount val="1"/>
                <c:pt idx="0">
                  <c:v>0.13</c:v>
                </c:pt>
              </c:numCache>
            </c:numRef>
          </c:val>
          <c:extLst>
            <c:ext xmlns:c16="http://schemas.microsoft.com/office/drawing/2014/chart" uri="{C3380CC4-5D6E-409C-BE32-E72D297353CC}">
              <c16:uniqueId val="{00000005-B9DF-AC47-9482-57652FDFAC8F}"/>
            </c:ext>
          </c:extLst>
        </c:ser>
        <c:ser>
          <c:idx val="4"/>
          <c:order val="4"/>
          <c:tx>
            <c:strRef>
              <c:f>'Pivot Tables Geo'!$H$8</c:f>
              <c:strCache>
                <c:ptCount val="1"/>
                <c:pt idx="0">
                  <c:v>Miami</c:v>
                </c:pt>
              </c:strCache>
            </c:strRef>
          </c:tx>
          <c:spPr>
            <a:gradFill>
              <a:gsLst>
                <a:gs pos="27000">
                  <a:srgbClr val="0070C0"/>
                </a:gs>
                <a:gs pos="100000">
                  <a:schemeClr val="accent4">
                    <a:lumMod val="60000"/>
                    <a:lumOff val="40000"/>
                  </a:schemeClr>
                </a:gs>
              </a:gsLst>
              <a:lin ang="10800000" scaled="1"/>
            </a:gradFill>
            <a:ln>
              <a:noFill/>
            </a:ln>
            <a:effectLst/>
          </c:spPr>
          <c:invertIfNegative val="0"/>
          <c:val>
            <c:numRef>
              <c:f>'Pivot Tables Geo'!$I$8</c:f>
              <c:numCache>
                <c:formatCode>0%</c:formatCode>
                <c:ptCount val="1"/>
                <c:pt idx="0">
                  <c:v>0.24</c:v>
                </c:pt>
              </c:numCache>
            </c:numRef>
          </c:val>
          <c:extLst>
            <c:ext xmlns:c16="http://schemas.microsoft.com/office/drawing/2014/chart" uri="{C3380CC4-5D6E-409C-BE32-E72D297353CC}">
              <c16:uniqueId val="{00000006-B9DF-AC47-9482-57652FDFAC8F}"/>
            </c:ext>
          </c:extLst>
        </c:ser>
        <c:ser>
          <c:idx val="5"/>
          <c:order val="5"/>
          <c:tx>
            <c:strRef>
              <c:f>'Pivot Tables Geo'!$H$9</c:f>
              <c:strCache>
                <c:ptCount val="1"/>
                <c:pt idx="0">
                  <c:v>Seattle</c:v>
                </c:pt>
              </c:strCache>
            </c:strRef>
          </c:tx>
          <c:spPr>
            <a:gradFill>
              <a:gsLst>
                <a:gs pos="27000">
                  <a:srgbClr val="7030A0"/>
                </a:gs>
                <a:gs pos="100000">
                  <a:srgbClr val="D883FF"/>
                </a:gs>
              </a:gsLst>
              <a:lin ang="10800000" scaled="1"/>
            </a:gradFill>
            <a:ln>
              <a:noFill/>
            </a:ln>
            <a:effectLst/>
          </c:spPr>
          <c:invertIfNegative val="0"/>
          <c:val>
            <c:numRef>
              <c:f>'Pivot Tables Geo'!$I$9</c:f>
              <c:numCache>
                <c:formatCode>0%</c:formatCode>
                <c:ptCount val="1"/>
                <c:pt idx="0">
                  <c:v>0.1</c:v>
                </c:pt>
              </c:numCache>
            </c:numRef>
          </c:val>
          <c:extLst>
            <c:ext xmlns:c16="http://schemas.microsoft.com/office/drawing/2014/chart" uri="{C3380CC4-5D6E-409C-BE32-E72D297353CC}">
              <c16:uniqueId val="{00000007-B9DF-AC47-9482-57652FDFAC8F}"/>
            </c:ext>
          </c:extLst>
        </c:ser>
        <c:dLbls>
          <c:showLegendKey val="0"/>
          <c:showVal val="0"/>
          <c:showCatName val="0"/>
          <c:showSerName val="0"/>
          <c:showPercent val="0"/>
          <c:showBubbleSize val="0"/>
        </c:dLbls>
        <c:gapWidth val="182"/>
        <c:overlap val="100"/>
        <c:axId val="1846085728"/>
        <c:axId val="1846097728"/>
      </c:barChart>
      <c:catAx>
        <c:axId val="1846085728"/>
        <c:scaling>
          <c:orientation val="minMax"/>
        </c:scaling>
        <c:delete val="1"/>
        <c:axPos val="l"/>
        <c:numFmt formatCode="General" sourceLinked="1"/>
        <c:majorTickMark val="none"/>
        <c:minorTickMark val="none"/>
        <c:tickLblPos val="nextTo"/>
        <c:crossAx val="1846097728"/>
        <c:crosses val="autoZero"/>
        <c:auto val="1"/>
        <c:lblAlgn val="ctr"/>
        <c:lblOffset val="100"/>
        <c:noMultiLvlLbl val="0"/>
      </c:catAx>
      <c:valAx>
        <c:axId val="1846097728"/>
        <c:scaling>
          <c:orientation val="minMax"/>
        </c:scaling>
        <c:delete val="1"/>
        <c:axPos val="b"/>
        <c:numFmt formatCode="0%" sourceLinked="1"/>
        <c:majorTickMark val="none"/>
        <c:minorTickMark val="none"/>
        <c:tickLblPos val="nextTo"/>
        <c:crossAx val="184608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10000">
                  <a:srgbClr val="00FDFF"/>
                </a:gs>
                <a:gs pos="100000">
                  <a:srgbClr val="0432FF"/>
                </a:gs>
              </a:gsLst>
              <a:lin ang="13500000" scaled="1"/>
              <a:tileRect/>
            </a:gradFill>
          </c:spPr>
          <c:dPt>
            <c:idx val="0"/>
            <c:bubble3D val="0"/>
            <c:spPr>
              <a:solidFill>
                <a:schemeClr val="tx1"/>
              </a:solidFill>
              <a:ln w="19050">
                <a:solidFill>
                  <a:schemeClr val="lt1"/>
                </a:solidFill>
              </a:ln>
              <a:effectLst/>
            </c:spPr>
            <c:extLst>
              <c:ext xmlns:c16="http://schemas.microsoft.com/office/drawing/2014/chart" uri="{C3380CC4-5D6E-409C-BE32-E72D297353CC}">
                <c16:uniqueId val="{00000001-5651-EE43-B98F-0CA385E50F06}"/>
              </c:ext>
            </c:extLst>
          </c:dPt>
          <c:dPt>
            <c:idx val="1"/>
            <c:bubble3D val="0"/>
            <c:spPr>
              <a:gradFill flip="none" rotWithShape="1">
                <a:gsLst>
                  <a:gs pos="37000">
                    <a:srgbClr val="0432FF"/>
                  </a:gs>
                  <a:gs pos="63000">
                    <a:srgbClr val="00FDFF"/>
                  </a:gs>
                </a:gsLst>
                <a:lin ang="2700000" scaled="1"/>
                <a:tileRect/>
              </a:gradFill>
              <a:ln w="19050">
                <a:solidFill>
                  <a:schemeClr val="lt1"/>
                </a:solidFill>
              </a:ln>
              <a:effectLst/>
            </c:spPr>
            <c:extLst>
              <c:ext xmlns:c16="http://schemas.microsoft.com/office/drawing/2014/chart" uri="{C3380CC4-5D6E-409C-BE32-E72D297353CC}">
                <c16:uniqueId val="{00000003-5651-EE43-B98F-0CA385E50F06}"/>
              </c:ext>
            </c:extLst>
          </c:dPt>
          <c:val>
            <c:numRef>
              <c:f>'Pivot Tables Geo'!$V$4:$W$4</c:f>
              <c:numCache>
                <c:formatCode>0%</c:formatCode>
                <c:ptCount val="2"/>
                <c:pt idx="0">
                  <c:v>0.17463515957330744</c:v>
                </c:pt>
                <c:pt idx="1">
                  <c:v>0.82536484042669256</c:v>
                </c:pt>
              </c:numCache>
            </c:numRef>
          </c:val>
          <c:extLst>
            <c:ext xmlns:c16="http://schemas.microsoft.com/office/drawing/2014/chart" uri="{C3380CC4-5D6E-409C-BE32-E72D297353CC}">
              <c16:uniqueId val="{00000004-5651-EE43-B98F-0CA385E50F06}"/>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X&amp;Y</c:v>
          </c:tx>
          <c:spPr>
            <a:ln w="25400" cap="rnd">
              <a:gradFill>
                <a:gsLst>
                  <a:gs pos="83000">
                    <a:srgbClr val="00FDFF"/>
                  </a:gs>
                  <a:gs pos="100000">
                    <a:schemeClr val="accent4">
                      <a:lumMod val="40000"/>
                      <a:lumOff val="60000"/>
                    </a:schemeClr>
                  </a:gs>
                </a:gsLst>
                <a:lin ang="5400000" scaled="1"/>
              </a:gradFill>
              <a:round/>
            </a:ln>
            <a:effectLst/>
          </c:spPr>
          <c:marker>
            <c:symbol val="circle"/>
            <c:size val="3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a:noFill/>
              </a:ln>
              <a:effectLst/>
            </c:spPr>
          </c:marker>
          <c:dPt>
            <c:idx val="0"/>
            <c:marker>
              <c:symbol val="circle"/>
              <c:size val="35"/>
              <c:spPr>
                <a:gradFill flip="none" rotWithShape="1">
                  <a:gsLst>
                    <a:gs pos="40000">
                      <a:srgbClr val="0432FF"/>
                    </a:gs>
                    <a:gs pos="100000">
                      <a:srgbClr val="0432FF"/>
                    </a:gs>
                  </a:gsLst>
                  <a:lin ang="19800000" scaled="0"/>
                  <a:tileRect/>
                </a:gradFill>
                <a:ln w="9525">
                  <a:noFill/>
                </a:ln>
                <a:effectLst/>
              </c:spPr>
            </c:marker>
            <c:bubble3D val="0"/>
            <c:extLst>
              <c:ext xmlns:c16="http://schemas.microsoft.com/office/drawing/2014/chart" uri="{C3380CC4-5D6E-409C-BE32-E72D297353CC}">
                <c16:uniqueId val="{00000005-5651-EE43-B98F-0CA385E50F06}"/>
              </c:ext>
            </c:extLst>
          </c:dPt>
          <c:dPt>
            <c:idx val="1"/>
            <c:marker>
              <c:symbol val="circle"/>
              <c:size val="35"/>
              <c:spPr>
                <a:gradFill flip="none" rotWithShape="1">
                  <a:gsLst>
                    <a:gs pos="0">
                      <a:srgbClr val="00FDFF"/>
                    </a:gs>
                    <a:gs pos="86000">
                      <a:srgbClr val="00FDFF"/>
                    </a:gs>
                  </a:gsLst>
                  <a:lin ang="16200000" scaled="1"/>
                  <a:tileRect/>
                </a:gradFill>
                <a:ln w="9525">
                  <a:noFill/>
                </a:ln>
                <a:effectLst/>
              </c:spPr>
            </c:marker>
            <c:bubble3D val="0"/>
            <c:spPr>
              <a:ln w="25400" cap="rnd">
                <a:noFill/>
                <a:round/>
              </a:ln>
              <a:effectLst/>
            </c:spPr>
            <c:extLst>
              <c:ext xmlns:c16="http://schemas.microsoft.com/office/drawing/2014/chart" uri="{C3380CC4-5D6E-409C-BE32-E72D297353CC}">
                <c16:uniqueId val="{00000007-5651-EE43-B98F-0CA385E50F06}"/>
              </c:ext>
            </c:extLst>
          </c:dPt>
          <c:xVal>
            <c:numRef>
              <c:f>'Pivot Tables Geo'!$Y$4:$Y$5</c:f>
              <c:numCache>
                <c:formatCode>General</c:formatCode>
                <c:ptCount val="2"/>
                <c:pt idx="0">
                  <c:v>0</c:v>
                </c:pt>
                <c:pt idx="1">
                  <c:v>0.88996347435353151</c:v>
                </c:pt>
              </c:numCache>
            </c:numRef>
          </c:xVal>
          <c:yVal>
            <c:numRef>
              <c:f>'Pivot Tables Geo'!$Z$4:$Z$5</c:f>
              <c:numCache>
                <c:formatCode>General</c:formatCode>
                <c:ptCount val="2"/>
                <c:pt idx="0">
                  <c:v>1</c:v>
                </c:pt>
                <c:pt idx="1">
                  <c:v>0.45603181283391953</c:v>
                </c:pt>
              </c:numCache>
            </c:numRef>
          </c:yVal>
          <c:smooth val="0"/>
          <c:extLst>
            <c:ext xmlns:c16="http://schemas.microsoft.com/office/drawing/2014/chart" uri="{C3380CC4-5D6E-409C-BE32-E72D297353CC}">
              <c16:uniqueId val="{00000008-5651-EE43-B98F-0CA385E50F06}"/>
            </c:ext>
          </c:extLst>
        </c:ser>
        <c:dLbls>
          <c:showLegendKey val="0"/>
          <c:showVal val="0"/>
          <c:showCatName val="0"/>
          <c:showSerName val="0"/>
          <c:showPercent val="0"/>
          <c:showBubbleSize val="0"/>
        </c:dLbls>
        <c:axId val="586398847"/>
        <c:axId val="586385039"/>
      </c:scatterChart>
      <c:valAx>
        <c:axId val="586385039"/>
        <c:scaling>
          <c:orientation val="minMax"/>
          <c:max val="1.1499999999999999"/>
          <c:min val="-1.1499999999999999"/>
        </c:scaling>
        <c:delete val="1"/>
        <c:axPos val="l"/>
        <c:numFmt formatCode="General" sourceLinked="1"/>
        <c:majorTickMark val="out"/>
        <c:minorTickMark val="none"/>
        <c:tickLblPos val="nextTo"/>
        <c:crossAx val="586398847"/>
        <c:crosses val="autoZero"/>
        <c:crossBetween val="midCat"/>
      </c:valAx>
      <c:valAx>
        <c:axId val="586398847"/>
        <c:scaling>
          <c:orientation val="minMax"/>
          <c:max val="1.1499999999999999"/>
          <c:min val="-1.1499999999999999"/>
        </c:scaling>
        <c:delete val="1"/>
        <c:axPos val="b"/>
        <c:numFmt formatCode="General" sourceLinked="1"/>
        <c:majorTickMark val="out"/>
        <c:minorTickMark val="none"/>
        <c:tickLblPos val="nextTo"/>
        <c:crossAx val="586385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Geographically!A1"/><Relationship Id="rId7" Type="http://schemas.openxmlformats.org/officeDocument/2006/relationships/chart" Target="../charts/chart2.xml"/><Relationship Id="rId2" Type="http://schemas.openxmlformats.org/officeDocument/2006/relationships/hyperlink" Target="https://github.com/sthrace/ExcelDashboart" TargetMode="External"/><Relationship Id="rId1" Type="http://schemas.openxmlformats.org/officeDocument/2006/relationships/hyperlink" Target="#'Income Source'!A1"/><Relationship Id="rId6" Type="http://schemas.openxmlformats.org/officeDocument/2006/relationships/chart" Target="../charts/chart1.xml"/><Relationship Id="rId5" Type="http://schemas.openxmlformats.org/officeDocument/2006/relationships/image" Target="../media/image2.svg"/><Relationship Id="rId10" Type="http://schemas.openxmlformats.org/officeDocument/2006/relationships/chart" Target="../charts/chart5.xml"/><Relationship Id="rId4" Type="http://schemas.openxmlformats.org/officeDocument/2006/relationships/image" Target="../media/image1.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jpe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hyperlink" Target="#Geographically!A1"/><Relationship Id="rId7" Type="http://schemas.openxmlformats.org/officeDocument/2006/relationships/chart" Target="../charts/chart7.xml"/><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hyperlink" Target="https://github.com/sthrace/ExcelDashboart" TargetMode="External"/><Relationship Id="rId16" Type="http://schemas.openxmlformats.org/officeDocument/2006/relationships/image" Target="../media/image11.svg"/><Relationship Id="rId20" Type="http://schemas.openxmlformats.org/officeDocument/2006/relationships/image" Target="../media/image15.svg"/><Relationship Id="rId1" Type="http://schemas.openxmlformats.org/officeDocument/2006/relationships/hyperlink" Target="#'Income Source'!A1"/><Relationship Id="rId6" Type="http://schemas.openxmlformats.org/officeDocument/2006/relationships/chart" Target="../charts/chart6.xml"/><Relationship Id="rId11" Type="http://schemas.openxmlformats.org/officeDocument/2006/relationships/image" Target="../media/image6.png"/><Relationship Id="rId5" Type="http://schemas.openxmlformats.org/officeDocument/2006/relationships/image" Target="../media/image2.svg"/><Relationship Id="rId15" Type="http://schemas.openxmlformats.org/officeDocument/2006/relationships/image" Target="../media/image10.png"/><Relationship Id="rId10" Type="http://schemas.openxmlformats.org/officeDocument/2006/relationships/image" Target="../media/image5.svg"/><Relationship Id="rId19" Type="http://schemas.openxmlformats.org/officeDocument/2006/relationships/image" Target="../media/image14.png"/><Relationship Id="rId4" Type="http://schemas.openxmlformats.org/officeDocument/2006/relationships/image" Target="../media/image1.png"/><Relationship Id="rId9" Type="http://schemas.openxmlformats.org/officeDocument/2006/relationships/image" Target="../media/image4.png"/><Relationship Id="rId14" Type="http://schemas.openxmlformats.org/officeDocument/2006/relationships/image" Target="../media/image9.svg"/></Relationships>
</file>

<file path=xl/drawings/_rels/drawing3.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https://github.com/sthrace" TargetMode="External"/><Relationship Id="rId1" Type="http://schemas.openxmlformats.org/officeDocument/2006/relationships/hyperlink" Target="#'Income Source'!A1"/><Relationship Id="rId5" Type="http://schemas.openxmlformats.org/officeDocument/2006/relationships/hyperlink" Target="#'Projects Status'!A1"/><Relationship Id="rId4" Type="http://schemas.openxmlformats.org/officeDocument/2006/relationships/hyperlink" Target="#'Sales Process'!A1"/></Relationships>
</file>

<file path=xl/drawings/_rels/drawing4.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https://github.com/sthrace" TargetMode="External"/><Relationship Id="rId1" Type="http://schemas.openxmlformats.org/officeDocument/2006/relationships/hyperlink" Target="#'Income Source'!A1"/><Relationship Id="rId5" Type="http://schemas.openxmlformats.org/officeDocument/2006/relationships/hyperlink" Target="#'Projects Status'!A1"/><Relationship Id="rId4" Type="http://schemas.openxmlformats.org/officeDocument/2006/relationships/hyperlink" Target="#'Sales Process'!A1"/></Relationships>
</file>

<file path=xl/drawings/drawing1.xml><?xml version="1.0" encoding="utf-8"?>
<xdr:wsDr xmlns:xdr="http://schemas.openxmlformats.org/drawingml/2006/spreadsheetDrawing" xmlns:a="http://schemas.openxmlformats.org/drawingml/2006/main">
  <xdr:twoCellAnchor>
    <xdr:from>
      <xdr:col>8</xdr:col>
      <xdr:colOff>304800</xdr:colOff>
      <xdr:row>17</xdr:row>
      <xdr:rowOff>38100</xdr:rowOff>
    </xdr:from>
    <xdr:to>
      <xdr:col>11</xdr:col>
      <xdr:colOff>22860</xdr:colOff>
      <xdr:row>27</xdr:row>
      <xdr:rowOff>200660</xdr:rowOff>
    </xdr:to>
    <xdr:sp macro="" textlink="">
      <xdr:nvSpPr>
        <xdr:cNvPr id="80" name="Oval 79">
          <a:extLst>
            <a:ext uri="{FF2B5EF4-FFF2-40B4-BE49-F238E27FC236}">
              <a16:creationId xmlns:a16="http://schemas.microsoft.com/office/drawing/2014/main" id="{B2998056-5F13-A3BB-723A-8E4F6AF1D045}"/>
            </a:ext>
          </a:extLst>
        </xdr:cNvPr>
        <xdr:cNvSpPr/>
      </xdr:nvSpPr>
      <xdr:spPr>
        <a:xfrm>
          <a:off x="6908800" y="3492500"/>
          <a:ext cx="2194560" cy="2194560"/>
        </a:xfrm>
        <a:prstGeom prst="ellipse">
          <a:avLst/>
        </a:prstGeom>
        <a:gradFill>
          <a:gsLst>
            <a:gs pos="34000">
              <a:srgbClr val="FF8AD8"/>
            </a:gs>
            <a:gs pos="67000">
              <a:schemeClr val="accent5">
                <a:lumMod val="70000"/>
                <a:alpha val="24159"/>
              </a:schemeClr>
            </a:gs>
          </a:gsLst>
          <a:lin ang="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22</xdr:col>
      <xdr:colOff>127000</xdr:colOff>
      <xdr:row>1</xdr:row>
      <xdr:rowOff>107696</xdr:rowOff>
    </xdr:to>
    <xdr:sp macro="" textlink="">
      <xdr:nvSpPr>
        <xdr:cNvPr id="2" name="Rectangle 1">
          <a:extLst>
            <a:ext uri="{FF2B5EF4-FFF2-40B4-BE49-F238E27FC236}">
              <a16:creationId xmlns:a16="http://schemas.microsoft.com/office/drawing/2014/main" id="{68D85555-430F-48D1-940C-829533555297}"/>
            </a:ext>
          </a:extLst>
        </xdr:cNvPr>
        <xdr:cNvSpPr/>
      </xdr:nvSpPr>
      <xdr:spPr>
        <a:xfrm>
          <a:off x="0" y="0"/>
          <a:ext cx="18288000" cy="310896"/>
        </a:xfrm>
        <a:prstGeom prst="rect">
          <a:avLst/>
        </a:prstGeom>
        <a:solidFill>
          <a:srgbClr val="011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749300</xdr:colOff>
      <xdr:row>0</xdr:row>
      <xdr:rowOff>0</xdr:rowOff>
    </xdr:from>
    <xdr:to>
      <xdr:col>16</xdr:col>
      <xdr:colOff>584200</xdr:colOff>
      <xdr:row>1</xdr:row>
      <xdr:rowOff>71120</xdr:rowOff>
    </xdr:to>
    <xdr:sp macro="" textlink="">
      <xdr:nvSpPr>
        <xdr:cNvPr id="3" name="TextBox 2">
          <a:hlinkClick xmlns:r="http://schemas.openxmlformats.org/officeDocument/2006/relationships" r:id="rId1" tooltip="Income Source"/>
          <a:extLst>
            <a:ext uri="{FF2B5EF4-FFF2-40B4-BE49-F238E27FC236}">
              <a16:creationId xmlns:a16="http://schemas.microsoft.com/office/drawing/2014/main" id="{F5322296-4E1F-9EF8-CA3D-AB5C04CD0446}"/>
            </a:ext>
          </a:extLst>
        </xdr:cNvPr>
        <xdr:cNvSpPr txBox="1"/>
      </xdr:nvSpPr>
      <xdr:spPr>
        <a:xfrm>
          <a:off x="123063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Income Source	</a:t>
          </a:r>
        </a:p>
      </xdr:txBody>
    </xdr:sp>
    <xdr:clientData/>
  </xdr:twoCellAnchor>
  <xdr:twoCellAnchor>
    <xdr:from>
      <xdr:col>0</xdr:col>
      <xdr:colOff>0</xdr:colOff>
      <xdr:row>0</xdr:row>
      <xdr:rowOff>0</xdr:rowOff>
    </xdr:from>
    <xdr:to>
      <xdr:col>2</xdr:col>
      <xdr:colOff>177800</xdr:colOff>
      <xdr:row>1</xdr:row>
      <xdr:rowOff>71120</xdr:rowOff>
    </xdr:to>
    <xdr:sp macro="" textlink="">
      <xdr:nvSpPr>
        <xdr:cNvPr id="4" name="TextBox 3">
          <a:extLst>
            <a:ext uri="{FF2B5EF4-FFF2-40B4-BE49-F238E27FC236}">
              <a16:creationId xmlns:a16="http://schemas.microsoft.com/office/drawing/2014/main" id="{9109D817-75EA-0841-B666-EF0FCBE73393}"/>
            </a:ext>
          </a:extLst>
        </xdr:cNvPr>
        <xdr:cNvSpPr txBox="1"/>
      </xdr:nvSpPr>
      <xdr:spPr>
        <a:xfrm>
          <a:off x="0" y="0"/>
          <a:ext cx="18288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Created by Kirill Sannikov</a:t>
          </a:r>
        </a:p>
      </xdr:txBody>
    </xdr:sp>
    <xdr:clientData/>
  </xdr:twoCellAnchor>
  <xdr:twoCellAnchor>
    <xdr:from>
      <xdr:col>6</xdr:col>
      <xdr:colOff>25400</xdr:colOff>
      <xdr:row>0</xdr:row>
      <xdr:rowOff>0</xdr:rowOff>
    </xdr:from>
    <xdr:to>
      <xdr:col>7</xdr:col>
      <xdr:colOff>685800</xdr:colOff>
      <xdr:row>1</xdr:row>
      <xdr:rowOff>71120</xdr:rowOff>
    </xdr:to>
    <xdr:sp macro="" textlink="">
      <xdr:nvSpPr>
        <xdr:cNvPr id="5" name="TextBox 4">
          <a:hlinkClick xmlns:r="http://schemas.openxmlformats.org/officeDocument/2006/relationships" r:id="rId2" tooltip="https://github.com/sthrace"/>
          <a:extLst>
            <a:ext uri="{FF2B5EF4-FFF2-40B4-BE49-F238E27FC236}">
              <a16:creationId xmlns:a16="http://schemas.microsoft.com/office/drawing/2014/main" id="{6A474BB5-D36A-DF4C-A105-628D61139C08}"/>
            </a:ext>
          </a:extLst>
        </xdr:cNvPr>
        <xdr:cNvSpPr txBox="1"/>
      </xdr:nvSpPr>
      <xdr:spPr>
        <a:xfrm>
          <a:off x="49784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Browse</a:t>
          </a:r>
        </a:p>
      </xdr:txBody>
    </xdr:sp>
    <xdr:clientData/>
  </xdr:twoCellAnchor>
  <xdr:twoCellAnchor>
    <xdr:from>
      <xdr:col>16</xdr:col>
      <xdr:colOff>567267</xdr:colOff>
      <xdr:row>0</xdr:row>
      <xdr:rowOff>0</xdr:rowOff>
    </xdr:from>
    <xdr:to>
      <xdr:col>18</xdr:col>
      <xdr:colOff>402167</xdr:colOff>
      <xdr:row>1</xdr:row>
      <xdr:rowOff>71120</xdr:rowOff>
    </xdr:to>
    <xdr:sp macro="" textlink="">
      <xdr:nvSpPr>
        <xdr:cNvPr id="6" name="TextBox 5">
          <a:hlinkClick xmlns:r="http://schemas.openxmlformats.org/officeDocument/2006/relationships" r:id="rId3" tooltip="Geographically"/>
          <a:extLst>
            <a:ext uri="{FF2B5EF4-FFF2-40B4-BE49-F238E27FC236}">
              <a16:creationId xmlns:a16="http://schemas.microsoft.com/office/drawing/2014/main" id="{DC93BFB7-4B82-1B48-8B07-BF1F3DFA1181}"/>
            </a:ext>
          </a:extLst>
        </xdr:cNvPr>
        <xdr:cNvSpPr txBox="1"/>
      </xdr:nvSpPr>
      <xdr:spPr>
        <a:xfrm>
          <a:off x="13775267"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Geographically</a:t>
          </a:r>
        </a:p>
      </xdr:txBody>
    </xdr:sp>
    <xdr:clientData/>
  </xdr:twoCellAnchor>
  <xdr:twoCellAnchor editAs="oneCell">
    <xdr:from>
      <xdr:col>5</xdr:col>
      <xdr:colOff>457200</xdr:colOff>
      <xdr:row>0</xdr:row>
      <xdr:rowOff>0</xdr:rowOff>
    </xdr:from>
    <xdr:to>
      <xdr:col>5</xdr:col>
      <xdr:colOff>731520</xdr:colOff>
      <xdr:row>1</xdr:row>
      <xdr:rowOff>71120</xdr:rowOff>
    </xdr:to>
    <xdr:pic>
      <xdr:nvPicPr>
        <xdr:cNvPr id="12" name="Graphic 11" descr="Compass outline">
          <a:extLst>
            <a:ext uri="{FF2B5EF4-FFF2-40B4-BE49-F238E27FC236}">
              <a16:creationId xmlns:a16="http://schemas.microsoft.com/office/drawing/2014/main" id="{2B8C9023-B0EF-65B6-8AC6-DDEFB370CE4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584700" y="0"/>
          <a:ext cx="274320" cy="274320"/>
        </a:xfrm>
        <a:prstGeom prst="rect">
          <a:avLst/>
        </a:prstGeom>
      </xdr:spPr>
    </xdr:pic>
    <xdr:clientData/>
  </xdr:twoCellAnchor>
  <xdr:twoCellAnchor>
    <xdr:from>
      <xdr:col>14</xdr:col>
      <xdr:colOff>800100</xdr:colOff>
      <xdr:row>1</xdr:row>
      <xdr:rowOff>25400</xdr:rowOff>
    </xdr:from>
    <xdr:to>
      <xdr:col>15</xdr:col>
      <xdr:colOff>248920</xdr:colOff>
      <xdr:row>1</xdr:row>
      <xdr:rowOff>71120</xdr:rowOff>
    </xdr:to>
    <xdr:sp macro="" textlink="">
      <xdr:nvSpPr>
        <xdr:cNvPr id="13" name="Rounded Rectangle 12">
          <a:extLst>
            <a:ext uri="{FF2B5EF4-FFF2-40B4-BE49-F238E27FC236}">
              <a16:creationId xmlns:a16="http://schemas.microsoft.com/office/drawing/2014/main" id="{A302577F-7EE9-E10E-E216-724D38A3C126}"/>
            </a:ext>
          </a:extLst>
        </xdr:cNvPr>
        <xdr:cNvSpPr/>
      </xdr:nvSpPr>
      <xdr:spPr>
        <a:xfrm>
          <a:off x="12357100" y="228600"/>
          <a:ext cx="274320" cy="45720"/>
        </a:xfrm>
        <a:prstGeom prst="roundRect">
          <a:avLst/>
        </a:prstGeom>
        <a:solidFill>
          <a:schemeClr val="accent1">
            <a:lumMod val="60000"/>
            <a:lumOff val="40000"/>
          </a:schemeClr>
        </a:solidFill>
        <a:ln>
          <a:solidFill>
            <a:srgbClr val="0432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3</xdr:row>
      <xdr:rowOff>50800</xdr:rowOff>
    </xdr:from>
    <xdr:to>
      <xdr:col>2</xdr:col>
      <xdr:colOff>660400</xdr:colOff>
      <xdr:row>6</xdr:row>
      <xdr:rowOff>25400</xdr:rowOff>
    </xdr:to>
    <xdr:sp macro="" textlink="">
      <xdr:nvSpPr>
        <xdr:cNvPr id="15" name="Rounded Rectangle 14">
          <a:extLst>
            <a:ext uri="{FF2B5EF4-FFF2-40B4-BE49-F238E27FC236}">
              <a16:creationId xmlns:a16="http://schemas.microsoft.com/office/drawing/2014/main" id="{77042D64-6C62-43EA-743C-5A3AB1FC5E3D}"/>
            </a:ext>
          </a:extLst>
        </xdr:cNvPr>
        <xdr:cNvSpPr/>
      </xdr:nvSpPr>
      <xdr:spPr>
        <a:xfrm>
          <a:off x="114300" y="660400"/>
          <a:ext cx="2197100" cy="584200"/>
        </a:xfrm>
        <a:prstGeom prst="roundRect">
          <a:avLst/>
        </a:prstGeom>
        <a:solidFill>
          <a:srgbClr val="011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279400</xdr:colOff>
      <xdr:row>3</xdr:row>
      <xdr:rowOff>190500</xdr:rowOff>
    </xdr:from>
    <xdr:to>
      <xdr:col>2</xdr:col>
      <xdr:colOff>457200</xdr:colOff>
      <xdr:row>5</xdr:row>
      <xdr:rowOff>58420</xdr:rowOff>
    </xdr:to>
    <xdr:sp macro="" textlink="">
      <xdr:nvSpPr>
        <xdr:cNvPr id="17" name="TextBox 16">
          <a:extLst>
            <a:ext uri="{FF2B5EF4-FFF2-40B4-BE49-F238E27FC236}">
              <a16:creationId xmlns:a16="http://schemas.microsoft.com/office/drawing/2014/main" id="{3706435A-31D7-1B48-8669-E80E3A582EE3}"/>
            </a:ext>
          </a:extLst>
        </xdr:cNvPr>
        <xdr:cNvSpPr txBox="1"/>
      </xdr:nvSpPr>
      <xdr:spPr>
        <a:xfrm>
          <a:off x="279400" y="800100"/>
          <a:ext cx="18288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ln>
                <a:noFill/>
              </a:ln>
              <a:solidFill>
                <a:schemeClr val="bg1"/>
              </a:solidFill>
              <a:latin typeface="Avenir Book" panose="02000503020000020003" pitchFamily="2" charset="0"/>
            </a:rPr>
            <a:t>Income Source</a:t>
          </a:r>
        </a:p>
      </xdr:txBody>
    </xdr:sp>
    <xdr:clientData/>
  </xdr:twoCellAnchor>
  <xdr:twoCellAnchor>
    <xdr:from>
      <xdr:col>0</xdr:col>
      <xdr:colOff>190500</xdr:colOff>
      <xdr:row>6</xdr:row>
      <xdr:rowOff>175260</xdr:rowOff>
    </xdr:from>
    <xdr:to>
      <xdr:col>2</xdr:col>
      <xdr:colOff>520700</xdr:colOff>
      <xdr:row>13</xdr:row>
      <xdr:rowOff>200660</xdr:rowOff>
    </xdr:to>
    <xdr:sp macro="" textlink="">
      <xdr:nvSpPr>
        <xdr:cNvPr id="18" name="TextBox 17">
          <a:extLst>
            <a:ext uri="{FF2B5EF4-FFF2-40B4-BE49-F238E27FC236}">
              <a16:creationId xmlns:a16="http://schemas.microsoft.com/office/drawing/2014/main" id="{4E24105C-E1D5-C740-AA4C-6B5484D9D10A}"/>
            </a:ext>
          </a:extLst>
        </xdr:cNvPr>
        <xdr:cNvSpPr txBox="1"/>
      </xdr:nvSpPr>
      <xdr:spPr>
        <a:xfrm>
          <a:off x="190500" y="1394460"/>
          <a:ext cx="1981200" cy="14478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Grand Total of</a:t>
          </a:r>
          <a:r>
            <a:rPr lang="en-US" sz="1050" baseline="0">
              <a:ln>
                <a:noFill/>
              </a:ln>
              <a:solidFill>
                <a:schemeClr val="bg1"/>
              </a:solidFill>
              <a:latin typeface="Avenir Book" panose="02000503020000020003" pitchFamily="2" charset="0"/>
            </a:rPr>
            <a:t> Income, and their breakdowns showing the achievements percentage and highlight for most valuable source. Marketing, strategies and operational profit.</a:t>
          </a:r>
          <a:endParaRPr lang="en-US" sz="1050">
            <a:ln>
              <a:noFill/>
            </a:ln>
            <a:solidFill>
              <a:schemeClr val="bg1"/>
            </a:solidFill>
            <a:latin typeface="Avenir Book" panose="02000503020000020003" pitchFamily="2" charset="0"/>
          </a:endParaRPr>
        </a:p>
      </xdr:txBody>
    </xdr:sp>
    <xdr:clientData/>
  </xdr:twoCellAnchor>
  <xdr:twoCellAnchor>
    <xdr:from>
      <xdr:col>4</xdr:col>
      <xdr:colOff>800100</xdr:colOff>
      <xdr:row>3</xdr:row>
      <xdr:rowOff>190500</xdr:rowOff>
    </xdr:from>
    <xdr:to>
      <xdr:col>17</xdr:col>
      <xdr:colOff>444500</xdr:colOff>
      <xdr:row>37</xdr:row>
      <xdr:rowOff>101600</xdr:rowOff>
    </xdr:to>
    <xdr:graphicFrame macro="">
      <xdr:nvGraphicFramePr>
        <xdr:cNvPr id="20" name="Chart 19">
          <a:extLst>
            <a:ext uri="{FF2B5EF4-FFF2-40B4-BE49-F238E27FC236}">
              <a16:creationId xmlns:a16="http://schemas.microsoft.com/office/drawing/2014/main" id="{4D87701A-A0A8-5845-AA5F-ACFCAA11A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292100</xdr:colOff>
      <xdr:row>13</xdr:row>
      <xdr:rowOff>50800</xdr:rowOff>
    </xdr:from>
    <xdr:to>
      <xdr:col>4</xdr:col>
      <xdr:colOff>38100</xdr:colOff>
      <xdr:row>15</xdr:row>
      <xdr:rowOff>12700</xdr:rowOff>
    </xdr:to>
    <mc:AlternateContent xmlns:mc="http://schemas.openxmlformats.org/markup-compatibility/2006">
      <mc:Choice xmlns:a14="http://schemas.microsoft.com/office/drawing/2010/main" Requires="a14">
        <xdr:graphicFrame macro="">
          <xdr:nvGraphicFramePr>
            <xdr:cNvPr id="21" name="Year 1">
              <a:extLst>
                <a:ext uri="{FF2B5EF4-FFF2-40B4-BE49-F238E27FC236}">
                  <a16:creationId xmlns:a16="http://schemas.microsoft.com/office/drawing/2014/main" id="{C80C6752-5968-2B41-A35A-28E98989B51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92100" y="2692400"/>
              <a:ext cx="3048000" cy="36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16</xdr:row>
      <xdr:rowOff>88900</xdr:rowOff>
    </xdr:from>
    <xdr:to>
      <xdr:col>3</xdr:col>
      <xdr:colOff>812800</xdr:colOff>
      <xdr:row>23</xdr:row>
      <xdr:rowOff>114300</xdr:rowOff>
    </xdr:to>
    <xdr:grpSp>
      <xdr:nvGrpSpPr>
        <xdr:cNvPr id="25" name="Group 24">
          <a:extLst>
            <a:ext uri="{FF2B5EF4-FFF2-40B4-BE49-F238E27FC236}">
              <a16:creationId xmlns:a16="http://schemas.microsoft.com/office/drawing/2014/main" id="{49B86FFC-E249-8756-2FED-6B4192EE5C8E}"/>
            </a:ext>
          </a:extLst>
        </xdr:cNvPr>
        <xdr:cNvGrpSpPr/>
      </xdr:nvGrpSpPr>
      <xdr:grpSpPr>
        <a:xfrm>
          <a:off x="12700" y="3340100"/>
          <a:ext cx="3276600" cy="1447800"/>
          <a:chOff x="266700" y="3987800"/>
          <a:chExt cx="3276600" cy="1447800"/>
        </a:xfrm>
      </xdr:grpSpPr>
      <xdr:sp macro="" textlink="">
        <xdr:nvSpPr>
          <xdr:cNvPr id="19" name="TextBox 18">
            <a:extLst>
              <a:ext uri="{FF2B5EF4-FFF2-40B4-BE49-F238E27FC236}">
                <a16:creationId xmlns:a16="http://schemas.microsoft.com/office/drawing/2014/main" id="{7034E502-1E0D-3B4B-81DC-3BFC75EF1157}"/>
              </a:ext>
            </a:extLst>
          </xdr:cNvPr>
          <xdr:cNvSpPr txBox="1"/>
        </xdr:nvSpPr>
        <xdr:spPr>
          <a:xfrm>
            <a:off x="266700" y="3987800"/>
            <a:ext cx="3251200" cy="533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n>
                  <a:noFill/>
                </a:ln>
                <a:solidFill>
                  <a:schemeClr val="bg1"/>
                </a:solidFill>
                <a:latin typeface="Avenir Book" panose="02000503020000020003" pitchFamily="2" charset="0"/>
              </a:rPr>
              <a:t>Financial Statistics</a:t>
            </a:r>
          </a:p>
        </xdr:txBody>
      </xdr:sp>
      <xdr:sp macro="" textlink="'Pivot Tables Income'!O4">
        <xdr:nvSpPr>
          <xdr:cNvPr id="22" name="TextBox 21">
            <a:extLst>
              <a:ext uri="{FF2B5EF4-FFF2-40B4-BE49-F238E27FC236}">
                <a16:creationId xmlns:a16="http://schemas.microsoft.com/office/drawing/2014/main" id="{AA28ED7F-229D-E851-B2FE-675CD3A985F7}"/>
              </a:ext>
            </a:extLst>
          </xdr:cNvPr>
          <xdr:cNvSpPr txBox="1"/>
        </xdr:nvSpPr>
        <xdr:spPr>
          <a:xfrm>
            <a:off x="469900" y="4445000"/>
            <a:ext cx="2628900"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539850E-13B7-6D4F-A09A-CADD7DC2DFA2}" type="TxLink">
              <a:rPr lang="en-US" sz="3600" b="0" i="0" u="none" strike="noStrike">
                <a:solidFill>
                  <a:schemeClr val="bg1"/>
                </a:solidFill>
                <a:latin typeface="Aptos Narrow"/>
              </a:rPr>
              <a:t> $986,627 </a:t>
            </a:fld>
            <a:endParaRPr lang="en-US" sz="3600">
              <a:solidFill>
                <a:schemeClr val="bg1"/>
              </a:solidFill>
            </a:endParaRPr>
          </a:p>
        </xdr:txBody>
      </xdr:sp>
      <xdr:sp macro="" textlink="">
        <xdr:nvSpPr>
          <xdr:cNvPr id="23" name="TextBox 22">
            <a:extLst>
              <a:ext uri="{FF2B5EF4-FFF2-40B4-BE49-F238E27FC236}">
                <a16:creationId xmlns:a16="http://schemas.microsoft.com/office/drawing/2014/main" id="{3BA1E6C3-931D-AB41-9251-F7E84E6A3293}"/>
              </a:ext>
            </a:extLst>
          </xdr:cNvPr>
          <xdr:cNvSpPr txBox="1"/>
        </xdr:nvSpPr>
        <xdr:spPr>
          <a:xfrm>
            <a:off x="596900" y="5054600"/>
            <a:ext cx="1511300" cy="381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ln>
                  <a:noFill/>
                </a:ln>
                <a:solidFill>
                  <a:schemeClr val="bg1"/>
                </a:solidFill>
                <a:latin typeface="Avenir Book" panose="02000503020000020003" pitchFamily="2" charset="0"/>
              </a:rPr>
              <a:t>Target</a:t>
            </a:r>
            <a:r>
              <a:rPr lang="en-US" sz="1400" baseline="0">
                <a:ln>
                  <a:noFill/>
                </a:ln>
                <a:solidFill>
                  <a:schemeClr val="bg1"/>
                </a:solidFill>
                <a:latin typeface="Avenir Book" panose="02000503020000020003" pitchFamily="2" charset="0"/>
              </a:rPr>
              <a:t> Income</a:t>
            </a:r>
            <a:endParaRPr lang="en-US" sz="1400">
              <a:ln>
                <a:noFill/>
              </a:ln>
              <a:solidFill>
                <a:schemeClr val="bg1"/>
              </a:solidFill>
              <a:latin typeface="Avenir Book" panose="02000503020000020003" pitchFamily="2" charset="0"/>
            </a:endParaRPr>
          </a:p>
        </xdr:txBody>
      </xdr:sp>
      <xdr:sp macro="" textlink="'Pivot Tables Income'!P4">
        <xdr:nvSpPr>
          <xdr:cNvPr id="24" name="TextBox 23">
            <a:extLst>
              <a:ext uri="{FF2B5EF4-FFF2-40B4-BE49-F238E27FC236}">
                <a16:creationId xmlns:a16="http://schemas.microsoft.com/office/drawing/2014/main" id="{972E134D-DFF7-E341-9A25-CE2B5682E6CB}"/>
              </a:ext>
            </a:extLst>
          </xdr:cNvPr>
          <xdr:cNvSpPr txBox="1"/>
        </xdr:nvSpPr>
        <xdr:spPr>
          <a:xfrm>
            <a:off x="2032000" y="5054600"/>
            <a:ext cx="1511300" cy="381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73DFE5F-F83B-E24C-BA2E-632AA9F11CB7}" type="TxLink">
              <a:rPr lang="en-US" sz="1400" b="0" i="0" u="none" strike="noStrike">
                <a:ln>
                  <a:noFill/>
                </a:ln>
                <a:solidFill>
                  <a:schemeClr val="bg1"/>
                </a:solidFill>
                <a:latin typeface="Aptos Narrow"/>
              </a:rPr>
              <a:t> $1,195,383 </a:t>
            </a:fld>
            <a:endParaRPr lang="en-US" sz="1400">
              <a:ln>
                <a:noFill/>
              </a:ln>
              <a:solidFill>
                <a:schemeClr val="bg1"/>
              </a:solidFill>
              <a:latin typeface="Avenir Book" panose="02000503020000020003" pitchFamily="2" charset="0"/>
            </a:endParaRPr>
          </a:p>
        </xdr:txBody>
      </xdr:sp>
    </xdr:grpSp>
    <xdr:clientData/>
  </xdr:twoCellAnchor>
  <xdr:twoCellAnchor>
    <xdr:from>
      <xdr:col>8</xdr:col>
      <xdr:colOff>673100</xdr:colOff>
      <xdr:row>19</xdr:row>
      <xdr:rowOff>152400</xdr:rowOff>
    </xdr:from>
    <xdr:to>
      <xdr:col>10</xdr:col>
      <xdr:colOff>533400</xdr:colOff>
      <xdr:row>25</xdr:row>
      <xdr:rowOff>12700</xdr:rowOff>
    </xdr:to>
    <xdr:grpSp>
      <xdr:nvGrpSpPr>
        <xdr:cNvPr id="28" name="Group 27">
          <a:extLst>
            <a:ext uri="{FF2B5EF4-FFF2-40B4-BE49-F238E27FC236}">
              <a16:creationId xmlns:a16="http://schemas.microsoft.com/office/drawing/2014/main" id="{7836FA0E-2277-63FF-3DF2-BE27B851D4B7}"/>
            </a:ext>
          </a:extLst>
        </xdr:cNvPr>
        <xdr:cNvGrpSpPr/>
      </xdr:nvGrpSpPr>
      <xdr:grpSpPr>
        <a:xfrm>
          <a:off x="7277100" y="4013200"/>
          <a:ext cx="1511300" cy="1079500"/>
          <a:chOff x="6705600" y="3822700"/>
          <a:chExt cx="1511300" cy="1079500"/>
        </a:xfrm>
      </xdr:grpSpPr>
      <xdr:sp macro="" textlink="'Pivot Tables Income'!R4">
        <xdr:nvSpPr>
          <xdr:cNvPr id="26" name="TextBox 25">
            <a:extLst>
              <a:ext uri="{FF2B5EF4-FFF2-40B4-BE49-F238E27FC236}">
                <a16:creationId xmlns:a16="http://schemas.microsoft.com/office/drawing/2014/main" id="{4D119566-636C-D34A-BBDD-35DE742D5367}"/>
              </a:ext>
            </a:extLst>
          </xdr:cNvPr>
          <xdr:cNvSpPr txBox="1"/>
        </xdr:nvSpPr>
        <xdr:spPr>
          <a:xfrm>
            <a:off x="6845300" y="3822700"/>
            <a:ext cx="1346200"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1780899-5C5D-CB46-9557-51A228757837}" type="TxLink">
              <a:rPr lang="en-US" sz="3600" b="0" i="0" u="none" strike="noStrike">
                <a:solidFill>
                  <a:schemeClr val="bg1"/>
                </a:solidFill>
                <a:latin typeface="Aptos Narrow"/>
              </a:rPr>
              <a:t>83%</a:t>
            </a:fld>
            <a:endParaRPr lang="en-US" sz="3600">
              <a:solidFill>
                <a:schemeClr val="bg1"/>
              </a:solidFill>
            </a:endParaRPr>
          </a:p>
        </xdr:txBody>
      </xdr:sp>
      <xdr:sp macro="" textlink="">
        <xdr:nvSpPr>
          <xdr:cNvPr id="27" name="TextBox 26">
            <a:extLst>
              <a:ext uri="{FF2B5EF4-FFF2-40B4-BE49-F238E27FC236}">
                <a16:creationId xmlns:a16="http://schemas.microsoft.com/office/drawing/2014/main" id="{3F702120-DCBE-8E47-B4AA-AA59F47A805A}"/>
              </a:ext>
            </a:extLst>
          </xdr:cNvPr>
          <xdr:cNvSpPr txBox="1"/>
        </xdr:nvSpPr>
        <xdr:spPr>
          <a:xfrm>
            <a:off x="6705600" y="4521200"/>
            <a:ext cx="1511300" cy="3810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ln>
                  <a:noFill/>
                </a:ln>
                <a:solidFill>
                  <a:schemeClr val="bg1"/>
                </a:solidFill>
                <a:latin typeface="Avenir Book" panose="02000503020000020003" pitchFamily="2" charset="0"/>
              </a:rPr>
              <a:t>Target Achieved</a:t>
            </a:r>
          </a:p>
        </xdr:txBody>
      </xdr:sp>
    </xdr:grpSp>
    <xdr:clientData/>
  </xdr:twoCellAnchor>
  <xdr:twoCellAnchor>
    <xdr:from>
      <xdr:col>0</xdr:col>
      <xdr:colOff>190500</xdr:colOff>
      <xdr:row>23</xdr:row>
      <xdr:rowOff>88900</xdr:rowOff>
    </xdr:from>
    <xdr:to>
      <xdr:col>3</xdr:col>
      <xdr:colOff>457200</xdr:colOff>
      <xdr:row>30</xdr:row>
      <xdr:rowOff>38100</xdr:rowOff>
    </xdr:to>
    <xdr:graphicFrame macro="">
      <xdr:nvGraphicFramePr>
        <xdr:cNvPr id="29" name="Chart 28">
          <a:extLst>
            <a:ext uri="{FF2B5EF4-FFF2-40B4-BE49-F238E27FC236}">
              <a16:creationId xmlns:a16="http://schemas.microsoft.com/office/drawing/2014/main" id="{E4741232-0732-6C41-B91C-530C445A2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127000</xdr:colOff>
      <xdr:row>30</xdr:row>
      <xdr:rowOff>88900</xdr:rowOff>
    </xdr:from>
    <xdr:to>
      <xdr:col>4</xdr:col>
      <xdr:colOff>508000</xdr:colOff>
      <xdr:row>41</xdr:row>
      <xdr:rowOff>139700</xdr:rowOff>
    </xdr:to>
    <xdr:grpSp>
      <xdr:nvGrpSpPr>
        <xdr:cNvPr id="66" name="Group 65">
          <a:extLst>
            <a:ext uri="{FF2B5EF4-FFF2-40B4-BE49-F238E27FC236}">
              <a16:creationId xmlns:a16="http://schemas.microsoft.com/office/drawing/2014/main" id="{40A74F04-549E-33A0-0079-51EA1D7F8998}"/>
            </a:ext>
          </a:extLst>
        </xdr:cNvPr>
        <xdr:cNvGrpSpPr/>
      </xdr:nvGrpSpPr>
      <xdr:grpSpPr>
        <a:xfrm>
          <a:off x="127000" y="6184900"/>
          <a:ext cx="3683000" cy="2286000"/>
          <a:chOff x="127000" y="6184900"/>
          <a:chExt cx="3683000" cy="2286000"/>
        </a:xfrm>
      </xdr:grpSpPr>
      <xdr:sp macro="" textlink="">
        <xdr:nvSpPr>
          <xdr:cNvPr id="31" name="TextBox 30">
            <a:extLst>
              <a:ext uri="{FF2B5EF4-FFF2-40B4-BE49-F238E27FC236}">
                <a16:creationId xmlns:a16="http://schemas.microsoft.com/office/drawing/2014/main" id="{F62CC0B5-88B0-5748-B69B-7A9428DDF61B}"/>
              </a:ext>
            </a:extLst>
          </xdr:cNvPr>
          <xdr:cNvSpPr txBox="1"/>
        </xdr:nvSpPr>
        <xdr:spPr>
          <a:xfrm>
            <a:off x="127000" y="6184900"/>
            <a:ext cx="3251200" cy="533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n>
                  <a:noFill/>
                </a:ln>
                <a:solidFill>
                  <a:schemeClr val="bg1"/>
                </a:solidFill>
                <a:latin typeface="Avenir Book" panose="02000503020000020003" pitchFamily="2" charset="0"/>
              </a:rPr>
              <a:t>Quantity of Services</a:t>
            </a:r>
          </a:p>
        </xdr:txBody>
      </xdr:sp>
      <xdr:grpSp>
        <xdr:nvGrpSpPr>
          <xdr:cNvPr id="38" name="Group 37">
            <a:extLst>
              <a:ext uri="{FF2B5EF4-FFF2-40B4-BE49-F238E27FC236}">
                <a16:creationId xmlns:a16="http://schemas.microsoft.com/office/drawing/2014/main" id="{913BE6CD-A953-427B-9C12-76D5A33F6F04}"/>
              </a:ext>
            </a:extLst>
          </xdr:cNvPr>
          <xdr:cNvGrpSpPr/>
        </xdr:nvGrpSpPr>
        <xdr:grpSpPr>
          <a:xfrm>
            <a:off x="393700" y="6756400"/>
            <a:ext cx="1435100" cy="1676400"/>
            <a:chOff x="393700" y="6769100"/>
            <a:chExt cx="1435100" cy="1676400"/>
          </a:xfrm>
        </xdr:grpSpPr>
        <xdr:sp macro="" textlink="">
          <xdr:nvSpPr>
            <xdr:cNvPr id="32" name="TextBox 31">
              <a:extLst>
                <a:ext uri="{FF2B5EF4-FFF2-40B4-BE49-F238E27FC236}">
                  <a16:creationId xmlns:a16="http://schemas.microsoft.com/office/drawing/2014/main" id="{83263912-1D30-B448-933E-CF0E9EC493DB}"/>
                </a:ext>
              </a:extLst>
            </xdr:cNvPr>
            <xdr:cNvSpPr txBox="1"/>
          </xdr:nvSpPr>
          <xdr:spPr>
            <a:xfrm>
              <a:off x="393700" y="67691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Consultation</a:t>
              </a:r>
            </a:p>
          </xdr:txBody>
        </xdr:sp>
        <xdr:sp macro="" textlink="">
          <xdr:nvSpPr>
            <xdr:cNvPr id="33" name="TextBox 32">
              <a:extLst>
                <a:ext uri="{FF2B5EF4-FFF2-40B4-BE49-F238E27FC236}">
                  <a16:creationId xmlns:a16="http://schemas.microsoft.com/office/drawing/2014/main" id="{47752738-10DF-0F41-BE4F-55DDA97837C4}"/>
                </a:ext>
              </a:extLst>
            </xdr:cNvPr>
            <xdr:cNvSpPr txBox="1"/>
          </xdr:nvSpPr>
          <xdr:spPr>
            <a:xfrm>
              <a:off x="393700" y="705104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Diagnostics</a:t>
              </a:r>
            </a:p>
          </xdr:txBody>
        </xdr:sp>
        <xdr:sp macro="" textlink="">
          <xdr:nvSpPr>
            <xdr:cNvPr id="34" name="TextBox 33">
              <a:extLst>
                <a:ext uri="{FF2B5EF4-FFF2-40B4-BE49-F238E27FC236}">
                  <a16:creationId xmlns:a16="http://schemas.microsoft.com/office/drawing/2014/main" id="{00E69752-8AFF-CC48-9172-9AAD53811B10}"/>
                </a:ext>
              </a:extLst>
            </xdr:cNvPr>
            <xdr:cNvSpPr txBox="1"/>
          </xdr:nvSpPr>
          <xdr:spPr>
            <a:xfrm>
              <a:off x="393700" y="733298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Treatment</a:t>
              </a:r>
            </a:p>
          </xdr:txBody>
        </xdr:sp>
        <xdr:sp macro="" textlink="">
          <xdr:nvSpPr>
            <xdr:cNvPr id="35" name="TextBox 34">
              <a:extLst>
                <a:ext uri="{FF2B5EF4-FFF2-40B4-BE49-F238E27FC236}">
                  <a16:creationId xmlns:a16="http://schemas.microsoft.com/office/drawing/2014/main" id="{943FE474-F3DC-1345-BE88-F3E8FBAC1153}"/>
                </a:ext>
              </a:extLst>
            </xdr:cNvPr>
            <xdr:cNvSpPr txBox="1"/>
          </xdr:nvSpPr>
          <xdr:spPr>
            <a:xfrm>
              <a:off x="393700" y="81788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Pharmacy</a:t>
              </a:r>
            </a:p>
          </xdr:txBody>
        </xdr:sp>
        <xdr:sp macro="" textlink="">
          <xdr:nvSpPr>
            <xdr:cNvPr id="36" name="TextBox 35">
              <a:extLst>
                <a:ext uri="{FF2B5EF4-FFF2-40B4-BE49-F238E27FC236}">
                  <a16:creationId xmlns:a16="http://schemas.microsoft.com/office/drawing/2014/main" id="{7B6BEF35-84B0-0E40-8C20-B7CF31921C86}"/>
                </a:ext>
              </a:extLst>
            </xdr:cNvPr>
            <xdr:cNvSpPr txBox="1"/>
          </xdr:nvSpPr>
          <xdr:spPr>
            <a:xfrm>
              <a:off x="393700" y="761492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Vaccination</a:t>
              </a:r>
            </a:p>
          </xdr:txBody>
        </xdr:sp>
        <xdr:sp macro="" textlink="">
          <xdr:nvSpPr>
            <xdr:cNvPr id="37" name="TextBox 36">
              <a:extLst>
                <a:ext uri="{FF2B5EF4-FFF2-40B4-BE49-F238E27FC236}">
                  <a16:creationId xmlns:a16="http://schemas.microsoft.com/office/drawing/2014/main" id="{125E5AF5-9172-4843-ADBB-E816AC8C07A3}"/>
                </a:ext>
              </a:extLst>
            </xdr:cNvPr>
            <xdr:cNvSpPr txBox="1"/>
          </xdr:nvSpPr>
          <xdr:spPr>
            <a:xfrm>
              <a:off x="393700" y="789686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Radiology</a:t>
              </a:r>
            </a:p>
          </xdr:txBody>
        </xdr:sp>
      </xdr:grpSp>
      <xdr:grpSp>
        <xdr:nvGrpSpPr>
          <xdr:cNvPr id="39" name="Group 38">
            <a:extLst>
              <a:ext uri="{FF2B5EF4-FFF2-40B4-BE49-F238E27FC236}">
                <a16:creationId xmlns:a16="http://schemas.microsoft.com/office/drawing/2014/main" id="{B251A0B9-F7E3-2C47-8A07-566A0A6C497D}"/>
              </a:ext>
            </a:extLst>
          </xdr:cNvPr>
          <xdr:cNvGrpSpPr/>
        </xdr:nvGrpSpPr>
        <xdr:grpSpPr>
          <a:xfrm>
            <a:off x="1473200" y="6756400"/>
            <a:ext cx="863600" cy="1676400"/>
            <a:chOff x="393700" y="6769100"/>
            <a:chExt cx="1435100" cy="1676400"/>
          </a:xfrm>
        </xdr:grpSpPr>
        <xdr:sp macro="" textlink="'Pivot Tables Income'!E4">
          <xdr:nvSpPr>
            <xdr:cNvPr id="40" name="TextBox 39">
              <a:extLst>
                <a:ext uri="{FF2B5EF4-FFF2-40B4-BE49-F238E27FC236}">
                  <a16:creationId xmlns:a16="http://schemas.microsoft.com/office/drawing/2014/main" id="{023497F1-3F1C-7298-A845-7A17EC2A773A}"/>
                </a:ext>
              </a:extLst>
            </xdr:cNvPr>
            <xdr:cNvSpPr txBox="1"/>
          </xdr:nvSpPr>
          <xdr:spPr>
            <a:xfrm>
              <a:off x="393700" y="67691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30319D1-5F43-4744-96E6-775BF40454C1}" type="TxLink">
                <a:rPr lang="en-US" sz="1200" b="0" i="0" u="none" strike="noStrike">
                  <a:ln>
                    <a:noFill/>
                  </a:ln>
                  <a:solidFill>
                    <a:schemeClr val="bg1"/>
                  </a:solidFill>
                  <a:latin typeface="Aptos Narrow"/>
                </a:rPr>
                <a:t>16.48%</a:t>
              </a:fld>
              <a:endParaRPr lang="en-US" sz="1200">
                <a:ln>
                  <a:noFill/>
                </a:ln>
                <a:solidFill>
                  <a:schemeClr val="bg1"/>
                </a:solidFill>
                <a:latin typeface="Avenir Book" panose="02000503020000020003" pitchFamily="2" charset="0"/>
              </a:endParaRPr>
            </a:p>
          </xdr:txBody>
        </xdr:sp>
        <xdr:sp macro="" textlink="'Pivot Tables Income'!E5">
          <xdr:nvSpPr>
            <xdr:cNvPr id="41" name="TextBox 40">
              <a:extLst>
                <a:ext uri="{FF2B5EF4-FFF2-40B4-BE49-F238E27FC236}">
                  <a16:creationId xmlns:a16="http://schemas.microsoft.com/office/drawing/2014/main" id="{31512312-3BB6-F920-AD2E-8EEA09D43137}"/>
                </a:ext>
              </a:extLst>
            </xdr:cNvPr>
            <xdr:cNvSpPr txBox="1"/>
          </xdr:nvSpPr>
          <xdr:spPr>
            <a:xfrm>
              <a:off x="393700" y="705104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F6C00B-2D45-1748-9619-626E1078DE3B}" type="TxLink">
                <a:rPr lang="en-US" sz="1200" b="0" i="0" u="none" strike="noStrike">
                  <a:ln>
                    <a:noFill/>
                  </a:ln>
                  <a:solidFill>
                    <a:schemeClr val="bg1"/>
                  </a:solidFill>
                  <a:latin typeface="Aptos Narrow"/>
                </a:rPr>
                <a:t>20.77%</a:t>
              </a:fld>
              <a:endParaRPr lang="en-US" sz="1200">
                <a:ln>
                  <a:noFill/>
                </a:ln>
                <a:solidFill>
                  <a:schemeClr val="bg1"/>
                </a:solidFill>
                <a:latin typeface="Avenir Book" panose="02000503020000020003" pitchFamily="2" charset="0"/>
              </a:endParaRPr>
            </a:p>
          </xdr:txBody>
        </xdr:sp>
        <xdr:sp macro="" textlink="'Pivot Tables Income'!E6">
          <xdr:nvSpPr>
            <xdr:cNvPr id="42" name="TextBox 41">
              <a:extLst>
                <a:ext uri="{FF2B5EF4-FFF2-40B4-BE49-F238E27FC236}">
                  <a16:creationId xmlns:a16="http://schemas.microsoft.com/office/drawing/2014/main" id="{BCC65BD4-6EA9-4A6A-5136-2FA004DE0E8B}"/>
                </a:ext>
              </a:extLst>
            </xdr:cNvPr>
            <xdr:cNvSpPr txBox="1"/>
          </xdr:nvSpPr>
          <xdr:spPr>
            <a:xfrm>
              <a:off x="393700" y="733298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0E5540B-2BE0-6B4A-A3BB-53F9CF2C5CB0}" type="TxLink">
                <a:rPr lang="en-US" sz="1200" b="0" i="0" u="none" strike="noStrike">
                  <a:ln>
                    <a:noFill/>
                  </a:ln>
                  <a:solidFill>
                    <a:schemeClr val="bg1"/>
                  </a:solidFill>
                  <a:latin typeface="Aptos Narrow"/>
                </a:rPr>
                <a:t>12.36%</a:t>
              </a:fld>
              <a:endParaRPr lang="en-US" sz="1200">
                <a:ln>
                  <a:noFill/>
                </a:ln>
                <a:solidFill>
                  <a:schemeClr val="bg1"/>
                </a:solidFill>
                <a:latin typeface="Avenir Book" panose="02000503020000020003" pitchFamily="2" charset="0"/>
              </a:endParaRPr>
            </a:p>
          </xdr:txBody>
        </xdr:sp>
        <xdr:sp macro="" textlink="'Pivot Tables Income'!E9">
          <xdr:nvSpPr>
            <xdr:cNvPr id="43" name="TextBox 42">
              <a:extLst>
                <a:ext uri="{FF2B5EF4-FFF2-40B4-BE49-F238E27FC236}">
                  <a16:creationId xmlns:a16="http://schemas.microsoft.com/office/drawing/2014/main" id="{25F0EA34-BCC8-2A18-CB9B-B6C74AF331B2}"/>
                </a:ext>
              </a:extLst>
            </xdr:cNvPr>
            <xdr:cNvSpPr txBox="1"/>
          </xdr:nvSpPr>
          <xdr:spPr>
            <a:xfrm>
              <a:off x="393700" y="81788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9F20091-BB47-014C-9CBF-E4202D11F19C}" type="TxLink">
                <a:rPr lang="en-US" sz="1200" b="0" i="0" u="none" strike="noStrike">
                  <a:ln>
                    <a:noFill/>
                  </a:ln>
                  <a:solidFill>
                    <a:schemeClr val="bg1"/>
                  </a:solidFill>
                  <a:latin typeface="Aptos Narrow"/>
                </a:rPr>
                <a:t>15.89%</a:t>
              </a:fld>
              <a:endParaRPr lang="en-US" sz="1200">
                <a:ln>
                  <a:noFill/>
                </a:ln>
                <a:solidFill>
                  <a:schemeClr val="bg1"/>
                </a:solidFill>
                <a:latin typeface="Avenir Book" panose="02000503020000020003" pitchFamily="2" charset="0"/>
              </a:endParaRPr>
            </a:p>
          </xdr:txBody>
        </xdr:sp>
        <xdr:sp macro="" textlink="'Pivot Tables Income'!E7">
          <xdr:nvSpPr>
            <xdr:cNvPr id="44" name="TextBox 43">
              <a:extLst>
                <a:ext uri="{FF2B5EF4-FFF2-40B4-BE49-F238E27FC236}">
                  <a16:creationId xmlns:a16="http://schemas.microsoft.com/office/drawing/2014/main" id="{71731F40-16CA-C3BC-9849-E68446414F37}"/>
                </a:ext>
              </a:extLst>
            </xdr:cNvPr>
            <xdr:cNvSpPr txBox="1"/>
          </xdr:nvSpPr>
          <xdr:spPr>
            <a:xfrm>
              <a:off x="393700" y="761492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3FA1FD0-0AB6-D44B-9A7B-95BE5B21532B}" type="TxLink">
                <a:rPr lang="en-US" sz="1200" b="0" i="0" u="none" strike="noStrike">
                  <a:ln>
                    <a:noFill/>
                  </a:ln>
                  <a:solidFill>
                    <a:schemeClr val="bg1"/>
                  </a:solidFill>
                  <a:latin typeface="Aptos Narrow"/>
                </a:rPr>
                <a:t>21.12%</a:t>
              </a:fld>
              <a:endParaRPr lang="en-US" sz="1200">
                <a:ln>
                  <a:noFill/>
                </a:ln>
                <a:solidFill>
                  <a:schemeClr val="bg1"/>
                </a:solidFill>
                <a:latin typeface="Avenir Book" panose="02000503020000020003" pitchFamily="2" charset="0"/>
              </a:endParaRPr>
            </a:p>
          </xdr:txBody>
        </xdr:sp>
        <xdr:sp macro="" textlink="'Pivot Tables Income'!E8">
          <xdr:nvSpPr>
            <xdr:cNvPr id="45" name="TextBox 44">
              <a:extLst>
                <a:ext uri="{FF2B5EF4-FFF2-40B4-BE49-F238E27FC236}">
                  <a16:creationId xmlns:a16="http://schemas.microsoft.com/office/drawing/2014/main" id="{FA6A67D2-81E0-B656-5649-13090F5CA4F1}"/>
                </a:ext>
              </a:extLst>
            </xdr:cNvPr>
            <xdr:cNvSpPr txBox="1"/>
          </xdr:nvSpPr>
          <xdr:spPr>
            <a:xfrm>
              <a:off x="393700" y="789686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BA87DCF-DEE6-D54A-A454-D48C788A0616}" type="TxLink">
                <a:rPr lang="en-US" sz="1200" b="0" i="0" u="none" strike="noStrike">
                  <a:ln>
                    <a:noFill/>
                  </a:ln>
                  <a:solidFill>
                    <a:schemeClr val="bg1"/>
                  </a:solidFill>
                  <a:latin typeface="Aptos Narrow"/>
                </a:rPr>
                <a:t>13.37%</a:t>
              </a:fld>
              <a:endParaRPr lang="en-US" sz="1200">
                <a:ln>
                  <a:noFill/>
                </a:ln>
                <a:solidFill>
                  <a:schemeClr val="bg1"/>
                </a:solidFill>
                <a:latin typeface="Avenir Book" panose="02000503020000020003" pitchFamily="2" charset="0"/>
              </a:endParaRPr>
            </a:p>
          </xdr:txBody>
        </xdr:sp>
      </xdr:grpSp>
      <xdr:grpSp>
        <xdr:nvGrpSpPr>
          <xdr:cNvPr id="46" name="Group 45">
            <a:extLst>
              <a:ext uri="{FF2B5EF4-FFF2-40B4-BE49-F238E27FC236}">
                <a16:creationId xmlns:a16="http://schemas.microsoft.com/office/drawing/2014/main" id="{EEC5A554-EECB-554B-9DE3-63BDBC6C8B16}"/>
              </a:ext>
            </a:extLst>
          </xdr:cNvPr>
          <xdr:cNvGrpSpPr/>
        </xdr:nvGrpSpPr>
        <xdr:grpSpPr>
          <a:xfrm>
            <a:off x="2374900" y="6756400"/>
            <a:ext cx="1435100" cy="1676400"/>
            <a:chOff x="393700" y="6769100"/>
            <a:chExt cx="1435100" cy="1676400"/>
          </a:xfrm>
        </xdr:grpSpPr>
        <xdr:sp macro="" textlink="'Pivot Tables Income'!D4">
          <xdr:nvSpPr>
            <xdr:cNvPr id="47" name="TextBox 46">
              <a:extLst>
                <a:ext uri="{FF2B5EF4-FFF2-40B4-BE49-F238E27FC236}">
                  <a16:creationId xmlns:a16="http://schemas.microsoft.com/office/drawing/2014/main" id="{C5498E84-4B7E-1EC2-9A1B-E750D986F81A}"/>
                </a:ext>
              </a:extLst>
            </xdr:cNvPr>
            <xdr:cNvSpPr txBox="1"/>
          </xdr:nvSpPr>
          <xdr:spPr>
            <a:xfrm>
              <a:off x="393700" y="67691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F498095-878B-6040-8CD4-91928840C8BB}" type="TxLink">
                <a:rPr lang="en-US" sz="1200" b="0" i="0" u="none" strike="noStrike">
                  <a:ln>
                    <a:noFill/>
                  </a:ln>
                  <a:solidFill>
                    <a:schemeClr val="bg1"/>
                  </a:solidFill>
                  <a:latin typeface="Aptos Narrow"/>
                </a:rPr>
                <a:t>2,056</a:t>
              </a:fld>
              <a:endParaRPr lang="en-US" sz="1200">
                <a:ln>
                  <a:noFill/>
                </a:ln>
                <a:solidFill>
                  <a:schemeClr val="bg1"/>
                </a:solidFill>
                <a:latin typeface="Avenir Book" panose="02000503020000020003" pitchFamily="2" charset="0"/>
              </a:endParaRPr>
            </a:p>
          </xdr:txBody>
        </xdr:sp>
        <xdr:sp macro="" textlink="'Pivot Tables Income'!D5">
          <xdr:nvSpPr>
            <xdr:cNvPr id="48" name="TextBox 47">
              <a:extLst>
                <a:ext uri="{FF2B5EF4-FFF2-40B4-BE49-F238E27FC236}">
                  <a16:creationId xmlns:a16="http://schemas.microsoft.com/office/drawing/2014/main" id="{017A3A3D-8BBB-8866-95F5-B9B08114823D}"/>
                </a:ext>
              </a:extLst>
            </xdr:cNvPr>
            <xdr:cNvSpPr txBox="1"/>
          </xdr:nvSpPr>
          <xdr:spPr>
            <a:xfrm>
              <a:off x="393700" y="705104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587ED20-943B-244A-AF20-054C157B0EEA}" type="TxLink">
                <a:rPr lang="en-US" sz="1200" b="0" i="0" u="none" strike="noStrike">
                  <a:ln>
                    <a:noFill/>
                  </a:ln>
                  <a:solidFill>
                    <a:schemeClr val="bg1"/>
                  </a:solidFill>
                  <a:latin typeface="Aptos Narrow"/>
                </a:rPr>
                <a:t>2,591</a:t>
              </a:fld>
              <a:endParaRPr lang="en-US" sz="1200">
                <a:ln>
                  <a:noFill/>
                </a:ln>
                <a:solidFill>
                  <a:schemeClr val="bg1"/>
                </a:solidFill>
                <a:latin typeface="Avenir Book" panose="02000503020000020003" pitchFamily="2" charset="0"/>
              </a:endParaRPr>
            </a:p>
          </xdr:txBody>
        </xdr:sp>
        <xdr:sp macro="" textlink="'Pivot Tables Income'!D6">
          <xdr:nvSpPr>
            <xdr:cNvPr id="49" name="TextBox 48">
              <a:extLst>
                <a:ext uri="{FF2B5EF4-FFF2-40B4-BE49-F238E27FC236}">
                  <a16:creationId xmlns:a16="http://schemas.microsoft.com/office/drawing/2014/main" id="{38420885-6835-5C8E-F25E-A77CC4B0A419}"/>
                </a:ext>
              </a:extLst>
            </xdr:cNvPr>
            <xdr:cNvSpPr txBox="1"/>
          </xdr:nvSpPr>
          <xdr:spPr>
            <a:xfrm>
              <a:off x="393700" y="733298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4A2C6B7-AB21-0E44-AB94-0F4D9C3067B8}" type="TxLink">
                <a:rPr lang="en-US" sz="1200" b="0" i="0" u="none" strike="noStrike">
                  <a:ln>
                    <a:noFill/>
                  </a:ln>
                  <a:solidFill>
                    <a:schemeClr val="bg1"/>
                  </a:solidFill>
                  <a:latin typeface="Aptos Narrow"/>
                </a:rPr>
                <a:t>1,542</a:t>
              </a:fld>
              <a:endParaRPr lang="en-US" sz="1200">
                <a:ln>
                  <a:noFill/>
                </a:ln>
                <a:solidFill>
                  <a:schemeClr val="bg1"/>
                </a:solidFill>
                <a:latin typeface="Avenir Book" panose="02000503020000020003" pitchFamily="2" charset="0"/>
              </a:endParaRPr>
            </a:p>
          </xdr:txBody>
        </xdr:sp>
        <xdr:sp macro="" textlink="'Pivot Tables Income'!D9">
          <xdr:nvSpPr>
            <xdr:cNvPr id="50" name="TextBox 49">
              <a:extLst>
                <a:ext uri="{FF2B5EF4-FFF2-40B4-BE49-F238E27FC236}">
                  <a16:creationId xmlns:a16="http://schemas.microsoft.com/office/drawing/2014/main" id="{5E8E5B92-1EAC-405F-FC64-DBB10EE9E66C}"/>
                </a:ext>
              </a:extLst>
            </xdr:cNvPr>
            <xdr:cNvSpPr txBox="1"/>
          </xdr:nvSpPr>
          <xdr:spPr>
            <a:xfrm>
              <a:off x="393700" y="81788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D30B64B-2A06-7048-967F-9C5A7A88734D}" type="TxLink">
                <a:rPr lang="en-US" sz="1200" b="0" i="0" u="none" strike="noStrike">
                  <a:ln>
                    <a:noFill/>
                  </a:ln>
                  <a:solidFill>
                    <a:schemeClr val="bg1"/>
                  </a:solidFill>
                  <a:latin typeface="Aptos Narrow"/>
                </a:rPr>
                <a:t>1,982</a:t>
              </a:fld>
              <a:endParaRPr lang="en-US" sz="1200">
                <a:ln>
                  <a:noFill/>
                </a:ln>
                <a:solidFill>
                  <a:schemeClr val="bg1"/>
                </a:solidFill>
                <a:latin typeface="Avenir Book" panose="02000503020000020003" pitchFamily="2" charset="0"/>
              </a:endParaRPr>
            </a:p>
          </xdr:txBody>
        </xdr:sp>
        <xdr:sp macro="" textlink="'Pivot Tables Income'!D7">
          <xdr:nvSpPr>
            <xdr:cNvPr id="51" name="TextBox 50">
              <a:extLst>
                <a:ext uri="{FF2B5EF4-FFF2-40B4-BE49-F238E27FC236}">
                  <a16:creationId xmlns:a16="http://schemas.microsoft.com/office/drawing/2014/main" id="{0FD265C6-004C-566D-59B7-2F7C1F88EB60}"/>
                </a:ext>
              </a:extLst>
            </xdr:cNvPr>
            <xdr:cNvSpPr txBox="1"/>
          </xdr:nvSpPr>
          <xdr:spPr>
            <a:xfrm>
              <a:off x="393700" y="761492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7A7D19E-FB98-BD4B-AEAB-A904AFC80DC0}" type="TxLink">
                <a:rPr lang="en-US" sz="1200" b="0" i="0" u="none" strike="noStrike">
                  <a:ln>
                    <a:noFill/>
                  </a:ln>
                  <a:solidFill>
                    <a:schemeClr val="bg1"/>
                  </a:solidFill>
                  <a:latin typeface="Aptos Narrow"/>
                </a:rPr>
                <a:t>2,634</a:t>
              </a:fld>
              <a:endParaRPr lang="en-US" sz="1200">
                <a:ln>
                  <a:noFill/>
                </a:ln>
                <a:solidFill>
                  <a:schemeClr val="bg1"/>
                </a:solidFill>
                <a:latin typeface="Avenir Book" panose="02000503020000020003" pitchFamily="2" charset="0"/>
              </a:endParaRPr>
            </a:p>
          </xdr:txBody>
        </xdr:sp>
        <xdr:sp macro="" textlink="'Pivot Tables Income'!D8">
          <xdr:nvSpPr>
            <xdr:cNvPr id="52" name="TextBox 51">
              <a:extLst>
                <a:ext uri="{FF2B5EF4-FFF2-40B4-BE49-F238E27FC236}">
                  <a16:creationId xmlns:a16="http://schemas.microsoft.com/office/drawing/2014/main" id="{8C9C946D-9E79-4814-CCB9-C61078611B60}"/>
                </a:ext>
              </a:extLst>
            </xdr:cNvPr>
            <xdr:cNvSpPr txBox="1"/>
          </xdr:nvSpPr>
          <xdr:spPr>
            <a:xfrm>
              <a:off x="393700" y="789686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8D80017-5225-A642-B6EE-97B3E0CCA8A0}" type="TxLink">
                <a:rPr lang="en-US" sz="1200" b="0" i="0" u="none" strike="noStrike">
                  <a:ln>
                    <a:noFill/>
                  </a:ln>
                  <a:solidFill>
                    <a:schemeClr val="bg1"/>
                  </a:solidFill>
                  <a:latin typeface="Aptos Narrow"/>
                </a:rPr>
                <a:t>1,667</a:t>
              </a:fld>
              <a:endParaRPr lang="en-US" sz="1200">
                <a:ln>
                  <a:noFill/>
                </a:ln>
                <a:solidFill>
                  <a:schemeClr val="bg1"/>
                </a:solidFill>
                <a:latin typeface="Avenir Book" panose="02000503020000020003" pitchFamily="2" charset="0"/>
              </a:endParaRPr>
            </a:p>
          </xdr:txBody>
        </xdr:sp>
      </xdr:grpSp>
      <xdr:grpSp>
        <xdr:nvGrpSpPr>
          <xdr:cNvPr id="65" name="Group 64">
            <a:extLst>
              <a:ext uri="{FF2B5EF4-FFF2-40B4-BE49-F238E27FC236}">
                <a16:creationId xmlns:a16="http://schemas.microsoft.com/office/drawing/2014/main" id="{8A0F7F72-E6E8-DFB6-8E8F-0AD536C6BB0B}"/>
              </a:ext>
            </a:extLst>
          </xdr:cNvPr>
          <xdr:cNvGrpSpPr/>
        </xdr:nvGrpSpPr>
        <xdr:grpSpPr>
          <a:xfrm>
            <a:off x="152400" y="6807200"/>
            <a:ext cx="317500" cy="1663700"/>
            <a:chOff x="152400" y="6807200"/>
            <a:chExt cx="317500" cy="1663700"/>
          </a:xfrm>
        </xdr:grpSpPr>
        <xdr:sp macro="" textlink="">
          <xdr:nvSpPr>
            <xdr:cNvPr id="54" name="TextBox 53">
              <a:extLst>
                <a:ext uri="{FF2B5EF4-FFF2-40B4-BE49-F238E27FC236}">
                  <a16:creationId xmlns:a16="http://schemas.microsoft.com/office/drawing/2014/main" id="{C7F8DFF2-D32E-F223-ADF7-8B39AD6C8676}"/>
                </a:ext>
              </a:extLst>
            </xdr:cNvPr>
            <xdr:cNvSpPr txBox="1"/>
          </xdr:nvSpPr>
          <xdr:spPr>
            <a:xfrm>
              <a:off x="152400" y="680720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0" name="TextBox 59">
              <a:extLst>
                <a:ext uri="{FF2B5EF4-FFF2-40B4-BE49-F238E27FC236}">
                  <a16:creationId xmlns:a16="http://schemas.microsoft.com/office/drawing/2014/main" id="{F6966352-A425-F34B-BE5E-1D67A4D5A8B8}"/>
                </a:ext>
              </a:extLst>
            </xdr:cNvPr>
            <xdr:cNvSpPr txBox="1"/>
          </xdr:nvSpPr>
          <xdr:spPr>
            <a:xfrm>
              <a:off x="152400" y="708914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1" name="TextBox 60">
              <a:extLst>
                <a:ext uri="{FF2B5EF4-FFF2-40B4-BE49-F238E27FC236}">
                  <a16:creationId xmlns:a16="http://schemas.microsoft.com/office/drawing/2014/main" id="{710C2559-AADA-744F-A2FA-653DBD4CBFFC}"/>
                </a:ext>
              </a:extLst>
            </xdr:cNvPr>
            <xdr:cNvSpPr txBox="1"/>
          </xdr:nvSpPr>
          <xdr:spPr>
            <a:xfrm>
              <a:off x="152400" y="737108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2" name="TextBox 61">
              <a:extLst>
                <a:ext uri="{FF2B5EF4-FFF2-40B4-BE49-F238E27FC236}">
                  <a16:creationId xmlns:a16="http://schemas.microsoft.com/office/drawing/2014/main" id="{29FD47C4-7B80-F340-9E76-469DC8EEAA28}"/>
                </a:ext>
              </a:extLst>
            </xdr:cNvPr>
            <xdr:cNvSpPr txBox="1"/>
          </xdr:nvSpPr>
          <xdr:spPr>
            <a:xfrm>
              <a:off x="152400" y="765302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3" name="TextBox 62">
              <a:extLst>
                <a:ext uri="{FF2B5EF4-FFF2-40B4-BE49-F238E27FC236}">
                  <a16:creationId xmlns:a16="http://schemas.microsoft.com/office/drawing/2014/main" id="{24C24DE8-8883-1742-9F01-A577BE5AA010}"/>
                </a:ext>
              </a:extLst>
            </xdr:cNvPr>
            <xdr:cNvSpPr txBox="1"/>
          </xdr:nvSpPr>
          <xdr:spPr>
            <a:xfrm>
              <a:off x="152400" y="793496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4" name="TextBox 63">
              <a:extLst>
                <a:ext uri="{FF2B5EF4-FFF2-40B4-BE49-F238E27FC236}">
                  <a16:creationId xmlns:a16="http://schemas.microsoft.com/office/drawing/2014/main" id="{03853A52-7E1E-2B45-9744-E23D00A98EF3}"/>
                </a:ext>
              </a:extLst>
            </xdr:cNvPr>
            <xdr:cNvSpPr txBox="1"/>
          </xdr:nvSpPr>
          <xdr:spPr>
            <a:xfrm>
              <a:off x="152400" y="821690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grpSp>
    </xdr:grpSp>
    <xdr:clientData/>
  </xdr:twoCellAnchor>
  <xdr:twoCellAnchor>
    <xdr:from>
      <xdr:col>19</xdr:col>
      <xdr:colOff>342900</xdr:colOff>
      <xdr:row>2</xdr:row>
      <xdr:rowOff>38100</xdr:rowOff>
    </xdr:from>
    <xdr:to>
      <xdr:col>21</xdr:col>
      <xdr:colOff>38100</xdr:colOff>
      <xdr:row>28</xdr:row>
      <xdr:rowOff>25400</xdr:rowOff>
    </xdr:to>
    <xdr:grpSp>
      <xdr:nvGrpSpPr>
        <xdr:cNvPr id="70" name="Group 69">
          <a:extLst>
            <a:ext uri="{FF2B5EF4-FFF2-40B4-BE49-F238E27FC236}">
              <a16:creationId xmlns:a16="http://schemas.microsoft.com/office/drawing/2014/main" id="{1A5F4133-1605-F6BA-C249-E9A13278B0AA}"/>
            </a:ext>
          </a:extLst>
        </xdr:cNvPr>
        <xdr:cNvGrpSpPr/>
      </xdr:nvGrpSpPr>
      <xdr:grpSpPr>
        <a:xfrm>
          <a:off x="16027400" y="444500"/>
          <a:ext cx="1346200" cy="5270500"/>
          <a:chOff x="16535400" y="762000"/>
          <a:chExt cx="1346200" cy="5270500"/>
        </a:xfrm>
      </xdr:grpSpPr>
      <xdr:sp macro="" textlink="">
        <xdr:nvSpPr>
          <xdr:cNvPr id="67" name="Rounded Rectangle 66">
            <a:extLst>
              <a:ext uri="{FF2B5EF4-FFF2-40B4-BE49-F238E27FC236}">
                <a16:creationId xmlns:a16="http://schemas.microsoft.com/office/drawing/2014/main" id="{4D51E114-1768-5B77-4618-94A637111030}"/>
              </a:ext>
            </a:extLst>
          </xdr:cNvPr>
          <xdr:cNvSpPr/>
        </xdr:nvSpPr>
        <xdr:spPr>
          <a:xfrm>
            <a:off x="16535400" y="762000"/>
            <a:ext cx="1219200" cy="1308100"/>
          </a:xfrm>
          <a:prstGeom prst="roundRect">
            <a:avLst/>
          </a:prstGeom>
          <a:solidFill>
            <a:schemeClr val="tx1">
              <a:lumMod val="75000"/>
              <a:lumOff val="25000"/>
              <a:alpha val="77005"/>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7E273E05-6403-C040-8F33-5757B3A3A0D4}"/>
              </a:ext>
            </a:extLst>
          </xdr:cNvPr>
          <xdr:cNvSpPr txBox="1"/>
        </xdr:nvSpPr>
        <xdr:spPr>
          <a:xfrm>
            <a:off x="16649700" y="1219200"/>
            <a:ext cx="90170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n>
                  <a:noFill/>
                </a:ln>
                <a:solidFill>
                  <a:schemeClr val="bg1"/>
                </a:solidFill>
                <a:latin typeface="Avenir Book" panose="02000503020000020003" pitchFamily="2" charset="0"/>
              </a:rPr>
              <a:t>Average Monthly</a:t>
            </a:r>
            <a:r>
              <a:rPr lang="en-US" sz="1200" baseline="0">
                <a:ln>
                  <a:noFill/>
                </a:ln>
                <a:solidFill>
                  <a:schemeClr val="bg1"/>
                </a:solidFill>
                <a:latin typeface="Avenir Book" panose="02000503020000020003" pitchFamily="2" charset="0"/>
              </a:rPr>
              <a:t> Income</a:t>
            </a:r>
            <a:endParaRPr lang="en-US" sz="1200">
              <a:ln>
                <a:noFill/>
              </a:ln>
              <a:solidFill>
                <a:schemeClr val="bg1"/>
              </a:solidFill>
              <a:latin typeface="Avenir Book" panose="02000503020000020003" pitchFamily="2" charset="0"/>
            </a:endParaRPr>
          </a:p>
        </xdr:txBody>
      </xdr:sp>
      <xdr:sp macro="" textlink="'Pivot Tables Income'!AD4">
        <xdr:nvSpPr>
          <xdr:cNvPr id="69" name="TextBox 68">
            <a:extLst>
              <a:ext uri="{FF2B5EF4-FFF2-40B4-BE49-F238E27FC236}">
                <a16:creationId xmlns:a16="http://schemas.microsoft.com/office/drawing/2014/main" id="{8FAE168A-0E14-FD41-9A72-550EF97C0B44}"/>
              </a:ext>
            </a:extLst>
          </xdr:cNvPr>
          <xdr:cNvSpPr txBox="1"/>
        </xdr:nvSpPr>
        <xdr:spPr>
          <a:xfrm>
            <a:off x="16548100" y="5651500"/>
            <a:ext cx="1333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E7BAB8B-54CF-A648-B12C-010BB92407FA}" type="TxLink">
              <a:rPr lang="en-US" sz="1800" b="0" i="0" u="none" strike="noStrike">
                <a:ln>
                  <a:noFill/>
                </a:ln>
                <a:solidFill>
                  <a:schemeClr val="bg1"/>
                </a:solidFill>
                <a:latin typeface="Aptos Narrow"/>
              </a:rPr>
              <a:t> $359,056 </a:t>
            </a:fld>
            <a:endParaRPr lang="en-US" sz="1800">
              <a:ln>
                <a:noFill/>
              </a:ln>
              <a:solidFill>
                <a:schemeClr val="bg1"/>
              </a:solidFill>
              <a:latin typeface="Avenir Book" panose="02000503020000020003" pitchFamily="2" charset="0"/>
            </a:endParaRPr>
          </a:p>
        </xdr:txBody>
      </xdr:sp>
    </xdr:grpSp>
    <xdr:clientData/>
  </xdr:twoCellAnchor>
  <xdr:twoCellAnchor>
    <xdr:from>
      <xdr:col>19</xdr:col>
      <xdr:colOff>381000</xdr:colOff>
      <xdr:row>11</xdr:row>
      <xdr:rowOff>25400</xdr:rowOff>
    </xdr:from>
    <xdr:to>
      <xdr:col>21</xdr:col>
      <xdr:colOff>0</xdr:colOff>
      <xdr:row>27</xdr:row>
      <xdr:rowOff>25400</xdr:rowOff>
    </xdr:to>
    <xdr:graphicFrame macro="">
      <xdr:nvGraphicFramePr>
        <xdr:cNvPr id="71" name="Chart 70">
          <a:extLst>
            <a:ext uri="{FF2B5EF4-FFF2-40B4-BE49-F238E27FC236}">
              <a16:creationId xmlns:a16="http://schemas.microsoft.com/office/drawing/2014/main" id="{54496A4E-0A4E-964B-9EFF-1DEDA7AD7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444500</xdr:colOff>
      <xdr:row>9</xdr:row>
      <xdr:rowOff>25400</xdr:rowOff>
    </xdr:from>
    <xdr:to>
      <xdr:col>20</xdr:col>
      <xdr:colOff>520700</xdr:colOff>
      <xdr:row>13</xdr:row>
      <xdr:rowOff>38100</xdr:rowOff>
    </xdr:to>
    <xdr:sp macro="" textlink="">
      <xdr:nvSpPr>
        <xdr:cNvPr id="73" name="TextBox 72">
          <a:extLst>
            <a:ext uri="{FF2B5EF4-FFF2-40B4-BE49-F238E27FC236}">
              <a16:creationId xmlns:a16="http://schemas.microsoft.com/office/drawing/2014/main" id="{B5BDF9EC-516A-1A44-9A75-0151E587493D}"/>
            </a:ext>
          </a:extLst>
        </xdr:cNvPr>
        <xdr:cNvSpPr txBox="1"/>
      </xdr:nvSpPr>
      <xdr:spPr>
        <a:xfrm>
          <a:off x="16129000" y="1854200"/>
          <a:ext cx="90170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n>
                <a:noFill/>
              </a:ln>
              <a:solidFill>
                <a:schemeClr val="bg1"/>
              </a:solidFill>
              <a:latin typeface="Avenir Book" panose="02000503020000020003" pitchFamily="2" charset="0"/>
            </a:rPr>
            <a:t>Operating profit</a:t>
          </a:r>
        </a:p>
      </xdr:txBody>
    </xdr:sp>
    <xdr:clientData/>
  </xdr:twoCellAnchor>
  <xdr:twoCellAnchor>
    <xdr:from>
      <xdr:col>19</xdr:col>
      <xdr:colOff>393700</xdr:colOff>
      <xdr:row>2</xdr:row>
      <xdr:rowOff>114300</xdr:rowOff>
    </xdr:from>
    <xdr:to>
      <xdr:col>20</xdr:col>
      <xdr:colOff>647700</xdr:colOff>
      <xdr:row>4</xdr:row>
      <xdr:rowOff>88900</xdr:rowOff>
    </xdr:to>
    <xdr:sp macro="" textlink="'Pivot Tables Income'!Y4">
      <xdr:nvSpPr>
        <xdr:cNvPr id="75" name="TextBox 74">
          <a:extLst>
            <a:ext uri="{FF2B5EF4-FFF2-40B4-BE49-F238E27FC236}">
              <a16:creationId xmlns:a16="http://schemas.microsoft.com/office/drawing/2014/main" id="{130C445A-291F-DF4E-95AF-C4C86184C213}"/>
            </a:ext>
          </a:extLst>
        </xdr:cNvPr>
        <xdr:cNvSpPr txBox="1"/>
      </xdr:nvSpPr>
      <xdr:spPr>
        <a:xfrm>
          <a:off x="16078200" y="520700"/>
          <a:ext cx="1079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124B5F5-DDAB-8A41-8CF7-00EBA6E17E8A}" type="TxLink">
            <a:rPr lang="en-US" sz="1800" b="0" i="0" u="none" strike="noStrike">
              <a:ln>
                <a:noFill/>
              </a:ln>
              <a:solidFill>
                <a:schemeClr val="bg1"/>
              </a:solidFill>
              <a:latin typeface="Aptos Narrow"/>
            </a:rPr>
            <a:t> $82,219 </a:t>
          </a:fld>
          <a:endParaRPr lang="en-US" sz="1800">
            <a:ln>
              <a:noFill/>
            </a:ln>
            <a:solidFill>
              <a:schemeClr val="bg1"/>
            </a:solidFill>
            <a:latin typeface="Avenir Book" panose="02000503020000020003" pitchFamily="2" charset="0"/>
          </a:endParaRPr>
        </a:p>
      </xdr:txBody>
    </xdr:sp>
    <xdr:clientData/>
  </xdr:twoCellAnchor>
  <xdr:twoCellAnchor>
    <xdr:from>
      <xdr:col>15</xdr:col>
      <xdr:colOff>800100</xdr:colOff>
      <xdr:row>30</xdr:row>
      <xdr:rowOff>50800</xdr:rowOff>
    </xdr:from>
    <xdr:to>
      <xdr:col>19</xdr:col>
      <xdr:colOff>431800</xdr:colOff>
      <xdr:row>40</xdr:row>
      <xdr:rowOff>139700</xdr:rowOff>
    </xdr:to>
    <xdr:graphicFrame macro="">
      <xdr:nvGraphicFramePr>
        <xdr:cNvPr id="76" name="Chart 75">
          <a:extLst>
            <a:ext uri="{FF2B5EF4-FFF2-40B4-BE49-F238E27FC236}">
              <a16:creationId xmlns:a16="http://schemas.microsoft.com/office/drawing/2014/main" id="{63259676-CED5-E744-9C23-B470CFCD4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406400</xdr:colOff>
      <xdr:row>30</xdr:row>
      <xdr:rowOff>165100</xdr:rowOff>
    </xdr:from>
    <xdr:to>
      <xdr:col>20</xdr:col>
      <xdr:colOff>647700</xdr:colOff>
      <xdr:row>39</xdr:row>
      <xdr:rowOff>190500</xdr:rowOff>
    </xdr:to>
    <mc:AlternateContent xmlns:mc="http://schemas.openxmlformats.org/markup-compatibility/2006">
      <mc:Choice xmlns:a14="http://schemas.microsoft.com/office/drawing/2010/main" Requires="a14">
        <xdr:graphicFrame macro="">
          <xdr:nvGraphicFramePr>
            <xdr:cNvPr id="77" name="Income Sources">
              <a:extLst>
                <a:ext uri="{FF2B5EF4-FFF2-40B4-BE49-F238E27FC236}">
                  <a16:creationId xmlns:a16="http://schemas.microsoft.com/office/drawing/2014/main" id="{3C6823DF-5EA5-224F-871E-10B30EEFBE28}"/>
                </a:ext>
              </a:extLst>
            </xdr:cNvPr>
            <xdr:cNvGraphicFramePr/>
          </xdr:nvGraphicFramePr>
          <xdr:xfrm>
            <a:off x="0" y="0"/>
            <a:ext cx="0" cy="0"/>
          </xdr:xfrm>
          <a:graphic>
            <a:graphicData uri="http://schemas.microsoft.com/office/drawing/2010/slicer">
              <sle:slicer xmlns:sle="http://schemas.microsoft.com/office/drawing/2010/slicer" name="Income Sources"/>
            </a:graphicData>
          </a:graphic>
        </xdr:graphicFrame>
      </mc:Choice>
      <mc:Fallback>
        <xdr:sp macro="" textlink="">
          <xdr:nvSpPr>
            <xdr:cNvPr id="0" name=""/>
            <xdr:cNvSpPr>
              <a:spLocks noTextEdit="1"/>
            </xdr:cNvSpPr>
          </xdr:nvSpPr>
          <xdr:spPr>
            <a:xfrm>
              <a:off x="16090900" y="6261100"/>
              <a:ext cx="1066800" cy="185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152400</xdr:colOff>
      <xdr:row>28</xdr:row>
      <xdr:rowOff>152400</xdr:rowOff>
    </xdr:from>
    <xdr:to>
      <xdr:col>20</xdr:col>
      <xdr:colOff>330200</xdr:colOff>
      <xdr:row>30</xdr:row>
      <xdr:rowOff>50800</xdr:rowOff>
    </xdr:to>
    <xdr:sp macro="" textlink="">
      <xdr:nvSpPr>
        <xdr:cNvPr id="78" name="TextBox 77">
          <a:extLst>
            <a:ext uri="{FF2B5EF4-FFF2-40B4-BE49-F238E27FC236}">
              <a16:creationId xmlns:a16="http://schemas.microsoft.com/office/drawing/2014/main" id="{90ADC24B-E809-CE45-BF09-D0DD21A179B7}"/>
            </a:ext>
          </a:extLst>
        </xdr:cNvPr>
        <xdr:cNvSpPr txBox="1"/>
      </xdr:nvSpPr>
      <xdr:spPr>
        <a:xfrm>
          <a:off x="15011400" y="5842000"/>
          <a:ext cx="1828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n>
                <a:noFill/>
              </a:ln>
              <a:solidFill>
                <a:schemeClr val="bg1"/>
              </a:solidFill>
              <a:latin typeface="Avenir Book" panose="02000503020000020003" pitchFamily="2" charset="0"/>
            </a:rPr>
            <a:t>Income Itemization</a:t>
          </a:r>
        </a:p>
      </xdr:txBody>
    </xdr:sp>
    <xdr:clientData/>
  </xdr:twoCellAnchor>
  <xdr:twoCellAnchor>
    <xdr:from>
      <xdr:col>6</xdr:col>
      <xdr:colOff>482600</xdr:colOff>
      <xdr:row>10</xdr:row>
      <xdr:rowOff>25400</xdr:rowOff>
    </xdr:from>
    <xdr:to>
      <xdr:col>13</xdr:col>
      <xdr:colOff>190500</xdr:colOff>
      <xdr:row>37</xdr:row>
      <xdr:rowOff>25400</xdr:rowOff>
    </xdr:to>
    <xdr:graphicFrame macro="">
      <xdr:nvGraphicFramePr>
        <xdr:cNvPr id="79" name="Chart 78">
          <a:extLst>
            <a:ext uri="{FF2B5EF4-FFF2-40B4-BE49-F238E27FC236}">
              <a16:creationId xmlns:a16="http://schemas.microsoft.com/office/drawing/2014/main" id="{70BEF355-B5FA-B643-9D56-19BE5E997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139700</xdr:colOff>
      <xdr:row>8</xdr:row>
      <xdr:rowOff>88900</xdr:rowOff>
    </xdr:from>
    <xdr:to>
      <xdr:col>11</xdr:col>
      <xdr:colOff>254000</xdr:colOff>
      <xdr:row>17</xdr:row>
      <xdr:rowOff>114300</xdr:rowOff>
    </xdr:to>
    <xdr:cxnSp macro="">
      <xdr:nvCxnSpPr>
        <xdr:cNvPr id="82" name="Straight Connector 81">
          <a:extLst>
            <a:ext uri="{FF2B5EF4-FFF2-40B4-BE49-F238E27FC236}">
              <a16:creationId xmlns:a16="http://schemas.microsoft.com/office/drawing/2014/main" id="{7FB6EB84-82F0-EAD6-133E-39C42172CF0C}"/>
            </a:ext>
          </a:extLst>
        </xdr:cNvPr>
        <xdr:cNvCxnSpPr/>
      </xdr:nvCxnSpPr>
      <xdr:spPr>
        <a:xfrm flipV="1">
          <a:off x="8394700" y="1714500"/>
          <a:ext cx="939800" cy="18542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723900</xdr:colOff>
      <xdr:row>18</xdr:row>
      <xdr:rowOff>76200</xdr:rowOff>
    </xdr:from>
    <xdr:to>
      <xdr:col>12</xdr:col>
      <xdr:colOff>25400</xdr:colOff>
      <xdr:row>20</xdr:row>
      <xdr:rowOff>0</xdr:rowOff>
    </xdr:to>
    <xdr:cxnSp macro="">
      <xdr:nvCxnSpPr>
        <xdr:cNvPr id="84" name="Straight Connector 83">
          <a:extLst>
            <a:ext uri="{FF2B5EF4-FFF2-40B4-BE49-F238E27FC236}">
              <a16:creationId xmlns:a16="http://schemas.microsoft.com/office/drawing/2014/main" id="{8659CEFA-7C1B-294B-8933-38B430833A20}"/>
            </a:ext>
          </a:extLst>
        </xdr:cNvPr>
        <xdr:cNvCxnSpPr/>
      </xdr:nvCxnSpPr>
      <xdr:spPr>
        <a:xfrm flipV="1">
          <a:off x="8978900" y="3733800"/>
          <a:ext cx="952500" cy="3302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723900</xdr:colOff>
      <xdr:row>25</xdr:row>
      <xdr:rowOff>50800</xdr:rowOff>
    </xdr:from>
    <xdr:to>
      <xdr:col>13</xdr:col>
      <xdr:colOff>139700</xdr:colOff>
      <xdr:row>29</xdr:row>
      <xdr:rowOff>50800</xdr:rowOff>
    </xdr:to>
    <xdr:cxnSp macro="">
      <xdr:nvCxnSpPr>
        <xdr:cNvPr id="87" name="Straight Connector 86">
          <a:extLst>
            <a:ext uri="{FF2B5EF4-FFF2-40B4-BE49-F238E27FC236}">
              <a16:creationId xmlns:a16="http://schemas.microsoft.com/office/drawing/2014/main" id="{7C4A7A80-7623-7642-A7D9-4B31C73933F2}"/>
            </a:ext>
          </a:extLst>
        </xdr:cNvPr>
        <xdr:cNvCxnSpPr/>
      </xdr:nvCxnSpPr>
      <xdr:spPr>
        <a:xfrm>
          <a:off x="8978900" y="5130800"/>
          <a:ext cx="1892300" cy="8128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38100</xdr:colOff>
      <xdr:row>28</xdr:row>
      <xdr:rowOff>0</xdr:rowOff>
    </xdr:from>
    <xdr:to>
      <xdr:col>10</xdr:col>
      <xdr:colOff>139700</xdr:colOff>
      <xdr:row>32</xdr:row>
      <xdr:rowOff>63500</xdr:rowOff>
    </xdr:to>
    <xdr:cxnSp macro="">
      <xdr:nvCxnSpPr>
        <xdr:cNvPr id="91" name="Straight Connector 90">
          <a:extLst>
            <a:ext uri="{FF2B5EF4-FFF2-40B4-BE49-F238E27FC236}">
              <a16:creationId xmlns:a16="http://schemas.microsoft.com/office/drawing/2014/main" id="{DD650323-5E52-F441-9F67-BA32487A3304}"/>
            </a:ext>
          </a:extLst>
        </xdr:cNvPr>
        <xdr:cNvCxnSpPr/>
      </xdr:nvCxnSpPr>
      <xdr:spPr>
        <a:xfrm>
          <a:off x="8293100" y="5689600"/>
          <a:ext cx="101600" cy="8763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190500</xdr:colOff>
      <xdr:row>24</xdr:row>
      <xdr:rowOff>63500</xdr:rowOff>
    </xdr:from>
    <xdr:to>
      <xdr:col>8</xdr:col>
      <xdr:colOff>381000</xdr:colOff>
      <xdr:row>26</xdr:row>
      <xdr:rowOff>0</xdr:rowOff>
    </xdr:to>
    <xdr:cxnSp macro="">
      <xdr:nvCxnSpPr>
        <xdr:cNvPr id="94" name="Straight Connector 93">
          <a:extLst>
            <a:ext uri="{FF2B5EF4-FFF2-40B4-BE49-F238E27FC236}">
              <a16:creationId xmlns:a16="http://schemas.microsoft.com/office/drawing/2014/main" id="{800AB936-556D-0640-96B2-FC98C1520213}"/>
            </a:ext>
          </a:extLst>
        </xdr:cNvPr>
        <xdr:cNvCxnSpPr/>
      </xdr:nvCxnSpPr>
      <xdr:spPr>
        <a:xfrm flipH="1">
          <a:off x="5969000" y="4940300"/>
          <a:ext cx="1016000" cy="3429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749300</xdr:colOff>
      <xdr:row>12</xdr:row>
      <xdr:rowOff>12700</xdr:rowOff>
    </xdr:from>
    <xdr:to>
      <xdr:col>8</xdr:col>
      <xdr:colOff>723900</xdr:colOff>
      <xdr:row>18</xdr:row>
      <xdr:rowOff>50800</xdr:rowOff>
    </xdr:to>
    <xdr:cxnSp macro="">
      <xdr:nvCxnSpPr>
        <xdr:cNvPr id="98" name="Straight Connector 97">
          <a:extLst>
            <a:ext uri="{FF2B5EF4-FFF2-40B4-BE49-F238E27FC236}">
              <a16:creationId xmlns:a16="http://schemas.microsoft.com/office/drawing/2014/main" id="{2BE405A2-DE5E-244B-8517-F42237CF0B8B}"/>
            </a:ext>
          </a:extLst>
        </xdr:cNvPr>
        <xdr:cNvCxnSpPr/>
      </xdr:nvCxnSpPr>
      <xdr:spPr>
        <a:xfrm flipH="1" flipV="1">
          <a:off x="6527800" y="2451100"/>
          <a:ext cx="800100" cy="12573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800100</xdr:colOff>
      <xdr:row>27</xdr:row>
      <xdr:rowOff>76200</xdr:rowOff>
    </xdr:from>
    <xdr:to>
      <xdr:col>7</xdr:col>
      <xdr:colOff>50800</xdr:colOff>
      <xdr:row>28</xdr:row>
      <xdr:rowOff>152400</xdr:rowOff>
    </xdr:to>
    <xdr:sp macro="" textlink="">
      <xdr:nvSpPr>
        <xdr:cNvPr id="101" name="TextBox 100">
          <a:extLst>
            <a:ext uri="{FF2B5EF4-FFF2-40B4-BE49-F238E27FC236}">
              <a16:creationId xmlns:a16="http://schemas.microsoft.com/office/drawing/2014/main" id="{866A7ABA-81EF-B448-AB17-50FAD4F22E2C}"/>
            </a:ext>
          </a:extLst>
        </xdr:cNvPr>
        <xdr:cNvSpPr txBox="1"/>
      </xdr:nvSpPr>
      <xdr:spPr>
        <a:xfrm>
          <a:off x="4927600" y="55626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Consultation</a:t>
          </a:r>
        </a:p>
      </xdr:txBody>
    </xdr:sp>
    <xdr:clientData/>
  </xdr:twoCellAnchor>
  <xdr:twoCellAnchor>
    <xdr:from>
      <xdr:col>13</xdr:col>
      <xdr:colOff>279400</xdr:colOff>
      <xdr:row>30</xdr:row>
      <xdr:rowOff>101600</xdr:rowOff>
    </xdr:from>
    <xdr:to>
      <xdr:col>14</xdr:col>
      <xdr:colOff>355600</xdr:colOff>
      <xdr:row>31</xdr:row>
      <xdr:rowOff>177800</xdr:rowOff>
    </xdr:to>
    <xdr:sp macro="" textlink="">
      <xdr:nvSpPr>
        <xdr:cNvPr id="102" name="TextBox 101">
          <a:extLst>
            <a:ext uri="{FF2B5EF4-FFF2-40B4-BE49-F238E27FC236}">
              <a16:creationId xmlns:a16="http://schemas.microsoft.com/office/drawing/2014/main" id="{FC29A8EE-28B3-A842-BF37-38B1F5E4ECF4}"/>
            </a:ext>
          </a:extLst>
        </xdr:cNvPr>
        <xdr:cNvSpPr txBox="1"/>
      </xdr:nvSpPr>
      <xdr:spPr>
        <a:xfrm>
          <a:off x="11010900" y="61976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Diagnostics</a:t>
          </a:r>
        </a:p>
      </xdr:txBody>
    </xdr:sp>
    <xdr:clientData/>
  </xdr:twoCellAnchor>
  <xdr:twoCellAnchor>
    <xdr:from>
      <xdr:col>10</xdr:col>
      <xdr:colOff>812800</xdr:colOff>
      <xdr:row>7</xdr:row>
      <xdr:rowOff>177800</xdr:rowOff>
    </xdr:from>
    <xdr:to>
      <xdr:col>12</xdr:col>
      <xdr:colOff>63500</xdr:colOff>
      <xdr:row>9</xdr:row>
      <xdr:rowOff>50800</xdr:rowOff>
    </xdr:to>
    <xdr:sp macro="" textlink="">
      <xdr:nvSpPr>
        <xdr:cNvPr id="103" name="TextBox 102">
          <a:extLst>
            <a:ext uri="{FF2B5EF4-FFF2-40B4-BE49-F238E27FC236}">
              <a16:creationId xmlns:a16="http://schemas.microsoft.com/office/drawing/2014/main" id="{C365FFC0-7F19-6A4E-9F82-95E5CC1B5FB2}"/>
            </a:ext>
          </a:extLst>
        </xdr:cNvPr>
        <xdr:cNvSpPr txBox="1"/>
      </xdr:nvSpPr>
      <xdr:spPr>
        <a:xfrm>
          <a:off x="9067800" y="16002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Pharmacy</a:t>
          </a:r>
        </a:p>
      </xdr:txBody>
    </xdr:sp>
    <xdr:clientData/>
  </xdr:twoCellAnchor>
  <xdr:twoCellAnchor>
    <xdr:from>
      <xdr:col>12</xdr:col>
      <xdr:colOff>152400</xdr:colOff>
      <xdr:row>17</xdr:row>
      <xdr:rowOff>114300</xdr:rowOff>
    </xdr:from>
    <xdr:to>
      <xdr:col>13</xdr:col>
      <xdr:colOff>228600</xdr:colOff>
      <xdr:row>18</xdr:row>
      <xdr:rowOff>190500</xdr:rowOff>
    </xdr:to>
    <xdr:sp macro="" textlink="">
      <xdr:nvSpPr>
        <xdr:cNvPr id="104" name="TextBox 103">
          <a:extLst>
            <a:ext uri="{FF2B5EF4-FFF2-40B4-BE49-F238E27FC236}">
              <a16:creationId xmlns:a16="http://schemas.microsoft.com/office/drawing/2014/main" id="{F0F557E2-A483-0942-B4D0-002B5B15A14D}"/>
            </a:ext>
          </a:extLst>
        </xdr:cNvPr>
        <xdr:cNvSpPr txBox="1"/>
      </xdr:nvSpPr>
      <xdr:spPr>
        <a:xfrm>
          <a:off x="10058400" y="35687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Radiology</a:t>
          </a:r>
        </a:p>
      </xdr:txBody>
    </xdr:sp>
    <xdr:clientData/>
  </xdr:twoCellAnchor>
  <xdr:twoCellAnchor>
    <xdr:from>
      <xdr:col>9</xdr:col>
      <xdr:colOff>622300</xdr:colOff>
      <xdr:row>33</xdr:row>
      <xdr:rowOff>139700</xdr:rowOff>
    </xdr:from>
    <xdr:to>
      <xdr:col>10</xdr:col>
      <xdr:colOff>698500</xdr:colOff>
      <xdr:row>35</xdr:row>
      <xdr:rowOff>12700</xdr:rowOff>
    </xdr:to>
    <xdr:sp macro="" textlink="">
      <xdr:nvSpPr>
        <xdr:cNvPr id="105" name="TextBox 104">
          <a:extLst>
            <a:ext uri="{FF2B5EF4-FFF2-40B4-BE49-F238E27FC236}">
              <a16:creationId xmlns:a16="http://schemas.microsoft.com/office/drawing/2014/main" id="{63975AFE-F2FD-CC43-AA5E-5983F20FD176}"/>
            </a:ext>
          </a:extLst>
        </xdr:cNvPr>
        <xdr:cNvSpPr txBox="1"/>
      </xdr:nvSpPr>
      <xdr:spPr>
        <a:xfrm>
          <a:off x="8051800" y="68453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Treatment</a:t>
          </a:r>
        </a:p>
      </xdr:txBody>
    </xdr:sp>
    <xdr:clientData/>
  </xdr:twoCellAnchor>
  <xdr:twoCellAnchor>
    <xdr:from>
      <xdr:col>7</xdr:col>
      <xdr:colOff>228600</xdr:colOff>
      <xdr:row>11</xdr:row>
      <xdr:rowOff>50800</xdr:rowOff>
    </xdr:from>
    <xdr:to>
      <xdr:col>8</xdr:col>
      <xdr:colOff>304800</xdr:colOff>
      <xdr:row>12</xdr:row>
      <xdr:rowOff>127000</xdr:rowOff>
    </xdr:to>
    <xdr:sp macro="" textlink="">
      <xdr:nvSpPr>
        <xdr:cNvPr id="106" name="TextBox 105">
          <a:extLst>
            <a:ext uri="{FF2B5EF4-FFF2-40B4-BE49-F238E27FC236}">
              <a16:creationId xmlns:a16="http://schemas.microsoft.com/office/drawing/2014/main" id="{1DF60439-8065-6740-9C90-E795FC916C71}"/>
            </a:ext>
          </a:extLst>
        </xdr:cNvPr>
        <xdr:cNvSpPr txBox="1"/>
      </xdr:nvSpPr>
      <xdr:spPr>
        <a:xfrm>
          <a:off x="6007100" y="22860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Vaccination</a:t>
          </a:r>
        </a:p>
      </xdr:txBody>
    </xdr:sp>
    <xdr:clientData/>
  </xdr:twoCellAnchor>
  <xdr:twoCellAnchor>
    <xdr:from>
      <xdr:col>8</xdr:col>
      <xdr:colOff>812800</xdr:colOff>
      <xdr:row>34</xdr:row>
      <xdr:rowOff>165100</xdr:rowOff>
    </xdr:from>
    <xdr:to>
      <xdr:col>9</xdr:col>
      <xdr:colOff>812800</xdr:colOff>
      <xdr:row>39</xdr:row>
      <xdr:rowOff>104140</xdr:rowOff>
    </xdr:to>
    <xdr:grpSp>
      <xdr:nvGrpSpPr>
        <xdr:cNvPr id="112" name="Group 111">
          <a:extLst>
            <a:ext uri="{FF2B5EF4-FFF2-40B4-BE49-F238E27FC236}">
              <a16:creationId xmlns:a16="http://schemas.microsoft.com/office/drawing/2014/main" id="{27F39D40-BCF4-3151-E4A8-E8D8C0B74939}"/>
            </a:ext>
          </a:extLst>
        </xdr:cNvPr>
        <xdr:cNvGrpSpPr/>
      </xdr:nvGrpSpPr>
      <xdr:grpSpPr>
        <a:xfrm>
          <a:off x="7416800" y="7073900"/>
          <a:ext cx="825500" cy="955040"/>
          <a:chOff x="3860800" y="1574800"/>
          <a:chExt cx="825500" cy="955040"/>
        </a:xfrm>
      </xdr:grpSpPr>
      <xdr:sp macro="" textlink="">
        <xdr:nvSpPr>
          <xdr:cNvPr id="107" name="Donut 106">
            <a:extLst>
              <a:ext uri="{FF2B5EF4-FFF2-40B4-BE49-F238E27FC236}">
                <a16:creationId xmlns:a16="http://schemas.microsoft.com/office/drawing/2014/main" id="{3EE21E78-BF16-28B5-D208-96802ACC59A8}"/>
              </a:ext>
            </a:extLst>
          </xdr:cNvPr>
          <xdr:cNvSpPr/>
        </xdr:nvSpPr>
        <xdr:spPr>
          <a:xfrm>
            <a:off x="3860800" y="19812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09" name="Straight Connector 108">
            <a:extLst>
              <a:ext uri="{FF2B5EF4-FFF2-40B4-BE49-F238E27FC236}">
                <a16:creationId xmlns:a16="http://schemas.microsoft.com/office/drawing/2014/main" id="{90DB1EF4-7BDD-1480-2B2D-B8C7DF1E4817}"/>
              </a:ext>
            </a:extLst>
          </xdr:cNvPr>
          <xdr:cNvCxnSpPr>
            <a:stCxn id="107" idx="7"/>
          </xdr:cNvCxnSpPr>
        </xdr:nvCxnSpPr>
        <xdr:spPr>
          <a:xfrm flipV="1">
            <a:off x="4329094" y="1574800"/>
            <a:ext cx="357206" cy="486746"/>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330200</xdr:colOff>
      <xdr:row>30</xdr:row>
      <xdr:rowOff>0</xdr:rowOff>
    </xdr:from>
    <xdr:to>
      <xdr:col>6</xdr:col>
      <xdr:colOff>190500</xdr:colOff>
      <xdr:row>34</xdr:row>
      <xdr:rowOff>142240</xdr:rowOff>
    </xdr:to>
    <xdr:grpSp>
      <xdr:nvGrpSpPr>
        <xdr:cNvPr id="113" name="Group 112">
          <a:extLst>
            <a:ext uri="{FF2B5EF4-FFF2-40B4-BE49-F238E27FC236}">
              <a16:creationId xmlns:a16="http://schemas.microsoft.com/office/drawing/2014/main" id="{E81FAC3F-FBF5-414A-9F91-692F20A06943}"/>
            </a:ext>
          </a:extLst>
        </xdr:cNvPr>
        <xdr:cNvGrpSpPr/>
      </xdr:nvGrpSpPr>
      <xdr:grpSpPr>
        <a:xfrm>
          <a:off x="4457700" y="6096000"/>
          <a:ext cx="685800" cy="955040"/>
          <a:chOff x="3860800" y="1574800"/>
          <a:chExt cx="685800" cy="955040"/>
        </a:xfrm>
      </xdr:grpSpPr>
      <xdr:sp macro="" textlink="">
        <xdr:nvSpPr>
          <xdr:cNvPr id="114" name="Donut 113">
            <a:extLst>
              <a:ext uri="{FF2B5EF4-FFF2-40B4-BE49-F238E27FC236}">
                <a16:creationId xmlns:a16="http://schemas.microsoft.com/office/drawing/2014/main" id="{3AEA279F-1DF9-FEDF-2152-93DE43F9268B}"/>
              </a:ext>
            </a:extLst>
          </xdr:cNvPr>
          <xdr:cNvSpPr/>
        </xdr:nvSpPr>
        <xdr:spPr>
          <a:xfrm>
            <a:off x="3860800" y="19812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15" name="Straight Connector 114">
            <a:extLst>
              <a:ext uri="{FF2B5EF4-FFF2-40B4-BE49-F238E27FC236}">
                <a16:creationId xmlns:a16="http://schemas.microsoft.com/office/drawing/2014/main" id="{10C80A8E-6098-605A-3393-5E6C55BAC5F2}"/>
              </a:ext>
            </a:extLst>
          </xdr:cNvPr>
          <xdr:cNvCxnSpPr>
            <a:stCxn id="114" idx="7"/>
          </xdr:cNvCxnSpPr>
        </xdr:nvCxnSpPr>
        <xdr:spPr>
          <a:xfrm flipV="1">
            <a:off x="4329094" y="1574800"/>
            <a:ext cx="217506" cy="486746"/>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11</xdr:col>
      <xdr:colOff>584200</xdr:colOff>
      <xdr:row>4</xdr:row>
      <xdr:rowOff>76200</xdr:rowOff>
    </xdr:from>
    <xdr:to>
      <xdr:col>12</xdr:col>
      <xdr:colOff>485140</xdr:colOff>
      <xdr:row>7</xdr:row>
      <xdr:rowOff>88900</xdr:rowOff>
    </xdr:to>
    <xdr:grpSp>
      <xdr:nvGrpSpPr>
        <xdr:cNvPr id="116" name="Group 115">
          <a:extLst>
            <a:ext uri="{FF2B5EF4-FFF2-40B4-BE49-F238E27FC236}">
              <a16:creationId xmlns:a16="http://schemas.microsoft.com/office/drawing/2014/main" id="{37B7AC74-F7D8-B843-BEE3-6D1249805F38}"/>
            </a:ext>
          </a:extLst>
        </xdr:cNvPr>
        <xdr:cNvGrpSpPr/>
      </xdr:nvGrpSpPr>
      <xdr:grpSpPr>
        <a:xfrm>
          <a:off x="9664700" y="889000"/>
          <a:ext cx="726440" cy="622300"/>
          <a:chOff x="3683000" y="1981200"/>
          <a:chExt cx="726440" cy="622300"/>
        </a:xfrm>
      </xdr:grpSpPr>
      <xdr:sp macro="" textlink="">
        <xdr:nvSpPr>
          <xdr:cNvPr id="117" name="Donut 116">
            <a:extLst>
              <a:ext uri="{FF2B5EF4-FFF2-40B4-BE49-F238E27FC236}">
                <a16:creationId xmlns:a16="http://schemas.microsoft.com/office/drawing/2014/main" id="{27713B66-9FAC-2D0E-A135-918210AB77B2}"/>
              </a:ext>
            </a:extLst>
          </xdr:cNvPr>
          <xdr:cNvSpPr/>
        </xdr:nvSpPr>
        <xdr:spPr>
          <a:xfrm>
            <a:off x="3860800" y="19812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18" name="Straight Connector 117">
            <a:extLst>
              <a:ext uri="{FF2B5EF4-FFF2-40B4-BE49-F238E27FC236}">
                <a16:creationId xmlns:a16="http://schemas.microsoft.com/office/drawing/2014/main" id="{AA1F0C44-141B-FC6E-A583-997B12222640}"/>
              </a:ext>
            </a:extLst>
          </xdr:cNvPr>
          <xdr:cNvCxnSpPr>
            <a:stCxn id="117" idx="3"/>
          </xdr:cNvCxnSpPr>
        </xdr:nvCxnSpPr>
        <xdr:spPr>
          <a:xfrm flipH="1">
            <a:off x="3683000" y="2449494"/>
            <a:ext cx="258146" cy="154006"/>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13</xdr:col>
      <xdr:colOff>419100</xdr:colOff>
      <xdr:row>33</xdr:row>
      <xdr:rowOff>114300</xdr:rowOff>
    </xdr:from>
    <xdr:to>
      <xdr:col>14</xdr:col>
      <xdr:colOff>142240</xdr:colOff>
      <xdr:row>37</xdr:row>
      <xdr:rowOff>193040</xdr:rowOff>
    </xdr:to>
    <xdr:grpSp>
      <xdr:nvGrpSpPr>
        <xdr:cNvPr id="119" name="Group 118">
          <a:extLst>
            <a:ext uri="{FF2B5EF4-FFF2-40B4-BE49-F238E27FC236}">
              <a16:creationId xmlns:a16="http://schemas.microsoft.com/office/drawing/2014/main" id="{01D2BEB0-CDD8-214D-86DF-45A857EF4268}"/>
            </a:ext>
          </a:extLst>
        </xdr:cNvPr>
        <xdr:cNvGrpSpPr/>
      </xdr:nvGrpSpPr>
      <xdr:grpSpPr>
        <a:xfrm>
          <a:off x="11150600" y="6819900"/>
          <a:ext cx="548640" cy="891540"/>
          <a:chOff x="3860800" y="1638300"/>
          <a:chExt cx="548640" cy="891540"/>
        </a:xfrm>
      </xdr:grpSpPr>
      <xdr:sp macro="" textlink="">
        <xdr:nvSpPr>
          <xdr:cNvPr id="120" name="Donut 119">
            <a:extLst>
              <a:ext uri="{FF2B5EF4-FFF2-40B4-BE49-F238E27FC236}">
                <a16:creationId xmlns:a16="http://schemas.microsoft.com/office/drawing/2014/main" id="{E0DE75EA-538F-0D98-D7DB-BEE8D19BCB4F}"/>
              </a:ext>
            </a:extLst>
          </xdr:cNvPr>
          <xdr:cNvSpPr/>
        </xdr:nvSpPr>
        <xdr:spPr>
          <a:xfrm>
            <a:off x="3860800" y="19812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21" name="Straight Connector 120">
            <a:extLst>
              <a:ext uri="{FF2B5EF4-FFF2-40B4-BE49-F238E27FC236}">
                <a16:creationId xmlns:a16="http://schemas.microsoft.com/office/drawing/2014/main" id="{7CED6EBA-421B-3804-E588-64EF863ED629}"/>
              </a:ext>
            </a:extLst>
          </xdr:cNvPr>
          <xdr:cNvCxnSpPr>
            <a:stCxn id="120" idx="0"/>
          </xdr:cNvCxnSpPr>
        </xdr:nvCxnSpPr>
        <xdr:spPr>
          <a:xfrm flipV="1">
            <a:off x="4135120" y="1638300"/>
            <a:ext cx="55880" cy="342900"/>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13</xdr:col>
      <xdr:colOff>241300</xdr:colOff>
      <xdr:row>12</xdr:row>
      <xdr:rowOff>177800</xdr:rowOff>
    </xdr:from>
    <xdr:to>
      <xdr:col>14</xdr:col>
      <xdr:colOff>383540</xdr:colOff>
      <xdr:row>16</xdr:row>
      <xdr:rowOff>76200</xdr:rowOff>
    </xdr:to>
    <xdr:grpSp>
      <xdr:nvGrpSpPr>
        <xdr:cNvPr id="122" name="Group 121">
          <a:extLst>
            <a:ext uri="{FF2B5EF4-FFF2-40B4-BE49-F238E27FC236}">
              <a16:creationId xmlns:a16="http://schemas.microsoft.com/office/drawing/2014/main" id="{C28EFA55-78B7-1B4E-AE98-ECE42FD93BF9}"/>
            </a:ext>
          </a:extLst>
        </xdr:cNvPr>
        <xdr:cNvGrpSpPr/>
      </xdr:nvGrpSpPr>
      <xdr:grpSpPr>
        <a:xfrm>
          <a:off x="10972800" y="2616200"/>
          <a:ext cx="967740" cy="711200"/>
          <a:chOff x="3441700" y="1981200"/>
          <a:chExt cx="967740" cy="711200"/>
        </a:xfrm>
      </xdr:grpSpPr>
      <xdr:sp macro="" textlink="">
        <xdr:nvSpPr>
          <xdr:cNvPr id="123" name="Donut 122">
            <a:extLst>
              <a:ext uri="{FF2B5EF4-FFF2-40B4-BE49-F238E27FC236}">
                <a16:creationId xmlns:a16="http://schemas.microsoft.com/office/drawing/2014/main" id="{308CC9C5-9E17-36AC-38D9-D30A8F600120}"/>
              </a:ext>
            </a:extLst>
          </xdr:cNvPr>
          <xdr:cNvSpPr/>
        </xdr:nvSpPr>
        <xdr:spPr>
          <a:xfrm>
            <a:off x="3860800" y="19812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24" name="Straight Connector 123">
            <a:extLst>
              <a:ext uri="{FF2B5EF4-FFF2-40B4-BE49-F238E27FC236}">
                <a16:creationId xmlns:a16="http://schemas.microsoft.com/office/drawing/2014/main" id="{5D9C3299-3CEC-9AC0-B2C9-C0B540795E68}"/>
              </a:ext>
            </a:extLst>
          </xdr:cNvPr>
          <xdr:cNvCxnSpPr>
            <a:stCxn id="123" idx="3"/>
          </xdr:cNvCxnSpPr>
        </xdr:nvCxnSpPr>
        <xdr:spPr>
          <a:xfrm flipH="1">
            <a:off x="3441700" y="2449494"/>
            <a:ext cx="499446" cy="242906"/>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6</xdr:col>
      <xdr:colOff>609600</xdr:colOff>
      <xdr:row>6</xdr:row>
      <xdr:rowOff>38100</xdr:rowOff>
    </xdr:from>
    <xdr:to>
      <xdr:col>7</xdr:col>
      <xdr:colOff>444500</xdr:colOff>
      <xdr:row>10</xdr:row>
      <xdr:rowOff>63500</xdr:rowOff>
    </xdr:to>
    <xdr:grpSp>
      <xdr:nvGrpSpPr>
        <xdr:cNvPr id="125" name="Group 124">
          <a:extLst>
            <a:ext uri="{FF2B5EF4-FFF2-40B4-BE49-F238E27FC236}">
              <a16:creationId xmlns:a16="http://schemas.microsoft.com/office/drawing/2014/main" id="{9E568A10-0C81-DA46-93A9-777FA583FDAE}"/>
            </a:ext>
          </a:extLst>
        </xdr:cNvPr>
        <xdr:cNvGrpSpPr/>
      </xdr:nvGrpSpPr>
      <xdr:grpSpPr>
        <a:xfrm>
          <a:off x="5562600" y="1257300"/>
          <a:ext cx="660400" cy="838200"/>
          <a:chOff x="3937000" y="1892300"/>
          <a:chExt cx="660400" cy="838200"/>
        </a:xfrm>
      </xdr:grpSpPr>
      <xdr:sp macro="" textlink="">
        <xdr:nvSpPr>
          <xdr:cNvPr id="126" name="Donut 125">
            <a:extLst>
              <a:ext uri="{FF2B5EF4-FFF2-40B4-BE49-F238E27FC236}">
                <a16:creationId xmlns:a16="http://schemas.microsoft.com/office/drawing/2014/main" id="{74C7A8E8-A223-5E91-5B4C-9E9005EDB401}"/>
              </a:ext>
            </a:extLst>
          </xdr:cNvPr>
          <xdr:cNvSpPr/>
        </xdr:nvSpPr>
        <xdr:spPr>
          <a:xfrm>
            <a:off x="3937000" y="18923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27" name="Straight Connector 126">
            <a:extLst>
              <a:ext uri="{FF2B5EF4-FFF2-40B4-BE49-F238E27FC236}">
                <a16:creationId xmlns:a16="http://schemas.microsoft.com/office/drawing/2014/main" id="{0398717E-B6AF-8CB4-650B-A5D61E0AB7C6}"/>
              </a:ext>
            </a:extLst>
          </xdr:cNvPr>
          <xdr:cNvCxnSpPr/>
        </xdr:nvCxnSpPr>
        <xdr:spPr>
          <a:xfrm>
            <a:off x="4343400" y="2400300"/>
            <a:ext cx="254000" cy="330200"/>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330200</xdr:colOff>
      <xdr:row>32</xdr:row>
      <xdr:rowOff>114300</xdr:rowOff>
    </xdr:from>
    <xdr:to>
      <xdr:col>6</xdr:col>
      <xdr:colOff>165100</xdr:colOff>
      <xdr:row>33</xdr:row>
      <xdr:rowOff>139700</xdr:rowOff>
    </xdr:to>
    <xdr:sp macro="" textlink="'Pivot Tables Income'!AL4">
      <xdr:nvSpPr>
        <xdr:cNvPr id="145" name="TextBox 144">
          <a:extLst>
            <a:ext uri="{FF2B5EF4-FFF2-40B4-BE49-F238E27FC236}">
              <a16:creationId xmlns:a16="http://schemas.microsoft.com/office/drawing/2014/main" id="{7AC56984-D09F-B64E-8F76-A3B5C627B9C4}"/>
            </a:ext>
          </a:extLst>
        </xdr:cNvPr>
        <xdr:cNvSpPr txBox="1"/>
      </xdr:nvSpPr>
      <xdr:spPr>
        <a:xfrm>
          <a:off x="4457700" y="6616700"/>
          <a:ext cx="660400" cy="2286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8B60708-0A70-6244-9883-A33BE176C287}" type="TxLink">
            <a:rPr lang="en-US" sz="1200" b="0" i="0" u="none" strike="noStrike">
              <a:ln>
                <a:noFill/>
              </a:ln>
              <a:solidFill>
                <a:schemeClr val="bg1"/>
              </a:solidFill>
              <a:latin typeface="Aptos Narrow"/>
            </a:rPr>
            <a:t>34.8%</a:t>
          </a:fld>
          <a:endParaRPr lang="en-US" sz="1400">
            <a:ln>
              <a:noFill/>
            </a:ln>
            <a:solidFill>
              <a:schemeClr val="bg1"/>
            </a:solidFill>
            <a:latin typeface="Avenir Book" panose="02000503020000020003" pitchFamily="2" charset="0"/>
          </a:endParaRPr>
        </a:p>
      </xdr:txBody>
    </xdr:sp>
    <xdr:clientData/>
  </xdr:twoCellAnchor>
  <xdr:twoCellAnchor>
    <xdr:from>
      <xdr:col>13</xdr:col>
      <xdr:colOff>431800</xdr:colOff>
      <xdr:row>35</xdr:row>
      <xdr:rowOff>177800</xdr:rowOff>
    </xdr:from>
    <xdr:to>
      <xdr:col>14</xdr:col>
      <xdr:colOff>266700</xdr:colOff>
      <xdr:row>37</xdr:row>
      <xdr:rowOff>0</xdr:rowOff>
    </xdr:to>
    <xdr:sp macro="" textlink="'Pivot Tables Income'!AL7">
      <xdr:nvSpPr>
        <xdr:cNvPr id="146" name="TextBox 145">
          <a:extLst>
            <a:ext uri="{FF2B5EF4-FFF2-40B4-BE49-F238E27FC236}">
              <a16:creationId xmlns:a16="http://schemas.microsoft.com/office/drawing/2014/main" id="{D53AD089-6450-064F-9C25-3F75675E037A}"/>
            </a:ext>
          </a:extLst>
        </xdr:cNvPr>
        <xdr:cNvSpPr txBox="1"/>
      </xdr:nvSpPr>
      <xdr:spPr>
        <a:xfrm>
          <a:off x="11163300" y="7289800"/>
          <a:ext cx="660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DCA18CC-87B7-D441-85C1-FD958D51DE12}" type="TxLink">
            <a:rPr lang="en-US" sz="1200" b="0" i="0" u="none" strike="noStrike">
              <a:ln>
                <a:noFill/>
              </a:ln>
              <a:solidFill>
                <a:schemeClr val="bg1"/>
              </a:solidFill>
              <a:latin typeface="Aptos Narrow"/>
            </a:rPr>
            <a:t>33.4%</a:t>
          </a:fld>
          <a:endParaRPr lang="en-US" sz="1400">
            <a:ln>
              <a:noFill/>
            </a:ln>
            <a:solidFill>
              <a:schemeClr val="bg1"/>
            </a:solidFill>
            <a:latin typeface="Avenir Book" panose="02000503020000020003" pitchFamily="2" charset="0"/>
          </a:endParaRPr>
        </a:p>
      </xdr:txBody>
    </xdr:sp>
    <xdr:clientData/>
  </xdr:twoCellAnchor>
  <xdr:twoCellAnchor>
    <xdr:from>
      <xdr:col>9</xdr:col>
      <xdr:colOff>12700</xdr:colOff>
      <xdr:row>37</xdr:row>
      <xdr:rowOff>76200</xdr:rowOff>
    </xdr:from>
    <xdr:to>
      <xdr:col>9</xdr:col>
      <xdr:colOff>673100</xdr:colOff>
      <xdr:row>38</xdr:row>
      <xdr:rowOff>101600</xdr:rowOff>
    </xdr:to>
    <xdr:sp macro="" textlink="'Pivot Tables Income'!AL11">
      <xdr:nvSpPr>
        <xdr:cNvPr id="147" name="TextBox 146">
          <a:extLst>
            <a:ext uri="{FF2B5EF4-FFF2-40B4-BE49-F238E27FC236}">
              <a16:creationId xmlns:a16="http://schemas.microsoft.com/office/drawing/2014/main" id="{079E0D5E-CE90-A94C-9417-8D731450E40C}"/>
            </a:ext>
          </a:extLst>
        </xdr:cNvPr>
        <xdr:cNvSpPr txBox="1"/>
      </xdr:nvSpPr>
      <xdr:spPr>
        <a:xfrm>
          <a:off x="7442200" y="7594600"/>
          <a:ext cx="660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7E9DCDD-12C8-8143-9D29-9E7CE6B6C74C}" type="TxLink">
            <a:rPr lang="en-US" sz="1200" b="0" i="0" u="none" strike="noStrike">
              <a:ln>
                <a:noFill/>
              </a:ln>
              <a:solidFill>
                <a:schemeClr val="bg1"/>
              </a:solidFill>
              <a:latin typeface="Aptos Narrow"/>
            </a:rPr>
            <a:t>3.1%</a:t>
          </a:fld>
          <a:endParaRPr lang="en-US" sz="1400">
            <a:ln>
              <a:noFill/>
            </a:ln>
            <a:solidFill>
              <a:schemeClr val="bg1"/>
            </a:solidFill>
            <a:latin typeface="Avenir Book" panose="02000503020000020003" pitchFamily="2" charset="0"/>
          </a:endParaRPr>
        </a:p>
      </xdr:txBody>
    </xdr:sp>
    <xdr:clientData/>
  </xdr:twoCellAnchor>
  <xdr:twoCellAnchor>
    <xdr:from>
      <xdr:col>6</xdr:col>
      <xdr:colOff>647700</xdr:colOff>
      <xdr:row>6</xdr:row>
      <xdr:rowOff>165100</xdr:rowOff>
    </xdr:from>
    <xdr:to>
      <xdr:col>7</xdr:col>
      <xdr:colOff>482600</xdr:colOff>
      <xdr:row>7</xdr:row>
      <xdr:rowOff>190500</xdr:rowOff>
    </xdr:to>
    <xdr:sp macro="" textlink="'Pivot Tables Income'!AL14">
      <xdr:nvSpPr>
        <xdr:cNvPr id="148" name="TextBox 147">
          <a:extLst>
            <a:ext uri="{FF2B5EF4-FFF2-40B4-BE49-F238E27FC236}">
              <a16:creationId xmlns:a16="http://schemas.microsoft.com/office/drawing/2014/main" id="{71826AB4-F40A-984D-A0D0-404A519B6247}"/>
            </a:ext>
          </a:extLst>
        </xdr:cNvPr>
        <xdr:cNvSpPr txBox="1"/>
      </xdr:nvSpPr>
      <xdr:spPr>
        <a:xfrm>
          <a:off x="5600700" y="1384300"/>
          <a:ext cx="660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DDE3DB4-9109-5647-9E6D-E743CE9CCB29}" type="TxLink">
            <a:rPr lang="en-US" sz="1200" b="0" i="0" u="none" strike="noStrike">
              <a:ln>
                <a:noFill/>
              </a:ln>
              <a:solidFill>
                <a:schemeClr val="bg1"/>
              </a:solidFill>
              <a:latin typeface="Aptos Narrow"/>
            </a:rPr>
            <a:t>2.7%</a:t>
          </a:fld>
          <a:endParaRPr lang="en-US" sz="1400">
            <a:ln>
              <a:noFill/>
            </a:ln>
            <a:solidFill>
              <a:schemeClr val="bg1"/>
            </a:solidFill>
            <a:latin typeface="Avenir Book" panose="02000503020000020003" pitchFamily="2" charset="0"/>
          </a:endParaRPr>
        </a:p>
      </xdr:txBody>
    </xdr:sp>
    <xdr:clientData/>
  </xdr:twoCellAnchor>
  <xdr:twoCellAnchor>
    <xdr:from>
      <xdr:col>13</xdr:col>
      <xdr:colOff>673100</xdr:colOff>
      <xdr:row>13</xdr:row>
      <xdr:rowOff>114300</xdr:rowOff>
    </xdr:from>
    <xdr:to>
      <xdr:col>14</xdr:col>
      <xdr:colOff>508000</xdr:colOff>
      <xdr:row>14</xdr:row>
      <xdr:rowOff>139700</xdr:rowOff>
    </xdr:to>
    <xdr:sp macro="" textlink="'Pivot Tables Income'!AL18">
      <xdr:nvSpPr>
        <xdr:cNvPr id="149" name="TextBox 148">
          <a:extLst>
            <a:ext uri="{FF2B5EF4-FFF2-40B4-BE49-F238E27FC236}">
              <a16:creationId xmlns:a16="http://schemas.microsoft.com/office/drawing/2014/main" id="{8BF819A9-87E0-0341-B9D6-9012064E9791}"/>
            </a:ext>
          </a:extLst>
        </xdr:cNvPr>
        <xdr:cNvSpPr txBox="1"/>
      </xdr:nvSpPr>
      <xdr:spPr>
        <a:xfrm>
          <a:off x="11404600" y="2755900"/>
          <a:ext cx="660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B94C585-1C49-8B48-8685-C647F1CB8B7B}" type="TxLink">
            <a:rPr lang="en-US" sz="1200" b="0" i="0" u="none" strike="noStrike">
              <a:ln>
                <a:noFill/>
              </a:ln>
              <a:solidFill>
                <a:schemeClr val="bg1"/>
              </a:solidFill>
              <a:latin typeface="Aptos Narrow"/>
            </a:rPr>
            <a:t>24.4%</a:t>
          </a:fld>
          <a:endParaRPr lang="en-US" sz="1400">
            <a:ln>
              <a:noFill/>
            </a:ln>
            <a:solidFill>
              <a:schemeClr val="bg1"/>
            </a:solidFill>
            <a:latin typeface="Avenir Book" panose="02000503020000020003" pitchFamily="2" charset="0"/>
          </a:endParaRPr>
        </a:p>
      </xdr:txBody>
    </xdr:sp>
    <xdr:clientData/>
  </xdr:twoCellAnchor>
  <xdr:twoCellAnchor>
    <xdr:from>
      <xdr:col>11</xdr:col>
      <xdr:colOff>787400</xdr:colOff>
      <xdr:row>5</xdr:row>
      <xdr:rowOff>0</xdr:rowOff>
    </xdr:from>
    <xdr:to>
      <xdr:col>12</xdr:col>
      <xdr:colOff>622300</xdr:colOff>
      <xdr:row>6</xdr:row>
      <xdr:rowOff>25400</xdr:rowOff>
    </xdr:to>
    <xdr:sp macro="" textlink="'Pivot Tables Income'!AL21">
      <xdr:nvSpPr>
        <xdr:cNvPr id="150" name="TextBox 149">
          <a:extLst>
            <a:ext uri="{FF2B5EF4-FFF2-40B4-BE49-F238E27FC236}">
              <a16:creationId xmlns:a16="http://schemas.microsoft.com/office/drawing/2014/main" id="{6625C847-1786-B74E-AA4B-40C0556E2215}"/>
            </a:ext>
          </a:extLst>
        </xdr:cNvPr>
        <xdr:cNvSpPr txBox="1"/>
      </xdr:nvSpPr>
      <xdr:spPr>
        <a:xfrm>
          <a:off x="9867900" y="1016000"/>
          <a:ext cx="660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6B1ACFB-41A4-724C-B077-95CF4B55EC7F}" type="TxLink">
            <a:rPr lang="en-US" sz="1200" b="0" i="0" u="none" strike="noStrike">
              <a:ln>
                <a:noFill/>
              </a:ln>
              <a:solidFill>
                <a:schemeClr val="bg1"/>
              </a:solidFill>
              <a:latin typeface="Aptos Narrow"/>
            </a:rPr>
            <a:t>1.6%</a:t>
          </a:fld>
          <a:endParaRPr lang="en-US" sz="1400">
            <a:ln>
              <a:noFill/>
            </a:ln>
            <a:solidFill>
              <a:schemeClr val="bg1"/>
            </a:solidFill>
            <a:latin typeface="Avenir Book" panose="02000503020000020003"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127000</xdr:colOff>
      <xdr:row>1</xdr:row>
      <xdr:rowOff>107696</xdr:rowOff>
    </xdr:to>
    <xdr:grpSp>
      <xdr:nvGrpSpPr>
        <xdr:cNvPr id="2" name="Group 1">
          <a:extLst>
            <a:ext uri="{FF2B5EF4-FFF2-40B4-BE49-F238E27FC236}">
              <a16:creationId xmlns:a16="http://schemas.microsoft.com/office/drawing/2014/main" id="{75409EED-A70E-6047-B2CC-74B5A30A00C0}"/>
            </a:ext>
          </a:extLst>
        </xdr:cNvPr>
        <xdr:cNvGrpSpPr/>
      </xdr:nvGrpSpPr>
      <xdr:grpSpPr>
        <a:xfrm>
          <a:off x="0" y="0"/>
          <a:ext cx="18384822" cy="308884"/>
          <a:chOff x="0" y="0"/>
          <a:chExt cx="18288000" cy="310896"/>
        </a:xfrm>
      </xdr:grpSpPr>
      <xdr:sp macro="" textlink="">
        <xdr:nvSpPr>
          <xdr:cNvPr id="3" name="Rectangle 2">
            <a:extLst>
              <a:ext uri="{FF2B5EF4-FFF2-40B4-BE49-F238E27FC236}">
                <a16:creationId xmlns:a16="http://schemas.microsoft.com/office/drawing/2014/main" id="{EAD46A1D-6A27-D119-5123-D62241D1D5B4}"/>
              </a:ext>
            </a:extLst>
          </xdr:cNvPr>
          <xdr:cNvSpPr/>
        </xdr:nvSpPr>
        <xdr:spPr>
          <a:xfrm>
            <a:off x="0" y="0"/>
            <a:ext cx="18288000" cy="310896"/>
          </a:xfrm>
          <a:prstGeom prst="rect">
            <a:avLst/>
          </a:prstGeom>
          <a:solidFill>
            <a:srgbClr val="011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hlinkClick xmlns:r="http://schemas.openxmlformats.org/officeDocument/2006/relationships" r:id="rId1" tooltip="Income Source"/>
            <a:extLst>
              <a:ext uri="{FF2B5EF4-FFF2-40B4-BE49-F238E27FC236}">
                <a16:creationId xmlns:a16="http://schemas.microsoft.com/office/drawing/2014/main" id="{33EB71F1-317C-1A15-677D-89A720E268C0}"/>
              </a:ext>
            </a:extLst>
          </xdr:cNvPr>
          <xdr:cNvSpPr txBox="1"/>
        </xdr:nvSpPr>
        <xdr:spPr>
          <a:xfrm>
            <a:off x="123063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Income Source	</a:t>
            </a:r>
          </a:p>
        </xdr:txBody>
      </xdr:sp>
      <xdr:sp macro="" textlink="">
        <xdr:nvSpPr>
          <xdr:cNvPr id="5" name="TextBox 4">
            <a:extLst>
              <a:ext uri="{FF2B5EF4-FFF2-40B4-BE49-F238E27FC236}">
                <a16:creationId xmlns:a16="http://schemas.microsoft.com/office/drawing/2014/main" id="{9629496F-2EDD-1A6B-6AD4-2B845F67B2B4}"/>
              </a:ext>
            </a:extLst>
          </xdr:cNvPr>
          <xdr:cNvSpPr txBox="1"/>
        </xdr:nvSpPr>
        <xdr:spPr>
          <a:xfrm>
            <a:off x="0" y="0"/>
            <a:ext cx="18288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Created by Kirill Sannikov</a:t>
            </a:r>
          </a:p>
        </xdr:txBody>
      </xdr:sp>
      <xdr:sp macro="" textlink="">
        <xdr:nvSpPr>
          <xdr:cNvPr id="6" name="TextBox 5">
            <a:hlinkClick xmlns:r="http://schemas.openxmlformats.org/officeDocument/2006/relationships" r:id="rId2" tooltip="https://github.com/sthrace"/>
            <a:extLst>
              <a:ext uri="{FF2B5EF4-FFF2-40B4-BE49-F238E27FC236}">
                <a16:creationId xmlns:a16="http://schemas.microsoft.com/office/drawing/2014/main" id="{47791C84-338A-3EBF-8C97-A138DF6455DB}"/>
              </a:ext>
            </a:extLst>
          </xdr:cNvPr>
          <xdr:cNvSpPr txBox="1"/>
        </xdr:nvSpPr>
        <xdr:spPr>
          <a:xfrm>
            <a:off x="49784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Browse</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98B43293-6ED3-E3AD-4C6D-C0CEAA0952C5}"/>
              </a:ext>
            </a:extLst>
          </xdr:cNvPr>
          <xdr:cNvSpPr txBox="1"/>
        </xdr:nvSpPr>
        <xdr:spPr>
          <a:xfrm>
            <a:off x="13775267"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Geographically</a:t>
            </a:r>
          </a:p>
        </xdr:txBody>
      </xdr:sp>
    </xdr:grpSp>
    <xdr:clientData/>
  </xdr:twoCellAnchor>
  <xdr:twoCellAnchor>
    <xdr:from>
      <xdr:col>16</xdr:col>
      <xdr:colOff>622300</xdr:colOff>
      <xdr:row>1</xdr:row>
      <xdr:rowOff>25400</xdr:rowOff>
    </xdr:from>
    <xdr:to>
      <xdr:col>17</xdr:col>
      <xdr:colOff>71120</xdr:colOff>
      <xdr:row>1</xdr:row>
      <xdr:rowOff>71120</xdr:rowOff>
    </xdr:to>
    <xdr:sp macro="" textlink="">
      <xdr:nvSpPr>
        <xdr:cNvPr id="10" name="Rounded Rectangle 9">
          <a:extLst>
            <a:ext uri="{FF2B5EF4-FFF2-40B4-BE49-F238E27FC236}">
              <a16:creationId xmlns:a16="http://schemas.microsoft.com/office/drawing/2014/main" id="{A4518EFD-3C26-4748-9CD4-C32CA152B80C}"/>
            </a:ext>
          </a:extLst>
        </xdr:cNvPr>
        <xdr:cNvSpPr/>
      </xdr:nvSpPr>
      <xdr:spPr>
        <a:xfrm>
          <a:off x="13830300" y="228600"/>
          <a:ext cx="274320" cy="45720"/>
        </a:xfrm>
        <a:prstGeom prst="roundRect">
          <a:avLst/>
        </a:prstGeom>
        <a:solidFill>
          <a:schemeClr val="accent1">
            <a:lumMod val="60000"/>
            <a:lumOff val="40000"/>
          </a:schemeClr>
        </a:solidFill>
        <a:ln>
          <a:solidFill>
            <a:srgbClr val="0432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546100</xdr:colOff>
      <xdr:row>0</xdr:row>
      <xdr:rowOff>25400</xdr:rowOff>
    </xdr:from>
    <xdr:to>
      <xdr:col>5</xdr:col>
      <xdr:colOff>820420</xdr:colOff>
      <xdr:row>1</xdr:row>
      <xdr:rowOff>96520</xdr:rowOff>
    </xdr:to>
    <xdr:pic>
      <xdr:nvPicPr>
        <xdr:cNvPr id="11" name="Graphic 10" descr="Compass outline">
          <a:extLst>
            <a:ext uri="{FF2B5EF4-FFF2-40B4-BE49-F238E27FC236}">
              <a16:creationId xmlns:a16="http://schemas.microsoft.com/office/drawing/2014/main" id="{F9F53D35-5CC3-2440-ACC0-A2DBCEE2C55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673600" y="25400"/>
          <a:ext cx="274320" cy="274320"/>
        </a:xfrm>
        <a:prstGeom prst="rect">
          <a:avLst/>
        </a:prstGeom>
      </xdr:spPr>
    </xdr:pic>
    <xdr:clientData/>
  </xdr:twoCellAnchor>
  <xdr:twoCellAnchor>
    <xdr:from>
      <xdr:col>0</xdr:col>
      <xdr:colOff>622300</xdr:colOff>
      <xdr:row>17</xdr:row>
      <xdr:rowOff>101600</xdr:rowOff>
    </xdr:from>
    <xdr:to>
      <xdr:col>3</xdr:col>
      <xdr:colOff>698500</xdr:colOff>
      <xdr:row>25</xdr:row>
      <xdr:rowOff>0</xdr:rowOff>
    </xdr:to>
    <xdr:grpSp>
      <xdr:nvGrpSpPr>
        <xdr:cNvPr id="51" name="Group 50">
          <a:extLst>
            <a:ext uri="{FF2B5EF4-FFF2-40B4-BE49-F238E27FC236}">
              <a16:creationId xmlns:a16="http://schemas.microsoft.com/office/drawing/2014/main" id="{E586318F-BC1F-D356-66DD-3B95D25FDBEA}"/>
            </a:ext>
          </a:extLst>
        </xdr:cNvPr>
        <xdr:cNvGrpSpPr/>
      </xdr:nvGrpSpPr>
      <xdr:grpSpPr>
        <a:xfrm>
          <a:off x="622300" y="3521798"/>
          <a:ext cx="2565903" cy="1507905"/>
          <a:chOff x="558800" y="850900"/>
          <a:chExt cx="2552700" cy="1765300"/>
        </a:xfrm>
      </xdr:grpSpPr>
      <xdr:grpSp>
        <xdr:nvGrpSpPr>
          <xdr:cNvPr id="30" name="Group 29">
            <a:extLst>
              <a:ext uri="{FF2B5EF4-FFF2-40B4-BE49-F238E27FC236}">
                <a16:creationId xmlns:a16="http://schemas.microsoft.com/office/drawing/2014/main" id="{2CF574D4-F167-A7C0-3DE6-EB8EB281DCFD}"/>
              </a:ext>
            </a:extLst>
          </xdr:cNvPr>
          <xdr:cNvGrpSpPr/>
        </xdr:nvGrpSpPr>
        <xdr:grpSpPr>
          <a:xfrm>
            <a:off x="558800" y="850900"/>
            <a:ext cx="2552700" cy="292100"/>
            <a:chOff x="609600" y="850900"/>
            <a:chExt cx="2552700" cy="292100"/>
          </a:xfrm>
        </xdr:grpSpPr>
        <xdr:sp macro="" textlink="'Pivot Tables Geo'!B4">
          <xdr:nvSpPr>
            <xdr:cNvPr id="12" name="TextBox 11">
              <a:extLst>
                <a:ext uri="{FF2B5EF4-FFF2-40B4-BE49-F238E27FC236}">
                  <a16:creationId xmlns:a16="http://schemas.microsoft.com/office/drawing/2014/main" id="{EDD523BD-B30D-000B-8685-AA39FC778F53}"/>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42CC2AE-7CB4-8F48-ACE7-5ED4B2E8E104}" type="TxLink">
                <a:rPr lang="en-US" sz="1200" b="0" i="0" u="none" strike="noStrike">
                  <a:solidFill>
                    <a:schemeClr val="bg1"/>
                  </a:solidFill>
                  <a:latin typeface="Aptos Narrow"/>
                </a:rPr>
                <a:pPr algn="l"/>
                <a:t>Dallas</a:t>
              </a:fld>
              <a:endParaRPr lang="en-US" sz="1100">
                <a:solidFill>
                  <a:schemeClr val="bg1"/>
                </a:solidFill>
              </a:endParaRPr>
            </a:p>
          </xdr:txBody>
        </xdr:sp>
        <xdr:sp macro="" textlink="'Pivot Tables Geo'!D4">
          <xdr:nvSpPr>
            <xdr:cNvPr id="20" name="TextBox 19">
              <a:extLst>
                <a:ext uri="{FF2B5EF4-FFF2-40B4-BE49-F238E27FC236}">
                  <a16:creationId xmlns:a16="http://schemas.microsoft.com/office/drawing/2014/main" id="{54578E81-1D3F-C449-9266-A9B411F7ACE6}"/>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2EB579B-6B8F-5D44-A448-2F6834736B88}" type="TxLink">
                <a:rPr lang="en-US" sz="1200" b="0" i="0" u="none" strike="noStrike">
                  <a:solidFill>
                    <a:srgbClr val="FFFFFF"/>
                  </a:solidFill>
                  <a:latin typeface="Aptos Narrow"/>
                </a:rPr>
                <a:t>25.0%</a:t>
              </a:fld>
              <a:endParaRPr lang="en-US" sz="1100">
                <a:solidFill>
                  <a:schemeClr val="bg1"/>
                </a:solidFill>
              </a:endParaRPr>
            </a:p>
          </xdr:txBody>
        </xdr:sp>
        <xdr:sp macro="" textlink="'Pivot Tables Geo'!C4">
          <xdr:nvSpPr>
            <xdr:cNvPr id="21" name="TextBox 20">
              <a:extLst>
                <a:ext uri="{FF2B5EF4-FFF2-40B4-BE49-F238E27FC236}">
                  <a16:creationId xmlns:a16="http://schemas.microsoft.com/office/drawing/2014/main" id="{BDEA10E6-7245-C249-97B6-9D5C4B83D1F5}"/>
                </a:ext>
              </a:extLst>
            </xdr:cNvPr>
            <xdr:cNvSpPr txBox="1"/>
          </xdr:nvSpPr>
          <xdr:spPr>
            <a:xfrm>
              <a:off x="13970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81C301D-CC66-1D4F-B77F-82A1220D4939}" type="TxLink">
                <a:rPr lang="en-US" sz="1200" b="0" i="0" u="none" strike="noStrike">
                  <a:solidFill>
                    <a:schemeClr val="bg1"/>
                  </a:solidFill>
                  <a:latin typeface="Aptos Narrow"/>
                </a:rPr>
                <a:t> $246,657 </a:t>
              </a:fld>
              <a:endParaRPr lang="en-US" sz="1100">
                <a:solidFill>
                  <a:schemeClr val="bg1"/>
                </a:solidFill>
              </a:endParaRPr>
            </a:p>
          </xdr:txBody>
        </xdr:sp>
      </xdr:grpSp>
      <xdr:grpSp>
        <xdr:nvGrpSpPr>
          <xdr:cNvPr id="31" name="Group 30">
            <a:extLst>
              <a:ext uri="{FF2B5EF4-FFF2-40B4-BE49-F238E27FC236}">
                <a16:creationId xmlns:a16="http://schemas.microsoft.com/office/drawing/2014/main" id="{43594A8A-64D0-6249-A024-272B378C2AD3}"/>
              </a:ext>
            </a:extLst>
          </xdr:cNvPr>
          <xdr:cNvGrpSpPr/>
        </xdr:nvGrpSpPr>
        <xdr:grpSpPr>
          <a:xfrm>
            <a:off x="558800" y="1145540"/>
            <a:ext cx="2552700" cy="292100"/>
            <a:chOff x="609600" y="850900"/>
            <a:chExt cx="2552700" cy="292100"/>
          </a:xfrm>
        </xdr:grpSpPr>
        <xdr:sp macro="" textlink="'Pivot Tables Geo'!B5">
          <xdr:nvSpPr>
            <xdr:cNvPr id="32" name="TextBox 31">
              <a:extLst>
                <a:ext uri="{FF2B5EF4-FFF2-40B4-BE49-F238E27FC236}">
                  <a16:creationId xmlns:a16="http://schemas.microsoft.com/office/drawing/2014/main" id="{9352E33C-FE9D-3C59-2738-4C252A130BBF}"/>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648D3C9-E917-6F45-BE84-3DDAEBB11304}" type="TxLink">
                <a:rPr lang="en-US" sz="1200" b="0" i="0" u="none" strike="noStrike">
                  <a:solidFill>
                    <a:srgbClr val="FFFFFF"/>
                  </a:solidFill>
                  <a:latin typeface="Aptos Narrow"/>
                </a:rPr>
                <a:t>Miami</a:t>
              </a:fld>
              <a:endParaRPr lang="en-US" sz="1100">
                <a:solidFill>
                  <a:schemeClr val="bg1"/>
                </a:solidFill>
              </a:endParaRPr>
            </a:p>
          </xdr:txBody>
        </xdr:sp>
        <xdr:sp macro="" textlink="'Pivot Tables Geo'!D5">
          <xdr:nvSpPr>
            <xdr:cNvPr id="33" name="TextBox 32">
              <a:extLst>
                <a:ext uri="{FF2B5EF4-FFF2-40B4-BE49-F238E27FC236}">
                  <a16:creationId xmlns:a16="http://schemas.microsoft.com/office/drawing/2014/main" id="{DC784666-A57D-0EB5-0DE5-100C5512B93B}"/>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99448AA-D133-BA4B-BC45-B03FCC07384D}" type="TxLink">
                <a:rPr lang="en-US" sz="1200" b="0" i="0" u="none" strike="noStrike">
                  <a:solidFill>
                    <a:srgbClr val="FFFFFF"/>
                  </a:solidFill>
                  <a:latin typeface="Aptos Narrow"/>
                </a:rPr>
                <a:t>24.0%</a:t>
              </a:fld>
              <a:endParaRPr lang="en-US" sz="1100">
                <a:solidFill>
                  <a:schemeClr val="bg1"/>
                </a:solidFill>
              </a:endParaRPr>
            </a:p>
          </xdr:txBody>
        </xdr:sp>
        <xdr:sp macro="" textlink="'Pivot Tables Geo'!C5">
          <xdr:nvSpPr>
            <xdr:cNvPr id="34" name="TextBox 33">
              <a:extLst>
                <a:ext uri="{FF2B5EF4-FFF2-40B4-BE49-F238E27FC236}">
                  <a16:creationId xmlns:a16="http://schemas.microsoft.com/office/drawing/2014/main" id="{32CD7E0A-9FAA-00F6-8314-42EFEC8E0645}"/>
                </a:ext>
              </a:extLst>
            </xdr:cNvPr>
            <xdr:cNvSpPr txBox="1"/>
          </xdr:nvSpPr>
          <xdr:spPr>
            <a:xfrm>
              <a:off x="13970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0BBBD9B-57D9-344C-A8A0-277F9D662C11}" type="TxLink">
                <a:rPr lang="en-US" sz="1200" b="0" i="0" u="none" strike="noStrike">
                  <a:solidFill>
                    <a:srgbClr val="FFFFFF"/>
                  </a:solidFill>
                  <a:latin typeface="Aptos Narrow"/>
                </a:rPr>
                <a:t> $236,790 </a:t>
              </a:fld>
              <a:endParaRPr lang="en-US" sz="1100">
                <a:solidFill>
                  <a:schemeClr val="bg1"/>
                </a:solidFill>
              </a:endParaRPr>
            </a:p>
          </xdr:txBody>
        </xdr:sp>
      </xdr:grpSp>
      <xdr:grpSp>
        <xdr:nvGrpSpPr>
          <xdr:cNvPr id="35" name="Group 34">
            <a:extLst>
              <a:ext uri="{FF2B5EF4-FFF2-40B4-BE49-F238E27FC236}">
                <a16:creationId xmlns:a16="http://schemas.microsoft.com/office/drawing/2014/main" id="{12D133BF-470F-2B4B-B3C9-160FEFE45612}"/>
              </a:ext>
            </a:extLst>
          </xdr:cNvPr>
          <xdr:cNvGrpSpPr/>
        </xdr:nvGrpSpPr>
        <xdr:grpSpPr>
          <a:xfrm>
            <a:off x="558800" y="1440180"/>
            <a:ext cx="2552700" cy="292100"/>
            <a:chOff x="609600" y="850900"/>
            <a:chExt cx="2552700" cy="292100"/>
          </a:xfrm>
        </xdr:grpSpPr>
        <xdr:sp macro="" textlink="'Pivot Tables Geo'!B6">
          <xdr:nvSpPr>
            <xdr:cNvPr id="36" name="TextBox 35">
              <a:extLst>
                <a:ext uri="{FF2B5EF4-FFF2-40B4-BE49-F238E27FC236}">
                  <a16:creationId xmlns:a16="http://schemas.microsoft.com/office/drawing/2014/main" id="{7F6B1A25-3B23-F336-1C9F-7D198ABA335A}"/>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3EF4DFC-CE64-C64E-AD8A-02548616540C}" type="TxLink">
                <a:rPr lang="en-US" sz="1200" b="0" i="0" u="none" strike="noStrike">
                  <a:solidFill>
                    <a:srgbClr val="FFFFFF"/>
                  </a:solidFill>
                  <a:latin typeface="Aptos Narrow"/>
                </a:rPr>
                <a:t>Chicago</a:t>
              </a:fld>
              <a:endParaRPr lang="en-US" sz="1100">
                <a:solidFill>
                  <a:schemeClr val="bg1"/>
                </a:solidFill>
              </a:endParaRPr>
            </a:p>
          </xdr:txBody>
        </xdr:sp>
        <xdr:sp macro="" textlink="'Pivot Tables Geo'!D6">
          <xdr:nvSpPr>
            <xdr:cNvPr id="37" name="TextBox 36">
              <a:extLst>
                <a:ext uri="{FF2B5EF4-FFF2-40B4-BE49-F238E27FC236}">
                  <a16:creationId xmlns:a16="http://schemas.microsoft.com/office/drawing/2014/main" id="{40E20805-F859-7915-1366-296631D3ED28}"/>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4CC2EEB-6458-0741-B44B-900F2C2CB579}" type="TxLink">
                <a:rPr lang="en-US" sz="1200" b="0" i="0" u="none" strike="noStrike">
                  <a:solidFill>
                    <a:srgbClr val="FFFFFF"/>
                  </a:solidFill>
                  <a:latin typeface="Aptos Narrow"/>
                </a:rPr>
                <a:t>20.0%</a:t>
              </a:fld>
              <a:endParaRPr lang="en-US" sz="1100">
                <a:solidFill>
                  <a:schemeClr val="bg1"/>
                </a:solidFill>
              </a:endParaRPr>
            </a:p>
          </xdr:txBody>
        </xdr:sp>
        <xdr:sp macro="" textlink="'Pivot Tables Geo'!C6">
          <xdr:nvSpPr>
            <xdr:cNvPr id="38" name="TextBox 37">
              <a:extLst>
                <a:ext uri="{FF2B5EF4-FFF2-40B4-BE49-F238E27FC236}">
                  <a16:creationId xmlns:a16="http://schemas.microsoft.com/office/drawing/2014/main" id="{90C89E01-554B-3514-90BA-747F6FA05A85}"/>
                </a:ext>
              </a:extLst>
            </xdr:cNvPr>
            <xdr:cNvSpPr txBox="1"/>
          </xdr:nvSpPr>
          <xdr:spPr>
            <a:xfrm>
              <a:off x="13970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9D39E91-EECD-8D4F-80A9-4A9B4A3D1B37}" type="TxLink">
                <a:rPr lang="en-US" sz="1200" b="0" i="0" u="none" strike="noStrike">
                  <a:solidFill>
                    <a:srgbClr val="FFFFFF"/>
                  </a:solidFill>
                  <a:latin typeface="Aptos Narrow"/>
                </a:rPr>
                <a:t> $197,325 </a:t>
              </a:fld>
              <a:endParaRPr lang="en-US" sz="1100">
                <a:solidFill>
                  <a:schemeClr val="bg1"/>
                </a:solidFill>
              </a:endParaRPr>
            </a:p>
          </xdr:txBody>
        </xdr:sp>
      </xdr:grpSp>
      <xdr:grpSp>
        <xdr:nvGrpSpPr>
          <xdr:cNvPr id="39" name="Group 38">
            <a:extLst>
              <a:ext uri="{FF2B5EF4-FFF2-40B4-BE49-F238E27FC236}">
                <a16:creationId xmlns:a16="http://schemas.microsoft.com/office/drawing/2014/main" id="{02720495-988E-834F-BECA-0DF34EEFEC94}"/>
              </a:ext>
            </a:extLst>
          </xdr:cNvPr>
          <xdr:cNvGrpSpPr/>
        </xdr:nvGrpSpPr>
        <xdr:grpSpPr>
          <a:xfrm>
            <a:off x="558800" y="1734820"/>
            <a:ext cx="2552700" cy="292100"/>
            <a:chOff x="609600" y="850900"/>
            <a:chExt cx="2552700" cy="292100"/>
          </a:xfrm>
        </xdr:grpSpPr>
        <xdr:sp macro="" textlink="'Pivot Tables Geo'!B7">
          <xdr:nvSpPr>
            <xdr:cNvPr id="40" name="TextBox 39">
              <a:extLst>
                <a:ext uri="{FF2B5EF4-FFF2-40B4-BE49-F238E27FC236}">
                  <a16:creationId xmlns:a16="http://schemas.microsoft.com/office/drawing/2014/main" id="{CFC6F55D-A221-9DFD-E2B0-61F4BBCDAB06}"/>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5A60FE2-D523-0341-BD22-7063206DBD4B}" type="TxLink">
                <a:rPr lang="en-US" sz="1200" b="0" i="0" u="none" strike="noStrike">
                  <a:solidFill>
                    <a:srgbClr val="FFFFFF"/>
                  </a:solidFill>
                  <a:latin typeface="Aptos Narrow"/>
                </a:rPr>
                <a:t>San Jose</a:t>
              </a:fld>
              <a:endParaRPr lang="en-US" sz="1100">
                <a:solidFill>
                  <a:schemeClr val="bg1"/>
                </a:solidFill>
              </a:endParaRPr>
            </a:p>
          </xdr:txBody>
        </xdr:sp>
        <xdr:sp macro="" textlink="'Pivot Tables Geo'!D7">
          <xdr:nvSpPr>
            <xdr:cNvPr id="41" name="TextBox 40">
              <a:extLst>
                <a:ext uri="{FF2B5EF4-FFF2-40B4-BE49-F238E27FC236}">
                  <a16:creationId xmlns:a16="http://schemas.microsoft.com/office/drawing/2014/main" id="{2E0AAB20-E870-41F8-9868-9FB848B83F8E}"/>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2F78EB2-4B73-5F49-AF7F-B0EF921BD351}" type="TxLink">
                <a:rPr lang="en-US" sz="1200" b="0" i="0" u="none" strike="noStrike">
                  <a:solidFill>
                    <a:srgbClr val="FFFFFF"/>
                  </a:solidFill>
                  <a:latin typeface="Aptos Narrow"/>
                </a:rPr>
                <a:t>13.0%</a:t>
              </a:fld>
              <a:endParaRPr lang="en-US" sz="1100">
                <a:solidFill>
                  <a:schemeClr val="bg1"/>
                </a:solidFill>
              </a:endParaRPr>
            </a:p>
          </xdr:txBody>
        </xdr:sp>
        <xdr:sp macro="" textlink="'Pivot Tables Geo'!C7">
          <xdr:nvSpPr>
            <xdr:cNvPr id="42" name="TextBox 41">
              <a:extLst>
                <a:ext uri="{FF2B5EF4-FFF2-40B4-BE49-F238E27FC236}">
                  <a16:creationId xmlns:a16="http://schemas.microsoft.com/office/drawing/2014/main" id="{0F97FF3B-97CA-2E52-54EA-6F9D0E0ADA25}"/>
                </a:ext>
              </a:extLst>
            </xdr:cNvPr>
            <xdr:cNvSpPr txBox="1"/>
          </xdr:nvSpPr>
          <xdr:spPr>
            <a:xfrm>
              <a:off x="1397000" y="868680"/>
              <a:ext cx="99060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7693CBE-C265-8046-9D2E-E1482FB39176}" type="TxLink">
                <a:rPr lang="en-US" sz="1200" b="0" i="0" u="none" strike="noStrike">
                  <a:solidFill>
                    <a:srgbClr val="FFFFFF"/>
                  </a:solidFill>
                  <a:latin typeface="Aptos Narrow"/>
                </a:rPr>
                <a:t> $128,262 </a:t>
              </a:fld>
              <a:endParaRPr lang="en-US" sz="1100">
                <a:solidFill>
                  <a:schemeClr val="bg1"/>
                </a:solidFill>
              </a:endParaRPr>
            </a:p>
          </xdr:txBody>
        </xdr:sp>
      </xdr:grpSp>
      <xdr:grpSp>
        <xdr:nvGrpSpPr>
          <xdr:cNvPr id="43" name="Group 42">
            <a:extLst>
              <a:ext uri="{FF2B5EF4-FFF2-40B4-BE49-F238E27FC236}">
                <a16:creationId xmlns:a16="http://schemas.microsoft.com/office/drawing/2014/main" id="{15BC7D6C-5CDB-324D-B206-781B950CD99A}"/>
              </a:ext>
            </a:extLst>
          </xdr:cNvPr>
          <xdr:cNvGrpSpPr/>
        </xdr:nvGrpSpPr>
        <xdr:grpSpPr>
          <a:xfrm>
            <a:off x="558800" y="2019300"/>
            <a:ext cx="2552700" cy="302260"/>
            <a:chOff x="609600" y="840740"/>
            <a:chExt cx="2552700" cy="302260"/>
          </a:xfrm>
        </xdr:grpSpPr>
        <xdr:sp macro="" textlink="'Pivot Tables Geo'!B8">
          <xdr:nvSpPr>
            <xdr:cNvPr id="44" name="TextBox 43">
              <a:extLst>
                <a:ext uri="{FF2B5EF4-FFF2-40B4-BE49-F238E27FC236}">
                  <a16:creationId xmlns:a16="http://schemas.microsoft.com/office/drawing/2014/main" id="{0D45495E-84EC-98BD-D852-D632F436B3CA}"/>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1AD1AB6-81D8-6F48-8279-A9FFCD20DF85}" type="TxLink">
                <a:rPr lang="en-US" sz="1200" b="0" i="0" u="none" strike="noStrike">
                  <a:solidFill>
                    <a:srgbClr val="FFFFFF"/>
                  </a:solidFill>
                  <a:latin typeface="Aptos Narrow"/>
                </a:rPr>
                <a:t>Seattle</a:t>
              </a:fld>
              <a:endParaRPr lang="en-US" sz="1100">
                <a:solidFill>
                  <a:schemeClr val="bg1"/>
                </a:solidFill>
              </a:endParaRPr>
            </a:p>
          </xdr:txBody>
        </xdr:sp>
        <xdr:sp macro="" textlink="'Pivot Tables Geo'!D8">
          <xdr:nvSpPr>
            <xdr:cNvPr id="45" name="TextBox 44">
              <a:extLst>
                <a:ext uri="{FF2B5EF4-FFF2-40B4-BE49-F238E27FC236}">
                  <a16:creationId xmlns:a16="http://schemas.microsoft.com/office/drawing/2014/main" id="{7ECC82AD-E3C9-2E53-4B57-7785042C8103}"/>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E7CB3CA-3468-7A43-8CA1-6818AC27677F}" type="TxLink">
                <a:rPr lang="en-US" sz="1200" b="0" i="0" u="none" strike="noStrike">
                  <a:solidFill>
                    <a:srgbClr val="FFFFFF"/>
                  </a:solidFill>
                  <a:latin typeface="Aptos Narrow"/>
                </a:rPr>
                <a:t>10.0%</a:t>
              </a:fld>
              <a:endParaRPr lang="en-US" sz="1100">
                <a:solidFill>
                  <a:schemeClr val="bg1"/>
                </a:solidFill>
              </a:endParaRPr>
            </a:p>
          </xdr:txBody>
        </xdr:sp>
        <xdr:sp macro="" textlink="'Pivot Tables Geo'!C8">
          <xdr:nvSpPr>
            <xdr:cNvPr id="46" name="TextBox 45">
              <a:extLst>
                <a:ext uri="{FF2B5EF4-FFF2-40B4-BE49-F238E27FC236}">
                  <a16:creationId xmlns:a16="http://schemas.microsoft.com/office/drawing/2014/main" id="{5BFC35B1-80F4-53B8-A031-8B98E79E068F}"/>
                </a:ext>
              </a:extLst>
            </xdr:cNvPr>
            <xdr:cNvSpPr txBox="1"/>
          </xdr:nvSpPr>
          <xdr:spPr>
            <a:xfrm>
              <a:off x="1397000" y="840740"/>
              <a:ext cx="977900" cy="3022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F7DEA09-BF66-3145-8871-679B5DB18971}" type="TxLink">
                <a:rPr lang="en-US" sz="1200" b="0" i="0" u="none" strike="noStrike">
                  <a:solidFill>
                    <a:srgbClr val="FFFFFF"/>
                  </a:solidFill>
                  <a:latin typeface="Aptos Narrow"/>
                </a:rPr>
                <a:t> $98,663 </a:t>
              </a:fld>
              <a:endParaRPr lang="en-US" sz="1100">
                <a:solidFill>
                  <a:schemeClr val="bg1"/>
                </a:solidFill>
              </a:endParaRPr>
            </a:p>
          </xdr:txBody>
        </xdr:sp>
      </xdr:grpSp>
      <xdr:grpSp>
        <xdr:nvGrpSpPr>
          <xdr:cNvPr id="47" name="Group 46">
            <a:extLst>
              <a:ext uri="{FF2B5EF4-FFF2-40B4-BE49-F238E27FC236}">
                <a16:creationId xmlns:a16="http://schemas.microsoft.com/office/drawing/2014/main" id="{8C94B1DB-EE28-4246-91C1-8B1BA3C52FA6}"/>
              </a:ext>
            </a:extLst>
          </xdr:cNvPr>
          <xdr:cNvGrpSpPr/>
        </xdr:nvGrpSpPr>
        <xdr:grpSpPr>
          <a:xfrm>
            <a:off x="558800" y="2324100"/>
            <a:ext cx="2552700" cy="292100"/>
            <a:chOff x="609600" y="850900"/>
            <a:chExt cx="2552700" cy="292100"/>
          </a:xfrm>
        </xdr:grpSpPr>
        <xdr:sp macro="" textlink="'Pivot Tables Geo'!B9">
          <xdr:nvSpPr>
            <xdr:cNvPr id="48" name="TextBox 47">
              <a:extLst>
                <a:ext uri="{FF2B5EF4-FFF2-40B4-BE49-F238E27FC236}">
                  <a16:creationId xmlns:a16="http://schemas.microsoft.com/office/drawing/2014/main" id="{6693C673-7443-7513-EB35-B01D01BA8BC3}"/>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FED245D-15D4-014C-B857-A3EE782D342F}" type="TxLink">
                <a:rPr lang="en-US" sz="1200" b="0" i="0" u="none" strike="noStrike">
                  <a:solidFill>
                    <a:srgbClr val="FFFFFF"/>
                  </a:solidFill>
                  <a:latin typeface="Aptos Narrow"/>
                </a:rPr>
                <a:t>New York</a:t>
              </a:fld>
              <a:endParaRPr lang="en-US" sz="1100">
                <a:solidFill>
                  <a:schemeClr val="bg1"/>
                </a:solidFill>
              </a:endParaRPr>
            </a:p>
          </xdr:txBody>
        </xdr:sp>
        <xdr:sp macro="" textlink="'Pivot Tables Geo'!D9">
          <xdr:nvSpPr>
            <xdr:cNvPr id="49" name="TextBox 48">
              <a:extLst>
                <a:ext uri="{FF2B5EF4-FFF2-40B4-BE49-F238E27FC236}">
                  <a16:creationId xmlns:a16="http://schemas.microsoft.com/office/drawing/2014/main" id="{1B64491D-52BE-A5EC-B8C1-4436636F6B4E}"/>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2C148F4-3BB2-BC4D-8806-C055D9224D5C}" type="TxLink">
                <a:rPr lang="en-US" sz="1200" b="0" i="0" u="none" strike="noStrike">
                  <a:solidFill>
                    <a:srgbClr val="FFFFFF"/>
                  </a:solidFill>
                  <a:latin typeface="Aptos Narrow"/>
                </a:rPr>
                <a:t>8.0%</a:t>
              </a:fld>
              <a:endParaRPr lang="en-US" sz="1100">
                <a:solidFill>
                  <a:schemeClr val="bg1"/>
                </a:solidFill>
              </a:endParaRPr>
            </a:p>
          </xdr:txBody>
        </xdr:sp>
        <xdr:sp macro="" textlink="'Pivot Tables Geo'!C9">
          <xdr:nvSpPr>
            <xdr:cNvPr id="50" name="TextBox 49">
              <a:extLst>
                <a:ext uri="{FF2B5EF4-FFF2-40B4-BE49-F238E27FC236}">
                  <a16:creationId xmlns:a16="http://schemas.microsoft.com/office/drawing/2014/main" id="{152E33C9-AF90-0F00-9616-36D25E21E838}"/>
                </a:ext>
              </a:extLst>
            </xdr:cNvPr>
            <xdr:cNvSpPr txBox="1"/>
          </xdr:nvSpPr>
          <xdr:spPr>
            <a:xfrm>
              <a:off x="13970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07CD4A2-F6F0-0547-B018-35C0BA842C1A}" type="TxLink">
                <a:rPr lang="en-US" sz="1200" b="0" i="0" u="none" strike="noStrike">
                  <a:solidFill>
                    <a:srgbClr val="FFFFFF"/>
                  </a:solidFill>
                  <a:latin typeface="Aptos Narrow"/>
                </a:rPr>
                <a:t> $78,930 </a:t>
              </a:fld>
              <a:endParaRPr lang="en-US" sz="1100">
                <a:solidFill>
                  <a:schemeClr val="bg1"/>
                </a:solidFill>
              </a:endParaRPr>
            </a:p>
          </xdr:txBody>
        </xdr:sp>
      </xdr:grpSp>
    </xdr:grpSp>
    <xdr:clientData/>
  </xdr:twoCellAnchor>
  <xdr:twoCellAnchor>
    <xdr:from>
      <xdr:col>0</xdr:col>
      <xdr:colOff>317500</xdr:colOff>
      <xdr:row>7</xdr:row>
      <xdr:rowOff>25400</xdr:rowOff>
    </xdr:from>
    <xdr:to>
      <xdr:col>4</xdr:col>
      <xdr:colOff>292100</xdr:colOff>
      <xdr:row>14</xdr:row>
      <xdr:rowOff>50800</xdr:rowOff>
    </xdr:to>
    <xdr:grpSp>
      <xdr:nvGrpSpPr>
        <xdr:cNvPr id="52" name="Group 51">
          <a:extLst>
            <a:ext uri="{FF2B5EF4-FFF2-40B4-BE49-F238E27FC236}">
              <a16:creationId xmlns:a16="http://schemas.microsoft.com/office/drawing/2014/main" id="{28CC13CE-9002-5846-8356-5172DB371151}"/>
            </a:ext>
          </a:extLst>
        </xdr:cNvPr>
        <xdr:cNvGrpSpPr/>
      </xdr:nvGrpSpPr>
      <xdr:grpSpPr>
        <a:xfrm>
          <a:off x="317500" y="1433717"/>
          <a:ext cx="3294204" cy="1433717"/>
          <a:chOff x="266700" y="3987800"/>
          <a:chExt cx="3276600" cy="1447800"/>
        </a:xfrm>
      </xdr:grpSpPr>
      <xdr:sp macro="" textlink="">
        <xdr:nvSpPr>
          <xdr:cNvPr id="53" name="TextBox 52">
            <a:extLst>
              <a:ext uri="{FF2B5EF4-FFF2-40B4-BE49-F238E27FC236}">
                <a16:creationId xmlns:a16="http://schemas.microsoft.com/office/drawing/2014/main" id="{9342FB39-E2BC-44A6-A85D-2C6AB9B3B489}"/>
              </a:ext>
            </a:extLst>
          </xdr:cNvPr>
          <xdr:cNvSpPr txBox="1"/>
        </xdr:nvSpPr>
        <xdr:spPr>
          <a:xfrm>
            <a:off x="266700" y="3987800"/>
            <a:ext cx="3251200" cy="533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n>
                  <a:noFill/>
                </a:ln>
                <a:solidFill>
                  <a:schemeClr val="bg1"/>
                </a:solidFill>
                <a:latin typeface="Avenir Book" panose="02000503020000020003" pitchFamily="2" charset="0"/>
              </a:rPr>
              <a:t>Financial Statistics</a:t>
            </a:r>
          </a:p>
        </xdr:txBody>
      </xdr:sp>
      <xdr:sp macro="" textlink="'Pivot Tables Geo'!F4">
        <xdr:nvSpPr>
          <xdr:cNvPr id="54" name="TextBox 53">
            <a:extLst>
              <a:ext uri="{FF2B5EF4-FFF2-40B4-BE49-F238E27FC236}">
                <a16:creationId xmlns:a16="http://schemas.microsoft.com/office/drawing/2014/main" id="{9025BEDF-2C8F-37F5-0BDE-225C3C39D3CB}"/>
              </a:ext>
            </a:extLst>
          </xdr:cNvPr>
          <xdr:cNvSpPr txBox="1"/>
        </xdr:nvSpPr>
        <xdr:spPr>
          <a:xfrm>
            <a:off x="469900" y="4445000"/>
            <a:ext cx="2628900" cy="655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4E4F13C-8E03-1A4C-8E0F-3EF4C51FCE03}" type="TxLink">
              <a:rPr lang="en-US" sz="3600" b="0" i="0" u="none" strike="noStrike">
                <a:solidFill>
                  <a:schemeClr val="bg1"/>
                </a:solidFill>
                <a:latin typeface="Aptos Narrow"/>
              </a:rPr>
              <a:t> $986,627 </a:t>
            </a:fld>
            <a:endParaRPr lang="en-US" sz="3600">
              <a:solidFill>
                <a:schemeClr val="bg1"/>
              </a:solidFill>
            </a:endParaRPr>
          </a:p>
        </xdr:txBody>
      </xdr:sp>
      <xdr:sp macro="" textlink="">
        <xdr:nvSpPr>
          <xdr:cNvPr id="55" name="TextBox 54">
            <a:extLst>
              <a:ext uri="{FF2B5EF4-FFF2-40B4-BE49-F238E27FC236}">
                <a16:creationId xmlns:a16="http://schemas.microsoft.com/office/drawing/2014/main" id="{41C435A9-A8FF-A230-FE55-BD8B2112010B}"/>
              </a:ext>
            </a:extLst>
          </xdr:cNvPr>
          <xdr:cNvSpPr txBox="1"/>
        </xdr:nvSpPr>
        <xdr:spPr>
          <a:xfrm>
            <a:off x="596900" y="5054600"/>
            <a:ext cx="1511300" cy="381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ln>
                  <a:noFill/>
                </a:ln>
                <a:solidFill>
                  <a:schemeClr val="bg1"/>
                </a:solidFill>
                <a:latin typeface="Avenir Book" panose="02000503020000020003" pitchFamily="2" charset="0"/>
              </a:rPr>
              <a:t>Target</a:t>
            </a:r>
            <a:r>
              <a:rPr lang="en-US" sz="1400" baseline="0">
                <a:ln>
                  <a:noFill/>
                </a:ln>
                <a:solidFill>
                  <a:schemeClr val="bg1"/>
                </a:solidFill>
                <a:latin typeface="Avenir Book" panose="02000503020000020003" pitchFamily="2" charset="0"/>
              </a:rPr>
              <a:t> Income</a:t>
            </a:r>
            <a:endParaRPr lang="en-US" sz="1400">
              <a:ln>
                <a:noFill/>
              </a:ln>
              <a:solidFill>
                <a:schemeClr val="bg1"/>
              </a:solidFill>
              <a:latin typeface="Avenir Book" panose="02000503020000020003" pitchFamily="2" charset="0"/>
            </a:endParaRPr>
          </a:p>
        </xdr:txBody>
      </xdr:sp>
      <xdr:sp macro="" textlink="'Pivot Tables Income'!P4">
        <xdr:nvSpPr>
          <xdr:cNvPr id="56" name="TextBox 55">
            <a:extLst>
              <a:ext uri="{FF2B5EF4-FFF2-40B4-BE49-F238E27FC236}">
                <a16:creationId xmlns:a16="http://schemas.microsoft.com/office/drawing/2014/main" id="{60AB6220-8B3D-98F1-3906-D1410AC353D5}"/>
              </a:ext>
            </a:extLst>
          </xdr:cNvPr>
          <xdr:cNvSpPr txBox="1"/>
        </xdr:nvSpPr>
        <xdr:spPr>
          <a:xfrm>
            <a:off x="2032000" y="5054600"/>
            <a:ext cx="1511300" cy="381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73DFE5F-F83B-E24C-BA2E-632AA9F11CB7}" type="TxLink">
              <a:rPr lang="en-US" sz="1400" b="0" i="0" u="none" strike="noStrike">
                <a:ln>
                  <a:noFill/>
                </a:ln>
                <a:solidFill>
                  <a:schemeClr val="bg1"/>
                </a:solidFill>
                <a:latin typeface="Aptos Narrow"/>
              </a:rPr>
              <a:t> $1,195,383 </a:t>
            </a:fld>
            <a:endParaRPr lang="en-US" sz="1400">
              <a:ln>
                <a:noFill/>
              </a:ln>
              <a:solidFill>
                <a:schemeClr val="bg1"/>
              </a:solidFill>
              <a:latin typeface="Avenir Book" panose="02000503020000020003" pitchFamily="2" charset="0"/>
            </a:endParaRPr>
          </a:p>
        </xdr:txBody>
      </xdr:sp>
    </xdr:grpSp>
    <xdr:clientData/>
  </xdr:twoCellAnchor>
  <xdr:twoCellAnchor editAs="oneCell">
    <xdr:from>
      <xdr:col>0</xdr:col>
      <xdr:colOff>685800</xdr:colOff>
      <xdr:row>14</xdr:row>
      <xdr:rowOff>127000</xdr:rowOff>
    </xdr:from>
    <xdr:to>
      <xdr:col>4</xdr:col>
      <xdr:colOff>190500</xdr:colOff>
      <xdr:row>16</xdr:row>
      <xdr:rowOff>88900</xdr:rowOff>
    </xdr:to>
    <mc:AlternateContent xmlns:mc="http://schemas.openxmlformats.org/markup-compatibility/2006">
      <mc:Choice xmlns:a14="http://schemas.microsoft.com/office/drawing/2010/main" Requires="a14">
        <xdr:graphicFrame macro="">
          <xdr:nvGraphicFramePr>
            <xdr:cNvPr id="57" name="Year">
              <a:extLst>
                <a:ext uri="{FF2B5EF4-FFF2-40B4-BE49-F238E27FC236}">
                  <a16:creationId xmlns:a16="http://schemas.microsoft.com/office/drawing/2014/main" id="{A6C8858E-901D-254A-A482-1F205796917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85800" y="2943634"/>
              <a:ext cx="2824304" cy="364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571500</xdr:colOff>
      <xdr:row>16</xdr:row>
      <xdr:rowOff>76200</xdr:rowOff>
    </xdr:from>
    <xdr:to>
      <xdr:col>5</xdr:col>
      <xdr:colOff>0</xdr:colOff>
      <xdr:row>18</xdr:row>
      <xdr:rowOff>50800</xdr:rowOff>
    </xdr:to>
    <xdr:graphicFrame macro="">
      <xdr:nvGraphicFramePr>
        <xdr:cNvPr id="58" name="Chart 57">
          <a:extLst>
            <a:ext uri="{FF2B5EF4-FFF2-40B4-BE49-F238E27FC236}">
              <a16:creationId xmlns:a16="http://schemas.microsoft.com/office/drawing/2014/main" id="{706CD269-306A-BF4A-BF66-862102206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304800</xdr:colOff>
      <xdr:row>17</xdr:row>
      <xdr:rowOff>139700</xdr:rowOff>
    </xdr:from>
    <xdr:to>
      <xdr:col>0</xdr:col>
      <xdr:colOff>622300</xdr:colOff>
      <xdr:row>25</xdr:row>
      <xdr:rowOff>0</xdr:rowOff>
    </xdr:to>
    <xdr:grpSp>
      <xdr:nvGrpSpPr>
        <xdr:cNvPr id="65" name="Group 64">
          <a:extLst>
            <a:ext uri="{FF2B5EF4-FFF2-40B4-BE49-F238E27FC236}">
              <a16:creationId xmlns:a16="http://schemas.microsoft.com/office/drawing/2014/main" id="{3E828FD2-0EED-EEA7-DA11-0DFFC60FEB3F}"/>
            </a:ext>
          </a:extLst>
        </xdr:cNvPr>
        <xdr:cNvGrpSpPr/>
      </xdr:nvGrpSpPr>
      <xdr:grpSpPr>
        <a:xfrm>
          <a:off x="304800" y="3559898"/>
          <a:ext cx="317500" cy="1469805"/>
          <a:chOff x="4953000" y="3454400"/>
          <a:chExt cx="317500" cy="1663700"/>
        </a:xfrm>
      </xdr:grpSpPr>
      <xdr:sp macro="" textlink="">
        <xdr:nvSpPr>
          <xdr:cNvPr id="59" name="TextBox 58">
            <a:extLst>
              <a:ext uri="{FF2B5EF4-FFF2-40B4-BE49-F238E27FC236}">
                <a16:creationId xmlns:a16="http://schemas.microsoft.com/office/drawing/2014/main" id="{840FE907-6162-7748-873E-D12BAA4A58D4}"/>
              </a:ext>
            </a:extLst>
          </xdr:cNvPr>
          <xdr:cNvSpPr txBox="1"/>
        </xdr:nvSpPr>
        <xdr:spPr>
          <a:xfrm>
            <a:off x="4953000" y="345440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0" name="TextBox 59">
            <a:extLst>
              <a:ext uri="{FF2B5EF4-FFF2-40B4-BE49-F238E27FC236}">
                <a16:creationId xmlns:a16="http://schemas.microsoft.com/office/drawing/2014/main" id="{35A3A7B5-3F39-6B4E-9BE9-94FBCD7D51CC}"/>
              </a:ext>
            </a:extLst>
          </xdr:cNvPr>
          <xdr:cNvSpPr txBox="1"/>
        </xdr:nvSpPr>
        <xdr:spPr>
          <a:xfrm>
            <a:off x="4953000" y="373634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1" name="TextBox 60">
            <a:extLst>
              <a:ext uri="{FF2B5EF4-FFF2-40B4-BE49-F238E27FC236}">
                <a16:creationId xmlns:a16="http://schemas.microsoft.com/office/drawing/2014/main" id="{72389055-7542-534F-B3BC-ABA31936F231}"/>
              </a:ext>
            </a:extLst>
          </xdr:cNvPr>
          <xdr:cNvSpPr txBox="1"/>
        </xdr:nvSpPr>
        <xdr:spPr>
          <a:xfrm>
            <a:off x="4953000" y="401828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2" name="TextBox 61">
            <a:extLst>
              <a:ext uri="{FF2B5EF4-FFF2-40B4-BE49-F238E27FC236}">
                <a16:creationId xmlns:a16="http://schemas.microsoft.com/office/drawing/2014/main" id="{7430B94B-EA91-3E49-8E0D-99DEE1DBEB0D}"/>
              </a:ext>
            </a:extLst>
          </xdr:cNvPr>
          <xdr:cNvSpPr txBox="1"/>
        </xdr:nvSpPr>
        <xdr:spPr>
          <a:xfrm>
            <a:off x="4953000" y="430022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3" name="TextBox 62">
            <a:extLst>
              <a:ext uri="{FF2B5EF4-FFF2-40B4-BE49-F238E27FC236}">
                <a16:creationId xmlns:a16="http://schemas.microsoft.com/office/drawing/2014/main" id="{E2A48140-6289-6345-B852-59E7A2DE7C4F}"/>
              </a:ext>
            </a:extLst>
          </xdr:cNvPr>
          <xdr:cNvSpPr txBox="1"/>
        </xdr:nvSpPr>
        <xdr:spPr>
          <a:xfrm>
            <a:off x="4953000" y="458216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4" name="TextBox 63">
            <a:extLst>
              <a:ext uri="{FF2B5EF4-FFF2-40B4-BE49-F238E27FC236}">
                <a16:creationId xmlns:a16="http://schemas.microsoft.com/office/drawing/2014/main" id="{7438A7DF-FEFE-8248-BC60-06E212A3F52B}"/>
              </a:ext>
            </a:extLst>
          </xdr:cNvPr>
          <xdr:cNvSpPr txBox="1"/>
        </xdr:nvSpPr>
        <xdr:spPr>
          <a:xfrm>
            <a:off x="4953000" y="486410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grpSp>
    <xdr:clientData/>
  </xdr:twoCellAnchor>
  <xdr:twoCellAnchor>
    <xdr:from>
      <xdr:col>0</xdr:col>
      <xdr:colOff>0</xdr:colOff>
      <xdr:row>24</xdr:row>
      <xdr:rowOff>101600</xdr:rowOff>
    </xdr:from>
    <xdr:to>
      <xdr:col>4</xdr:col>
      <xdr:colOff>762000</xdr:colOff>
      <xdr:row>45</xdr:row>
      <xdr:rowOff>38100</xdr:rowOff>
    </xdr:to>
    <xdr:graphicFrame macro="">
      <xdr:nvGraphicFramePr>
        <xdr:cNvPr id="66" name="Chart 65">
          <a:extLst>
            <a:ext uri="{FF2B5EF4-FFF2-40B4-BE49-F238E27FC236}">
              <a16:creationId xmlns:a16="http://schemas.microsoft.com/office/drawing/2014/main" id="{F9F3A7FA-5820-EB49-93F6-0A9B38647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698500</xdr:colOff>
      <xdr:row>33</xdr:row>
      <xdr:rowOff>0</xdr:rowOff>
    </xdr:from>
    <xdr:to>
      <xdr:col>3</xdr:col>
      <xdr:colOff>609600</xdr:colOff>
      <xdr:row>36</xdr:row>
      <xdr:rowOff>46221</xdr:rowOff>
    </xdr:to>
    <xdr:sp macro="" textlink="'Pivot Tables Geo'!W4">
      <xdr:nvSpPr>
        <xdr:cNvPr id="67" name="TextBox 66">
          <a:extLst>
            <a:ext uri="{FF2B5EF4-FFF2-40B4-BE49-F238E27FC236}">
              <a16:creationId xmlns:a16="http://schemas.microsoft.com/office/drawing/2014/main" id="{6105F603-D039-9346-95A9-F0BEE8D0ED49}"/>
            </a:ext>
          </a:extLst>
        </xdr:cNvPr>
        <xdr:cNvSpPr txBox="1"/>
      </xdr:nvSpPr>
      <xdr:spPr>
        <a:xfrm>
          <a:off x="1524000" y="6705600"/>
          <a:ext cx="1562100" cy="655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3C672BA-AAD2-BE47-897E-F38646106299}" type="TxLink">
            <a:rPr lang="en-US" sz="3600" b="0" i="0" u="none" strike="noStrike">
              <a:solidFill>
                <a:schemeClr val="bg1"/>
              </a:solidFill>
              <a:latin typeface="Aptos Narrow"/>
            </a:rPr>
            <a:t>83%</a:t>
          </a:fld>
          <a:endParaRPr lang="en-US" sz="3600">
            <a:solidFill>
              <a:schemeClr val="bg1"/>
            </a:solidFill>
          </a:endParaRPr>
        </a:p>
      </xdr:txBody>
    </xdr:sp>
    <xdr:clientData/>
  </xdr:twoCellAnchor>
  <xdr:twoCellAnchor>
    <xdr:from>
      <xdr:col>0</xdr:col>
      <xdr:colOff>431800</xdr:colOff>
      <xdr:row>36</xdr:row>
      <xdr:rowOff>63500</xdr:rowOff>
    </xdr:from>
    <xdr:to>
      <xdr:col>4</xdr:col>
      <xdr:colOff>381000</xdr:colOff>
      <xdr:row>38</xdr:row>
      <xdr:rowOff>190500</xdr:rowOff>
    </xdr:to>
    <xdr:sp macro="" textlink="">
      <xdr:nvSpPr>
        <xdr:cNvPr id="68" name="TextBox 67">
          <a:extLst>
            <a:ext uri="{FF2B5EF4-FFF2-40B4-BE49-F238E27FC236}">
              <a16:creationId xmlns:a16="http://schemas.microsoft.com/office/drawing/2014/main" id="{544EA8A7-449B-5740-B0D2-EDD97C16A925}"/>
            </a:ext>
          </a:extLst>
        </xdr:cNvPr>
        <xdr:cNvSpPr txBox="1"/>
      </xdr:nvSpPr>
      <xdr:spPr>
        <a:xfrm>
          <a:off x="431800" y="7378700"/>
          <a:ext cx="32512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n>
                <a:noFill/>
              </a:ln>
              <a:solidFill>
                <a:schemeClr val="bg1"/>
              </a:solidFill>
              <a:latin typeface="Avenir Book" panose="02000503020000020003" pitchFamily="2" charset="0"/>
            </a:rPr>
            <a:t>Achieved Percentage</a:t>
          </a:r>
        </a:p>
      </xdr:txBody>
    </xdr:sp>
    <xdr:clientData/>
  </xdr:twoCellAnchor>
  <xdr:twoCellAnchor editAs="oneCell">
    <xdr:from>
      <xdr:col>5</xdr:col>
      <xdr:colOff>123335</xdr:colOff>
      <xdr:row>3</xdr:row>
      <xdr:rowOff>101600</xdr:rowOff>
    </xdr:from>
    <xdr:to>
      <xdr:col>19</xdr:col>
      <xdr:colOff>507999</xdr:colOff>
      <xdr:row>42</xdr:row>
      <xdr:rowOff>139699</xdr:rowOff>
    </xdr:to>
    <xdr:pic>
      <xdr:nvPicPr>
        <xdr:cNvPr id="74" name="Picture 73" descr="USA Map. SVG File for Cricut Graphic by artychoke.design · Creative Fabrica">
          <a:extLst>
            <a:ext uri="{FF2B5EF4-FFF2-40B4-BE49-F238E27FC236}">
              <a16:creationId xmlns:a16="http://schemas.microsoft.com/office/drawing/2014/main" id="{76EDC0EF-1DF0-844A-57E3-5B0A0E1809BA}"/>
            </a:ext>
          </a:extLst>
        </xdr:cNvPr>
        <xdr:cNvPicPr>
          <a:picLocks noChangeAspect="1"/>
        </xdr:cNvPicPr>
      </xdr:nvPicPr>
      <xdr:blipFill>
        <a:blip xmlns:r="http://schemas.openxmlformats.org/officeDocument/2006/relationships" r:embed="rId8"/>
        <a:stretch>
          <a:fillRect/>
        </a:stretch>
      </xdr:blipFill>
      <xdr:spPr>
        <a:xfrm>
          <a:off x="4250835" y="711200"/>
          <a:ext cx="11941664" cy="7962899"/>
        </a:xfrm>
        <a:prstGeom prst="rect">
          <a:avLst/>
        </a:prstGeom>
        <a:gradFill>
          <a:gsLst>
            <a:gs pos="37000">
              <a:srgbClr val="0432FF"/>
            </a:gs>
            <a:gs pos="68000">
              <a:srgbClr val="00FDFF"/>
            </a:gs>
          </a:gsLst>
          <a:lin ang="2700000" scaled="1"/>
        </a:gradFill>
        <a:effectLst>
          <a:outerShdw blurRad="50800" dist="50800" dir="5400000" algn="ctr" rotWithShape="0">
            <a:schemeClr val="bg1">
              <a:alpha val="0"/>
            </a:schemeClr>
          </a:outerShdw>
        </a:effectLst>
      </xdr:spPr>
    </xdr:pic>
    <xdr:clientData/>
  </xdr:twoCellAnchor>
  <xdr:twoCellAnchor>
    <xdr:from>
      <xdr:col>6</xdr:col>
      <xdr:colOff>457200</xdr:colOff>
      <xdr:row>8</xdr:row>
      <xdr:rowOff>38100</xdr:rowOff>
    </xdr:from>
    <xdr:to>
      <xdr:col>8</xdr:col>
      <xdr:colOff>215900</xdr:colOff>
      <xdr:row>10</xdr:row>
      <xdr:rowOff>127000</xdr:rowOff>
    </xdr:to>
    <xdr:grpSp>
      <xdr:nvGrpSpPr>
        <xdr:cNvPr id="83" name="Group 82">
          <a:extLst>
            <a:ext uri="{FF2B5EF4-FFF2-40B4-BE49-F238E27FC236}">
              <a16:creationId xmlns:a16="http://schemas.microsoft.com/office/drawing/2014/main" id="{8F2C56D7-BB73-F4BB-6864-9AD31B8A6618}"/>
            </a:ext>
          </a:extLst>
        </xdr:cNvPr>
        <xdr:cNvGrpSpPr/>
      </xdr:nvGrpSpPr>
      <xdr:grpSpPr>
        <a:xfrm>
          <a:off x="5436606" y="1647605"/>
          <a:ext cx="1418502" cy="491276"/>
          <a:chOff x="4533900" y="1358900"/>
          <a:chExt cx="1409700" cy="495300"/>
        </a:xfrm>
      </xdr:grpSpPr>
      <xdr:sp macro="" textlink="">
        <xdr:nvSpPr>
          <xdr:cNvPr id="81" name="Rounded Rectangle 80">
            <a:extLst>
              <a:ext uri="{FF2B5EF4-FFF2-40B4-BE49-F238E27FC236}">
                <a16:creationId xmlns:a16="http://schemas.microsoft.com/office/drawing/2014/main" id="{D6E7EEDC-DE52-B5CE-CECF-EA2B22178FD7}"/>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9">
        <xdr:nvSpPr>
          <xdr:cNvPr id="80" name="TextBox 79">
            <a:extLst>
              <a:ext uri="{FF2B5EF4-FFF2-40B4-BE49-F238E27FC236}">
                <a16:creationId xmlns:a16="http://schemas.microsoft.com/office/drawing/2014/main" id="{C06103E2-5953-6F41-8EF6-39D83EC6215F}"/>
              </a:ext>
            </a:extLst>
          </xdr:cNvPr>
          <xdr:cNvSpPr txBox="1"/>
        </xdr:nvSpPr>
        <xdr:spPr>
          <a:xfrm>
            <a:off x="4533900" y="13589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8A0FE29-5775-244A-9EC0-CF7F75704863}" type="TxLink">
              <a:rPr lang="en-US" sz="1200" b="1" i="0" u="none" strike="noStrike">
                <a:ln>
                  <a:noFill/>
                </a:ln>
                <a:solidFill>
                  <a:schemeClr val="bg1"/>
                </a:solidFill>
                <a:latin typeface="Aptos Narrow"/>
              </a:rPr>
              <a:t>Seattle</a:t>
            </a:fld>
            <a:endParaRPr lang="en-US" sz="2400" b="1">
              <a:ln>
                <a:noFill/>
              </a:ln>
              <a:solidFill>
                <a:schemeClr val="bg1"/>
              </a:solidFill>
              <a:latin typeface="Avenir Book" panose="02000503020000020003" pitchFamily="2" charset="0"/>
            </a:endParaRPr>
          </a:p>
        </xdr:txBody>
      </xdr:sp>
      <xdr:sp macro="" textlink="'Pivot Tables Geo'!J9">
        <xdr:nvSpPr>
          <xdr:cNvPr id="82" name="TextBox 81">
            <a:extLst>
              <a:ext uri="{FF2B5EF4-FFF2-40B4-BE49-F238E27FC236}">
                <a16:creationId xmlns:a16="http://schemas.microsoft.com/office/drawing/2014/main" id="{3E0C604B-27D1-E94C-8D81-A55F6314C86D}"/>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1475DCA-D941-FE47-B68E-3C247CAEBEDF}" type="TxLink">
              <a:rPr lang="en-US" sz="1200" b="0" i="0" u="none" strike="noStrike">
                <a:ln>
                  <a:noFill/>
                </a:ln>
                <a:solidFill>
                  <a:schemeClr val="bg1"/>
                </a:solidFill>
                <a:latin typeface="Aptos Narrow"/>
              </a:rPr>
              <a:t> $98,663 </a:t>
            </a:fld>
            <a:endParaRPr lang="en-US" sz="2400" b="1">
              <a:ln>
                <a:noFill/>
              </a:ln>
              <a:solidFill>
                <a:schemeClr val="bg1"/>
              </a:solidFill>
              <a:latin typeface="Avenir Book" panose="02000503020000020003" pitchFamily="2" charset="0"/>
            </a:endParaRPr>
          </a:p>
        </xdr:txBody>
      </xdr:sp>
    </xdr:grpSp>
    <xdr:clientData/>
  </xdr:twoCellAnchor>
  <xdr:twoCellAnchor>
    <xdr:from>
      <xdr:col>16</xdr:col>
      <xdr:colOff>76200</xdr:colOff>
      <xdr:row>14</xdr:row>
      <xdr:rowOff>165100</xdr:rowOff>
    </xdr:from>
    <xdr:to>
      <xdr:col>17</xdr:col>
      <xdr:colOff>660400</xdr:colOff>
      <xdr:row>17</xdr:row>
      <xdr:rowOff>50800</xdr:rowOff>
    </xdr:to>
    <xdr:grpSp>
      <xdr:nvGrpSpPr>
        <xdr:cNvPr id="84" name="Group 83">
          <a:extLst>
            <a:ext uri="{FF2B5EF4-FFF2-40B4-BE49-F238E27FC236}">
              <a16:creationId xmlns:a16="http://schemas.microsoft.com/office/drawing/2014/main" id="{C8102E31-BB36-B34E-86C6-72E2506F577A}"/>
            </a:ext>
          </a:extLst>
        </xdr:cNvPr>
        <xdr:cNvGrpSpPr/>
      </xdr:nvGrpSpPr>
      <xdr:grpSpPr>
        <a:xfrm>
          <a:off x="13354616" y="2981734"/>
          <a:ext cx="1414101" cy="489264"/>
          <a:chOff x="4533900" y="1358900"/>
          <a:chExt cx="1409700" cy="495300"/>
        </a:xfrm>
      </xdr:grpSpPr>
      <xdr:sp macro="" textlink="">
        <xdr:nvSpPr>
          <xdr:cNvPr id="85" name="Rounded Rectangle 84">
            <a:extLst>
              <a:ext uri="{FF2B5EF4-FFF2-40B4-BE49-F238E27FC236}">
                <a16:creationId xmlns:a16="http://schemas.microsoft.com/office/drawing/2014/main" id="{C80BCC26-0476-46D4-9340-BA02E09FD7A4}"/>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4">
        <xdr:nvSpPr>
          <xdr:cNvPr id="86" name="TextBox 85">
            <a:extLst>
              <a:ext uri="{FF2B5EF4-FFF2-40B4-BE49-F238E27FC236}">
                <a16:creationId xmlns:a16="http://schemas.microsoft.com/office/drawing/2014/main" id="{5BFECA04-81FB-6D50-F05E-E51D13B19FBC}"/>
              </a:ext>
            </a:extLst>
          </xdr:cNvPr>
          <xdr:cNvSpPr txBox="1"/>
        </xdr:nvSpPr>
        <xdr:spPr>
          <a:xfrm>
            <a:off x="4533900" y="13589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205618A-4138-5E4E-BEFD-B3E5CE162575}" type="TxLink">
              <a:rPr lang="en-US" sz="1200" b="1" i="0" u="none" strike="noStrike">
                <a:ln>
                  <a:noFill/>
                </a:ln>
                <a:solidFill>
                  <a:schemeClr val="bg1"/>
                </a:solidFill>
                <a:latin typeface="Aptos Narrow"/>
              </a:rPr>
              <a:t>New York</a:t>
            </a:fld>
            <a:endParaRPr lang="en-US" sz="2400" b="1">
              <a:ln>
                <a:noFill/>
              </a:ln>
              <a:solidFill>
                <a:schemeClr val="bg1"/>
              </a:solidFill>
              <a:latin typeface="Avenir Book" panose="02000503020000020003" pitchFamily="2" charset="0"/>
            </a:endParaRPr>
          </a:p>
        </xdr:txBody>
      </xdr:sp>
      <xdr:sp macro="" textlink="'Pivot Tables Geo'!J4">
        <xdr:nvSpPr>
          <xdr:cNvPr id="87" name="TextBox 86">
            <a:extLst>
              <a:ext uri="{FF2B5EF4-FFF2-40B4-BE49-F238E27FC236}">
                <a16:creationId xmlns:a16="http://schemas.microsoft.com/office/drawing/2014/main" id="{D61FD411-ADED-D266-506C-2B3A098A3348}"/>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36F3360-CDE9-1541-BA7C-0B4256BBB135}" type="TxLink">
              <a:rPr lang="en-US" sz="1200" b="0" i="0" u="none" strike="noStrike">
                <a:ln>
                  <a:noFill/>
                </a:ln>
                <a:solidFill>
                  <a:schemeClr val="bg1"/>
                </a:solidFill>
                <a:latin typeface="Aptos Narrow"/>
              </a:rPr>
              <a:t> $78,930 </a:t>
            </a:fld>
            <a:endParaRPr lang="en-US" sz="2400" b="1">
              <a:ln>
                <a:noFill/>
              </a:ln>
              <a:solidFill>
                <a:schemeClr val="bg1"/>
              </a:solidFill>
              <a:latin typeface="Avenir Book" panose="02000503020000020003" pitchFamily="2" charset="0"/>
            </a:endParaRPr>
          </a:p>
        </xdr:txBody>
      </xdr:sp>
    </xdr:grpSp>
    <xdr:clientData/>
  </xdr:twoCellAnchor>
  <xdr:twoCellAnchor>
    <xdr:from>
      <xdr:col>11</xdr:col>
      <xdr:colOff>127000</xdr:colOff>
      <xdr:row>30</xdr:row>
      <xdr:rowOff>38100</xdr:rowOff>
    </xdr:from>
    <xdr:to>
      <xdr:col>12</xdr:col>
      <xdr:colOff>774700</xdr:colOff>
      <xdr:row>32</xdr:row>
      <xdr:rowOff>114300</xdr:rowOff>
    </xdr:to>
    <xdr:grpSp>
      <xdr:nvGrpSpPr>
        <xdr:cNvPr id="88" name="Group 87">
          <a:extLst>
            <a:ext uri="{FF2B5EF4-FFF2-40B4-BE49-F238E27FC236}">
              <a16:creationId xmlns:a16="http://schemas.microsoft.com/office/drawing/2014/main" id="{09548786-1198-7E49-AA76-5B68CBBC5CAD}"/>
            </a:ext>
          </a:extLst>
        </xdr:cNvPr>
        <xdr:cNvGrpSpPr/>
      </xdr:nvGrpSpPr>
      <xdr:grpSpPr>
        <a:xfrm>
          <a:off x="9255911" y="6073744"/>
          <a:ext cx="1477601" cy="478576"/>
          <a:chOff x="4470400" y="1371600"/>
          <a:chExt cx="1473200" cy="482600"/>
        </a:xfrm>
      </xdr:grpSpPr>
      <xdr:sp macro="" textlink="">
        <xdr:nvSpPr>
          <xdr:cNvPr id="89" name="Rounded Rectangle 88">
            <a:extLst>
              <a:ext uri="{FF2B5EF4-FFF2-40B4-BE49-F238E27FC236}">
                <a16:creationId xmlns:a16="http://schemas.microsoft.com/office/drawing/2014/main" id="{91E876C7-4637-06F3-32BC-162E7768EF0F}"/>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6">
        <xdr:nvSpPr>
          <xdr:cNvPr id="90" name="TextBox 89">
            <a:extLst>
              <a:ext uri="{FF2B5EF4-FFF2-40B4-BE49-F238E27FC236}">
                <a16:creationId xmlns:a16="http://schemas.microsoft.com/office/drawing/2014/main" id="{670A20D6-C30B-2866-13D8-04841760EEAD}"/>
              </a:ext>
            </a:extLst>
          </xdr:cNvPr>
          <xdr:cNvSpPr txBox="1"/>
        </xdr:nvSpPr>
        <xdr:spPr>
          <a:xfrm>
            <a:off x="4470400" y="13716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22B913-D0E3-F846-8ACE-5697F09E192B}" type="TxLink">
              <a:rPr lang="en-US" sz="1200" b="1" i="0" u="none" strike="noStrike">
                <a:ln>
                  <a:noFill/>
                </a:ln>
                <a:solidFill>
                  <a:schemeClr val="bg1"/>
                </a:solidFill>
                <a:latin typeface="Aptos Narrow"/>
              </a:rPr>
              <a:t>Dallas</a:t>
            </a:fld>
            <a:endParaRPr lang="en-US" sz="2400" b="1">
              <a:ln>
                <a:noFill/>
              </a:ln>
              <a:solidFill>
                <a:schemeClr val="bg1"/>
              </a:solidFill>
              <a:latin typeface="Avenir Book" panose="02000503020000020003" pitchFamily="2" charset="0"/>
            </a:endParaRPr>
          </a:p>
        </xdr:txBody>
      </xdr:sp>
      <xdr:sp macro="" textlink="'Pivot Tables Geo'!J6">
        <xdr:nvSpPr>
          <xdr:cNvPr id="91" name="TextBox 90">
            <a:extLst>
              <a:ext uri="{FF2B5EF4-FFF2-40B4-BE49-F238E27FC236}">
                <a16:creationId xmlns:a16="http://schemas.microsoft.com/office/drawing/2014/main" id="{39AA57F2-446C-8056-4583-DA6811D39DB6}"/>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E192FEE-EC8D-E94F-ACF3-017C67063D25}" type="TxLink">
              <a:rPr lang="en-US" sz="1200" b="0" i="0" u="none" strike="noStrike">
                <a:ln>
                  <a:noFill/>
                </a:ln>
                <a:solidFill>
                  <a:schemeClr val="bg1"/>
                </a:solidFill>
                <a:latin typeface="Aptos Narrow"/>
              </a:rPr>
              <a:t> $246,657 </a:t>
            </a:fld>
            <a:endParaRPr lang="en-US" sz="2400" b="1">
              <a:ln>
                <a:noFill/>
              </a:ln>
              <a:solidFill>
                <a:schemeClr val="bg1"/>
              </a:solidFill>
              <a:latin typeface="Avenir Book" panose="02000503020000020003" pitchFamily="2" charset="0"/>
            </a:endParaRPr>
          </a:p>
        </xdr:txBody>
      </xdr:sp>
    </xdr:grpSp>
    <xdr:clientData/>
  </xdr:twoCellAnchor>
  <xdr:twoCellAnchor>
    <xdr:from>
      <xdr:col>13</xdr:col>
      <xdr:colOff>63500</xdr:colOff>
      <xdr:row>14</xdr:row>
      <xdr:rowOff>101600</xdr:rowOff>
    </xdr:from>
    <xdr:to>
      <xdr:col>14</xdr:col>
      <xdr:colOff>647700</xdr:colOff>
      <xdr:row>16</xdr:row>
      <xdr:rowOff>190500</xdr:rowOff>
    </xdr:to>
    <xdr:grpSp>
      <xdr:nvGrpSpPr>
        <xdr:cNvPr id="92" name="Group 91">
          <a:extLst>
            <a:ext uri="{FF2B5EF4-FFF2-40B4-BE49-F238E27FC236}">
              <a16:creationId xmlns:a16="http://schemas.microsoft.com/office/drawing/2014/main" id="{EACC9154-BFF8-6349-B6C6-A23D6648B673}"/>
            </a:ext>
          </a:extLst>
        </xdr:cNvPr>
        <xdr:cNvGrpSpPr/>
      </xdr:nvGrpSpPr>
      <xdr:grpSpPr>
        <a:xfrm>
          <a:off x="10852213" y="2918234"/>
          <a:ext cx="1414101" cy="491276"/>
          <a:chOff x="4533900" y="1358900"/>
          <a:chExt cx="1409700" cy="495300"/>
        </a:xfrm>
      </xdr:grpSpPr>
      <xdr:sp macro="" textlink="">
        <xdr:nvSpPr>
          <xdr:cNvPr id="93" name="Rounded Rectangle 92">
            <a:extLst>
              <a:ext uri="{FF2B5EF4-FFF2-40B4-BE49-F238E27FC236}">
                <a16:creationId xmlns:a16="http://schemas.microsoft.com/office/drawing/2014/main" id="{BCE320FF-C161-3FD3-BABC-546950AB98E8}"/>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5">
        <xdr:nvSpPr>
          <xdr:cNvPr id="94" name="TextBox 93">
            <a:extLst>
              <a:ext uri="{FF2B5EF4-FFF2-40B4-BE49-F238E27FC236}">
                <a16:creationId xmlns:a16="http://schemas.microsoft.com/office/drawing/2014/main" id="{57F3E5AF-6577-903A-EE18-4759033A4D8A}"/>
              </a:ext>
            </a:extLst>
          </xdr:cNvPr>
          <xdr:cNvSpPr txBox="1"/>
        </xdr:nvSpPr>
        <xdr:spPr>
          <a:xfrm>
            <a:off x="4533900" y="13589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AE78215-7D7A-664D-A338-5623D176B70C}" type="TxLink">
              <a:rPr lang="en-US" sz="1200" b="1" i="0" u="none" strike="noStrike">
                <a:ln>
                  <a:noFill/>
                </a:ln>
                <a:solidFill>
                  <a:schemeClr val="bg1"/>
                </a:solidFill>
                <a:latin typeface="Aptos Narrow"/>
              </a:rPr>
              <a:t>Chicago</a:t>
            </a:fld>
            <a:endParaRPr lang="en-US" sz="2400" b="1">
              <a:ln>
                <a:noFill/>
              </a:ln>
              <a:solidFill>
                <a:schemeClr val="bg1"/>
              </a:solidFill>
              <a:latin typeface="Avenir Book" panose="02000503020000020003" pitchFamily="2" charset="0"/>
            </a:endParaRPr>
          </a:p>
        </xdr:txBody>
      </xdr:sp>
      <xdr:sp macro="" textlink="'Pivot Tables Geo'!J5">
        <xdr:nvSpPr>
          <xdr:cNvPr id="95" name="TextBox 94">
            <a:extLst>
              <a:ext uri="{FF2B5EF4-FFF2-40B4-BE49-F238E27FC236}">
                <a16:creationId xmlns:a16="http://schemas.microsoft.com/office/drawing/2014/main" id="{29CB692E-9F92-88B5-9415-7377D356000E}"/>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63EEFFE-55B1-CE41-AA2C-3346560B6F45}" type="TxLink">
              <a:rPr lang="en-US" sz="1200" b="0" i="0" u="none" strike="noStrike">
                <a:ln>
                  <a:noFill/>
                </a:ln>
                <a:solidFill>
                  <a:schemeClr val="bg1"/>
                </a:solidFill>
                <a:latin typeface="Aptos Narrow"/>
              </a:rPr>
              <a:t> $197,325 </a:t>
            </a:fld>
            <a:endParaRPr lang="en-US" sz="2400" b="1">
              <a:ln>
                <a:noFill/>
              </a:ln>
              <a:solidFill>
                <a:schemeClr val="bg1"/>
              </a:solidFill>
              <a:latin typeface="Avenir Book" panose="02000503020000020003" pitchFamily="2" charset="0"/>
            </a:endParaRPr>
          </a:p>
        </xdr:txBody>
      </xdr:sp>
    </xdr:grpSp>
    <xdr:clientData/>
  </xdr:twoCellAnchor>
  <xdr:twoCellAnchor>
    <xdr:from>
      <xdr:col>16</xdr:col>
      <xdr:colOff>127000</xdr:colOff>
      <xdr:row>32</xdr:row>
      <xdr:rowOff>76200</xdr:rowOff>
    </xdr:from>
    <xdr:to>
      <xdr:col>17</xdr:col>
      <xdr:colOff>711200</xdr:colOff>
      <xdr:row>34</xdr:row>
      <xdr:rowOff>165100</xdr:rowOff>
    </xdr:to>
    <xdr:grpSp>
      <xdr:nvGrpSpPr>
        <xdr:cNvPr id="96" name="Group 95">
          <a:extLst>
            <a:ext uri="{FF2B5EF4-FFF2-40B4-BE49-F238E27FC236}">
              <a16:creationId xmlns:a16="http://schemas.microsoft.com/office/drawing/2014/main" id="{E37A8E19-ABA8-F943-9955-1E6630FD6013}"/>
            </a:ext>
          </a:extLst>
        </xdr:cNvPr>
        <xdr:cNvGrpSpPr/>
      </xdr:nvGrpSpPr>
      <xdr:grpSpPr>
        <a:xfrm>
          <a:off x="13405416" y="6514220"/>
          <a:ext cx="1414101" cy="491276"/>
          <a:chOff x="4533900" y="1358900"/>
          <a:chExt cx="1409700" cy="495300"/>
        </a:xfrm>
      </xdr:grpSpPr>
      <xdr:sp macro="" textlink="">
        <xdr:nvSpPr>
          <xdr:cNvPr id="97" name="Rounded Rectangle 96">
            <a:extLst>
              <a:ext uri="{FF2B5EF4-FFF2-40B4-BE49-F238E27FC236}">
                <a16:creationId xmlns:a16="http://schemas.microsoft.com/office/drawing/2014/main" id="{50085564-0527-6F06-4B1C-694BE9322527}"/>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8">
        <xdr:nvSpPr>
          <xdr:cNvPr id="98" name="TextBox 97">
            <a:extLst>
              <a:ext uri="{FF2B5EF4-FFF2-40B4-BE49-F238E27FC236}">
                <a16:creationId xmlns:a16="http://schemas.microsoft.com/office/drawing/2014/main" id="{8558E3F6-1D78-B791-1A47-E3FD654ECF7A}"/>
              </a:ext>
            </a:extLst>
          </xdr:cNvPr>
          <xdr:cNvSpPr txBox="1"/>
        </xdr:nvSpPr>
        <xdr:spPr>
          <a:xfrm>
            <a:off x="4533900" y="13589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2CFC616-D668-2D42-A644-29D7AE218CE9}" type="TxLink">
              <a:rPr lang="en-US" sz="1200" b="1" i="0" u="none" strike="noStrike">
                <a:ln>
                  <a:noFill/>
                </a:ln>
                <a:solidFill>
                  <a:schemeClr val="bg1"/>
                </a:solidFill>
                <a:latin typeface="Aptos Narrow"/>
              </a:rPr>
              <a:pPr algn="ctr"/>
              <a:t>Miami</a:t>
            </a:fld>
            <a:endParaRPr lang="en-US" sz="2400" b="1">
              <a:ln>
                <a:noFill/>
              </a:ln>
              <a:solidFill>
                <a:schemeClr val="bg1"/>
              </a:solidFill>
              <a:latin typeface="Avenir Book" panose="02000503020000020003" pitchFamily="2" charset="0"/>
            </a:endParaRPr>
          </a:p>
        </xdr:txBody>
      </xdr:sp>
      <xdr:sp macro="" textlink="'Pivot Tables Geo'!J8">
        <xdr:nvSpPr>
          <xdr:cNvPr id="99" name="TextBox 98">
            <a:extLst>
              <a:ext uri="{FF2B5EF4-FFF2-40B4-BE49-F238E27FC236}">
                <a16:creationId xmlns:a16="http://schemas.microsoft.com/office/drawing/2014/main" id="{C251B214-9D29-9932-9D23-34B3C8AC0B35}"/>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76AF8A-E1B8-8A44-B8B5-46EC7A096A8B}" type="TxLink">
              <a:rPr lang="en-US" sz="1200" b="0" i="0" u="none" strike="noStrike">
                <a:ln>
                  <a:noFill/>
                </a:ln>
                <a:solidFill>
                  <a:schemeClr val="bg1"/>
                </a:solidFill>
                <a:latin typeface="Aptos Narrow"/>
              </a:rPr>
              <a:t> $236,790 </a:t>
            </a:fld>
            <a:endParaRPr lang="en-US" sz="2400" b="1">
              <a:ln>
                <a:noFill/>
              </a:ln>
              <a:solidFill>
                <a:schemeClr val="bg1"/>
              </a:solidFill>
              <a:latin typeface="Avenir Book" panose="02000503020000020003" pitchFamily="2" charset="0"/>
            </a:endParaRPr>
          </a:p>
        </xdr:txBody>
      </xdr:sp>
    </xdr:grpSp>
    <xdr:clientData/>
  </xdr:twoCellAnchor>
  <xdr:twoCellAnchor>
    <xdr:from>
      <xdr:col>5</xdr:col>
      <xdr:colOff>736600</xdr:colOff>
      <xdr:row>21</xdr:row>
      <xdr:rowOff>165100</xdr:rowOff>
    </xdr:from>
    <xdr:to>
      <xdr:col>7</xdr:col>
      <xdr:colOff>495300</xdr:colOff>
      <xdr:row>24</xdr:row>
      <xdr:rowOff>50800</xdr:rowOff>
    </xdr:to>
    <xdr:grpSp>
      <xdr:nvGrpSpPr>
        <xdr:cNvPr id="100" name="Group 99">
          <a:extLst>
            <a:ext uri="{FF2B5EF4-FFF2-40B4-BE49-F238E27FC236}">
              <a16:creationId xmlns:a16="http://schemas.microsoft.com/office/drawing/2014/main" id="{C47BBBE0-3A2C-9A4D-A6A5-34307B116B21}"/>
            </a:ext>
          </a:extLst>
        </xdr:cNvPr>
        <xdr:cNvGrpSpPr/>
      </xdr:nvGrpSpPr>
      <xdr:grpSpPr>
        <a:xfrm>
          <a:off x="4886105" y="4390050"/>
          <a:ext cx="1418502" cy="489265"/>
          <a:chOff x="4533900" y="1358900"/>
          <a:chExt cx="1409700" cy="495300"/>
        </a:xfrm>
      </xdr:grpSpPr>
      <xdr:sp macro="" textlink="">
        <xdr:nvSpPr>
          <xdr:cNvPr id="101" name="Rounded Rectangle 100">
            <a:extLst>
              <a:ext uri="{FF2B5EF4-FFF2-40B4-BE49-F238E27FC236}">
                <a16:creationId xmlns:a16="http://schemas.microsoft.com/office/drawing/2014/main" id="{7AA81657-B243-3E8A-975A-D7EAEABB959A}"/>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7">
        <xdr:nvSpPr>
          <xdr:cNvPr id="102" name="TextBox 101">
            <a:extLst>
              <a:ext uri="{FF2B5EF4-FFF2-40B4-BE49-F238E27FC236}">
                <a16:creationId xmlns:a16="http://schemas.microsoft.com/office/drawing/2014/main" id="{BDF9DFAB-8947-1DF8-C952-96D6C67918B8}"/>
              </a:ext>
            </a:extLst>
          </xdr:cNvPr>
          <xdr:cNvSpPr txBox="1"/>
        </xdr:nvSpPr>
        <xdr:spPr>
          <a:xfrm>
            <a:off x="4533900" y="13589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D95E66-C972-F848-9A09-E69D61B8536B}" type="TxLink">
              <a:rPr lang="en-US" sz="1200" b="1" i="0" u="none" strike="noStrike">
                <a:ln>
                  <a:noFill/>
                </a:ln>
                <a:solidFill>
                  <a:schemeClr val="bg1"/>
                </a:solidFill>
                <a:latin typeface="Aptos Narrow"/>
              </a:rPr>
              <a:t>San Jose</a:t>
            </a:fld>
            <a:endParaRPr lang="en-US" sz="2400" b="1">
              <a:ln>
                <a:noFill/>
              </a:ln>
              <a:solidFill>
                <a:schemeClr val="bg1"/>
              </a:solidFill>
              <a:latin typeface="Avenir Book" panose="02000503020000020003" pitchFamily="2" charset="0"/>
            </a:endParaRPr>
          </a:p>
        </xdr:txBody>
      </xdr:sp>
      <xdr:sp macro="" textlink="'Pivot Tables Geo'!J7">
        <xdr:nvSpPr>
          <xdr:cNvPr id="103" name="TextBox 102">
            <a:extLst>
              <a:ext uri="{FF2B5EF4-FFF2-40B4-BE49-F238E27FC236}">
                <a16:creationId xmlns:a16="http://schemas.microsoft.com/office/drawing/2014/main" id="{C234C4CB-7787-058D-1B3D-C598B6A0F749}"/>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A07C314-D47B-7649-BE34-EE968DE5A1F3}" type="TxLink">
              <a:rPr lang="en-US" sz="1200" b="0" i="0" u="none" strike="noStrike">
                <a:ln>
                  <a:noFill/>
                </a:ln>
                <a:solidFill>
                  <a:schemeClr val="bg1"/>
                </a:solidFill>
                <a:latin typeface="Aptos Narrow"/>
              </a:rPr>
              <a:t> $128,262 </a:t>
            </a:fld>
            <a:endParaRPr lang="en-US" sz="2400" b="1">
              <a:ln>
                <a:noFill/>
              </a:ln>
              <a:solidFill>
                <a:schemeClr val="bg1"/>
              </a:solidFill>
              <a:latin typeface="Avenir Book" panose="02000503020000020003" pitchFamily="2" charset="0"/>
            </a:endParaRPr>
          </a:p>
        </xdr:txBody>
      </xdr:sp>
    </xdr:grpSp>
    <xdr:clientData/>
  </xdr:twoCellAnchor>
  <xdr:twoCellAnchor editAs="oneCell">
    <xdr:from>
      <xdr:col>17</xdr:col>
      <xdr:colOff>190500</xdr:colOff>
      <xdr:row>14</xdr:row>
      <xdr:rowOff>177800</xdr:rowOff>
    </xdr:from>
    <xdr:to>
      <xdr:col>17</xdr:col>
      <xdr:colOff>647700</xdr:colOff>
      <xdr:row>17</xdr:row>
      <xdr:rowOff>25400</xdr:rowOff>
    </xdr:to>
    <xdr:pic>
      <xdr:nvPicPr>
        <xdr:cNvPr id="105" name="Graphic 104" descr="First aid kit with solid fill">
          <a:extLst>
            <a:ext uri="{FF2B5EF4-FFF2-40B4-BE49-F238E27FC236}">
              <a16:creationId xmlns:a16="http://schemas.microsoft.com/office/drawing/2014/main" id="{54068EF5-E191-879C-1380-73220264E36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224000" y="3022600"/>
          <a:ext cx="457200" cy="457200"/>
        </a:xfrm>
        <a:prstGeom prst="rect">
          <a:avLst/>
        </a:prstGeom>
      </xdr:spPr>
    </xdr:pic>
    <xdr:clientData/>
  </xdr:twoCellAnchor>
  <xdr:twoCellAnchor editAs="oneCell">
    <xdr:from>
      <xdr:col>14</xdr:col>
      <xdr:colOff>165100</xdr:colOff>
      <xdr:row>14</xdr:row>
      <xdr:rowOff>114300</xdr:rowOff>
    </xdr:from>
    <xdr:to>
      <xdr:col>14</xdr:col>
      <xdr:colOff>622300</xdr:colOff>
      <xdr:row>16</xdr:row>
      <xdr:rowOff>165100</xdr:rowOff>
    </xdr:to>
    <xdr:pic>
      <xdr:nvPicPr>
        <xdr:cNvPr id="106" name="Graphic 105" descr="First aid kit with solid fill">
          <a:extLst>
            <a:ext uri="{FF2B5EF4-FFF2-40B4-BE49-F238E27FC236}">
              <a16:creationId xmlns:a16="http://schemas.microsoft.com/office/drawing/2014/main" id="{7AD79E26-7683-E748-A3F4-DC6DBE0A4BC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722100" y="2959100"/>
          <a:ext cx="457200" cy="457200"/>
        </a:xfrm>
        <a:prstGeom prst="rect">
          <a:avLst/>
        </a:prstGeom>
      </xdr:spPr>
    </xdr:pic>
    <xdr:clientData/>
  </xdr:twoCellAnchor>
  <xdr:twoCellAnchor editAs="oneCell">
    <xdr:from>
      <xdr:col>12</xdr:col>
      <xdr:colOff>241300</xdr:colOff>
      <xdr:row>30</xdr:row>
      <xdr:rowOff>50800</xdr:rowOff>
    </xdr:from>
    <xdr:to>
      <xdr:col>12</xdr:col>
      <xdr:colOff>698500</xdr:colOff>
      <xdr:row>32</xdr:row>
      <xdr:rowOff>101600</xdr:rowOff>
    </xdr:to>
    <xdr:pic>
      <xdr:nvPicPr>
        <xdr:cNvPr id="107" name="Graphic 106" descr="First aid kit with solid fill">
          <a:extLst>
            <a:ext uri="{FF2B5EF4-FFF2-40B4-BE49-F238E27FC236}">
              <a16:creationId xmlns:a16="http://schemas.microsoft.com/office/drawing/2014/main" id="{9B7E19CB-3270-194F-ADAF-15CDF468257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147300" y="6146800"/>
          <a:ext cx="457200" cy="457200"/>
        </a:xfrm>
        <a:prstGeom prst="rect">
          <a:avLst/>
        </a:prstGeom>
      </xdr:spPr>
    </xdr:pic>
    <xdr:clientData/>
  </xdr:twoCellAnchor>
  <xdr:twoCellAnchor editAs="oneCell">
    <xdr:from>
      <xdr:col>17</xdr:col>
      <xdr:colOff>190500</xdr:colOff>
      <xdr:row>32</xdr:row>
      <xdr:rowOff>88900</xdr:rowOff>
    </xdr:from>
    <xdr:to>
      <xdr:col>17</xdr:col>
      <xdr:colOff>647700</xdr:colOff>
      <xdr:row>34</xdr:row>
      <xdr:rowOff>139700</xdr:rowOff>
    </xdr:to>
    <xdr:pic>
      <xdr:nvPicPr>
        <xdr:cNvPr id="108" name="Graphic 107" descr="First aid kit with solid fill">
          <a:extLst>
            <a:ext uri="{FF2B5EF4-FFF2-40B4-BE49-F238E27FC236}">
              <a16:creationId xmlns:a16="http://schemas.microsoft.com/office/drawing/2014/main" id="{E4D17393-D407-1242-B424-C7484C3DCCD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224000" y="6591300"/>
          <a:ext cx="457200" cy="457200"/>
        </a:xfrm>
        <a:prstGeom prst="rect">
          <a:avLst/>
        </a:prstGeom>
      </xdr:spPr>
    </xdr:pic>
    <xdr:clientData/>
  </xdr:twoCellAnchor>
  <xdr:twoCellAnchor editAs="oneCell">
    <xdr:from>
      <xdr:col>7</xdr:col>
      <xdr:colOff>495300</xdr:colOff>
      <xdr:row>8</xdr:row>
      <xdr:rowOff>63500</xdr:rowOff>
    </xdr:from>
    <xdr:to>
      <xdr:col>8</xdr:col>
      <xdr:colOff>127000</xdr:colOff>
      <xdr:row>10</xdr:row>
      <xdr:rowOff>114300</xdr:rowOff>
    </xdr:to>
    <xdr:pic>
      <xdr:nvPicPr>
        <xdr:cNvPr id="109" name="Graphic 108" descr="First aid kit with solid fill">
          <a:extLst>
            <a:ext uri="{FF2B5EF4-FFF2-40B4-BE49-F238E27FC236}">
              <a16:creationId xmlns:a16="http://schemas.microsoft.com/office/drawing/2014/main" id="{2AA92118-22F2-FB42-AF26-02910D597A8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6273800" y="1689100"/>
          <a:ext cx="457200" cy="457200"/>
        </a:xfrm>
        <a:prstGeom prst="rect">
          <a:avLst/>
        </a:prstGeom>
      </xdr:spPr>
    </xdr:pic>
    <xdr:clientData/>
  </xdr:twoCellAnchor>
  <xdr:twoCellAnchor editAs="oneCell">
    <xdr:from>
      <xdr:col>7</xdr:col>
      <xdr:colOff>25400</xdr:colOff>
      <xdr:row>21</xdr:row>
      <xdr:rowOff>177800</xdr:rowOff>
    </xdr:from>
    <xdr:to>
      <xdr:col>7</xdr:col>
      <xdr:colOff>482600</xdr:colOff>
      <xdr:row>24</xdr:row>
      <xdr:rowOff>25400</xdr:rowOff>
    </xdr:to>
    <xdr:pic>
      <xdr:nvPicPr>
        <xdr:cNvPr id="110" name="Graphic 109" descr="First aid kit with solid fill">
          <a:extLst>
            <a:ext uri="{FF2B5EF4-FFF2-40B4-BE49-F238E27FC236}">
              <a16:creationId xmlns:a16="http://schemas.microsoft.com/office/drawing/2014/main" id="{7F647292-1DC4-2B4B-836F-DBB877E48E8A}"/>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5803900" y="4445000"/>
          <a:ext cx="457200" cy="457200"/>
        </a:xfrm>
        <a:prstGeom prst="rect">
          <a:avLst/>
        </a:prstGeom>
      </xdr:spPr>
    </xdr:pic>
    <xdr:clientData/>
  </xdr:twoCellAnchor>
  <xdr:oneCellAnchor>
    <xdr:from>
      <xdr:col>16</xdr:col>
      <xdr:colOff>736600</xdr:colOff>
      <xdr:row>14</xdr:row>
      <xdr:rowOff>152400</xdr:rowOff>
    </xdr:from>
    <xdr:ext cx="342900" cy="311432"/>
    <xdr:sp macro="" textlink="'Pivot Tables Geo'!M4">
      <xdr:nvSpPr>
        <xdr:cNvPr id="140" name="TextBox 139">
          <a:extLst>
            <a:ext uri="{FF2B5EF4-FFF2-40B4-BE49-F238E27FC236}">
              <a16:creationId xmlns:a16="http://schemas.microsoft.com/office/drawing/2014/main" id="{2401B4B8-3491-55E6-7749-DE3F3E7F3F1B}"/>
            </a:ext>
          </a:extLst>
        </xdr:cNvPr>
        <xdr:cNvSpPr txBox="1"/>
      </xdr:nvSpPr>
      <xdr:spPr>
        <a:xfrm>
          <a:off x="13944600" y="2997200"/>
          <a:ext cx="342900" cy="31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A171FBC-FCB0-9548-98A2-05D1D3056E4E}" type="TxLink">
            <a:rPr lang="en-US" sz="1400" b="0" i="0" u="none" strike="noStrike">
              <a:solidFill>
                <a:srgbClr val="FF9300"/>
              </a:solidFill>
              <a:latin typeface="Aptos Narrow"/>
            </a:rPr>
            <a:t> </a:t>
          </a:fld>
          <a:endParaRPr lang="en-US" sz="1100"/>
        </a:p>
      </xdr:txBody>
    </xdr:sp>
    <xdr:clientData/>
  </xdr:oneCellAnchor>
  <xdr:oneCellAnchor>
    <xdr:from>
      <xdr:col>13</xdr:col>
      <xdr:colOff>698500</xdr:colOff>
      <xdr:row>14</xdr:row>
      <xdr:rowOff>139700</xdr:rowOff>
    </xdr:from>
    <xdr:ext cx="342900" cy="311432"/>
    <xdr:sp macro="" textlink="'Pivot Tables Geo'!M5">
      <xdr:nvSpPr>
        <xdr:cNvPr id="141" name="TextBox 140">
          <a:extLst>
            <a:ext uri="{FF2B5EF4-FFF2-40B4-BE49-F238E27FC236}">
              <a16:creationId xmlns:a16="http://schemas.microsoft.com/office/drawing/2014/main" id="{235C21BC-DCAF-3041-BCFC-5434B052A7AC}"/>
            </a:ext>
          </a:extLst>
        </xdr:cNvPr>
        <xdr:cNvSpPr txBox="1"/>
      </xdr:nvSpPr>
      <xdr:spPr>
        <a:xfrm>
          <a:off x="11430000" y="2984500"/>
          <a:ext cx="342900" cy="31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77CB4E4-5FC4-E848-A729-00D716D2C048}" type="TxLink">
            <a:rPr lang="en-US" sz="1400" b="0" i="0" u="none" strike="noStrike">
              <a:solidFill>
                <a:srgbClr val="FF9300"/>
              </a:solidFill>
              <a:latin typeface="Aptos Narrow"/>
            </a:rPr>
            <a:t> </a:t>
          </a:fld>
          <a:endParaRPr lang="en-US" sz="1100"/>
        </a:p>
      </xdr:txBody>
    </xdr:sp>
    <xdr:clientData/>
  </xdr:oneCellAnchor>
  <xdr:oneCellAnchor>
    <xdr:from>
      <xdr:col>11</xdr:col>
      <xdr:colOff>762000</xdr:colOff>
      <xdr:row>30</xdr:row>
      <xdr:rowOff>0</xdr:rowOff>
    </xdr:from>
    <xdr:ext cx="342900" cy="336567"/>
    <xdr:sp macro="" textlink="'Pivot Tables Geo'!M6">
      <xdr:nvSpPr>
        <xdr:cNvPr id="142" name="TextBox 141">
          <a:extLst>
            <a:ext uri="{FF2B5EF4-FFF2-40B4-BE49-F238E27FC236}">
              <a16:creationId xmlns:a16="http://schemas.microsoft.com/office/drawing/2014/main" id="{C475BDC6-C0E4-9C4E-A556-89F851229935}"/>
            </a:ext>
          </a:extLst>
        </xdr:cNvPr>
        <xdr:cNvSpPr txBox="1"/>
      </xdr:nvSpPr>
      <xdr:spPr>
        <a:xfrm>
          <a:off x="9842500" y="6096000"/>
          <a:ext cx="342900" cy="336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9AC9CEC-554A-6C41-BFF4-FBA63BC186B3}" type="TxLink">
            <a:rPr lang="en-US" sz="1400" b="0" i="0" u="none" strike="noStrike">
              <a:solidFill>
                <a:srgbClr val="FF9300"/>
              </a:solidFill>
              <a:latin typeface="Aptos Narrow"/>
            </a:rPr>
            <a:t>★</a:t>
          </a:fld>
          <a:endParaRPr lang="en-US" sz="1100"/>
        </a:p>
      </xdr:txBody>
    </xdr:sp>
    <xdr:clientData/>
  </xdr:oneCellAnchor>
  <xdr:oneCellAnchor>
    <xdr:from>
      <xdr:col>6</xdr:col>
      <xdr:colOff>609600</xdr:colOff>
      <xdr:row>21</xdr:row>
      <xdr:rowOff>165100</xdr:rowOff>
    </xdr:from>
    <xdr:ext cx="342900" cy="311432"/>
    <xdr:sp macro="" textlink="'Pivot Tables Geo'!M7">
      <xdr:nvSpPr>
        <xdr:cNvPr id="143" name="TextBox 142">
          <a:extLst>
            <a:ext uri="{FF2B5EF4-FFF2-40B4-BE49-F238E27FC236}">
              <a16:creationId xmlns:a16="http://schemas.microsoft.com/office/drawing/2014/main" id="{8087B9A4-F0EC-B345-A499-D41092E55135}"/>
            </a:ext>
          </a:extLst>
        </xdr:cNvPr>
        <xdr:cNvSpPr txBox="1"/>
      </xdr:nvSpPr>
      <xdr:spPr>
        <a:xfrm>
          <a:off x="5589006" y="4390050"/>
          <a:ext cx="342900" cy="31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75ED981-AF81-534B-8A41-D00A02239657}" type="TxLink">
            <a:rPr lang="en-US" sz="1400" b="0" i="0" u="none" strike="noStrike">
              <a:solidFill>
                <a:srgbClr val="FF9300"/>
              </a:solidFill>
              <a:latin typeface="Aptos Narrow"/>
            </a:rPr>
            <a:t> </a:t>
          </a:fld>
          <a:endParaRPr lang="en-US" sz="1100"/>
        </a:p>
      </xdr:txBody>
    </xdr:sp>
    <xdr:clientData/>
  </xdr:oneCellAnchor>
  <xdr:oneCellAnchor>
    <xdr:from>
      <xdr:col>7</xdr:col>
      <xdr:colOff>254000</xdr:colOff>
      <xdr:row>8</xdr:row>
      <xdr:rowOff>12700</xdr:rowOff>
    </xdr:from>
    <xdr:ext cx="342900" cy="311432"/>
    <xdr:sp macro="" textlink="'Pivot Tables Geo'!M9">
      <xdr:nvSpPr>
        <xdr:cNvPr id="144" name="TextBox 143">
          <a:extLst>
            <a:ext uri="{FF2B5EF4-FFF2-40B4-BE49-F238E27FC236}">
              <a16:creationId xmlns:a16="http://schemas.microsoft.com/office/drawing/2014/main" id="{AB5AE629-2682-D74C-BAE8-F1A5CB480581}"/>
            </a:ext>
          </a:extLst>
        </xdr:cNvPr>
        <xdr:cNvSpPr txBox="1"/>
      </xdr:nvSpPr>
      <xdr:spPr>
        <a:xfrm>
          <a:off x="6063307" y="1622205"/>
          <a:ext cx="342900" cy="31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D448733-C309-1F4C-B979-F5C038B817DC}" type="TxLink">
            <a:rPr lang="en-US" sz="1400" b="0" i="0" u="none" strike="noStrike">
              <a:solidFill>
                <a:srgbClr val="FF9300"/>
              </a:solidFill>
              <a:latin typeface="Aptos Narrow"/>
            </a:rPr>
            <a:t> </a:t>
          </a:fld>
          <a:endParaRPr lang="en-US" sz="1100"/>
        </a:p>
      </xdr:txBody>
    </xdr:sp>
    <xdr:clientData/>
  </xdr:oneCellAnchor>
  <xdr:oneCellAnchor>
    <xdr:from>
      <xdr:col>16</xdr:col>
      <xdr:colOff>771053</xdr:colOff>
      <xdr:row>32</xdr:row>
      <xdr:rowOff>51931</xdr:rowOff>
    </xdr:from>
    <xdr:ext cx="342900" cy="311432"/>
    <xdr:sp macro="" textlink="'Pivot Tables Geo'!M8">
      <xdr:nvSpPr>
        <xdr:cNvPr id="145" name="TextBox 144">
          <a:extLst>
            <a:ext uri="{FF2B5EF4-FFF2-40B4-BE49-F238E27FC236}">
              <a16:creationId xmlns:a16="http://schemas.microsoft.com/office/drawing/2014/main" id="{245C35D5-262E-F84B-BE87-DF774BD661DF}"/>
            </a:ext>
          </a:extLst>
        </xdr:cNvPr>
        <xdr:cNvSpPr txBox="1"/>
      </xdr:nvSpPr>
      <xdr:spPr>
        <a:xfrm>
          <a:off x="14049469" y="6489951"/>
          <a:ext cx="342900" cy="31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F6F2F82-18FE-DA44-8E75-F276D71E17B7}" type="TxLink">
            <a:rPr lang="en-US" sz="1400" b="0" i="0" u="none" strike="noStrike">
              <a:solidFill>
                <a:srgbClr val="FF9300"/>
              </a:solidFill>
              <a:latin typeface="Aptos Narrow"/>
            </a:rPr>
            <a:t> </a:t>
          </a:fld>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127000</xdr:colOff>
      <xdr:row>1</xdr:row>
      <xdr:rowOff>107696</xdr:rowOff>
    </xdr:to>
    <xdr:grpSp>
      <xdr:nvGrpSpPr>
        <xdr:cNvPr id="2" name="Group 1">
          <a:extLst>
            <a:ext uri="{FF2B5EF4-FFF2-40B4-BE49-F238E27FC236}">
              <a16:creationId xmlns:a16="http://schemas.microsoft.com/office/drawing/2014/main" id="{DE8F2A57-F24D-4C48-AC3C-586EEC0ADC4E}"/>
            </a:ext>
          </a:extLst>
        </xdr:cNvPr>
        <xdr:cNvGrpSpPr/>
      </xdr:nvGrpSpPr>
      <xdr:grpSpPr>
        <a:xfrm>
          <a:off x="0" y="0"/>
          <a:ext cx="18288000" cy="310896"/>
          <a:chOff x="0" y="0"/>
          <a:chExt cx="18288000" cy="310896"/>
        </a:xfrm>
      </xdr:grpSpPr>
      <xdr:sp macro="" textlink="">
        <xdr:nvSpPr>
          <xdr:cNvPr id="3" name="Rectangle 2">
            <a:extLst>
              <a:ext uri="{FF2B5EF4-FFF2-40B4-BE49-F238E27FC236}">
                <a16:creationId xmlns:a16="http://schemas.microsoft.com/office/drawing/2014/main" id="{5377897C-12F9-034A-EECC-A5D98FBBE446}"/>
              </a:ext>
            </a:extLst>
          </xdr:cNvPr>
          <xdr:cNvSpPr/>
        </xdr:nvSpPr>
        <xdr:spPr>
          <a:xfrm>
            <a:off x="0" y="0"/>
            <a:ext cx="18288000" cy="310896"/>
          </a:xfrm>
          <a:prstGeom prst="rect">
            <a:avLst/>
          </a:prstGeom>
          <a:solidFill>
            <a:srgbClr val="011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hlinkClick xmlns:r="http://schemas.openxmlformats.org/officeDocument/2006/relationships" r:id="rId1" tooltip="Income Source"/>
            <a:extLst>
              <a:ext uri="{FF2B5EF4-FFF2-40B4-BE49-F238E27FC236}">
                <a16:creationId xmlns:a16="http://schemas.microsoft.com/office/drawing/2014/main" id="{E0049132-8E2B-EDD1-FB69-999007EE80CF}"/>
              </a:ext>
            </a:extLst>
          </xdr:cNvPr>
          <xdr:cNvSpPr txBox="1"/>
        </xdr:nvSpPr>
        <xdr:spPr>
          <a:xfrm>
            <a:off x="123063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Income Source	</a:t>
            </a:r>
          </a:p>
        </xdr:txBody>
      </xdr:sp>
      <xdr:sp macro="" textlink="">
        <xdr:nvSpPr>
          <xdr:cNvPr id="5" name="TextBox 4">
            <a:extLst>
              <a:ext uri="{FF2B5EF4-FFF2-40B4-BE49-F238E27FC236}">
                <a16:creationId xmlns:a16="http://schemas.microsoft.com/office/drawing/2014/main" id="{6D3F5928-FFA8-375E-4A12-8AD2239100B2}"/>
              </a:ext>
            </a:extLst>
          </xdr:cNvPr>
          <xdr:cNvSpPr txBox="1"/>
        </xdr:nvSpPr>
        <xdr:spPr>
          <a:xfrm>
            <a:off x="0" y="0"/>
            <a:ext cx="18288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Created by Kirill Sannikov</a:t>
            </a:r>
          </a:p>
        </xdr:txBody>
      </xdr:sp>
      <xdr:sp macro="" textlink="">
        <xdr:nvSpPr>
          <xdr:cNvPr id="6" name="TextBox 5">
            <a:hlinkClick xmlns:r="http://schemas.openxmlformats.org/officeDocument/2006/relationships" r:id="rId2" tooltip="https://github.com/sthrace"/>
            <a:extLst>
              <a:ext uri="{FF2B5EF4-FFF2-40B4-BE49-F238E27FC236}">
                <a16:creationId xmlns:a16="http://schemas.microsoft.com/office/drawing/2014/main" id="{ACFE05EC-7D52-98FA-B67E-C9B0C4663FCB}"/>
              </a:ext>
            </a:extLst>
          </xdr:cNvPr>
          <xdr:cNvSpPr txBox="1"/>
        </xdr:nvSpPr>
        <xdr:spPr>
          <a:xfrm>
            <a:off x="49784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Browse</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9A9C46B0-65F4-C5E4-0FC2-1D85007FE1E1}"/>
              </a:ext>
            </a:extLst>
          </xdr:cNvPr>
          <xdr:cNvSpPr txBox="1"/>
        </xdr:nvSpPr>
        <xdr:spPr>
          <a:xfrm>
            <a:off x="13775267"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Geographically</a:t>
            </a: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C42A04BB-DBCE-9956-78D6-25A02F1DFD44}"/>
              </a:ext>
            </a:extLst>
          </xdr:cNvPr>
          <xdr:cNvSpPr txBox="1"/>
        </xdr:nvSpPr>
        <xdr:spPr>
          <a:xfrm>
            <a:off x="15244234"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Sales Process</a:t>
            </a:r>
          </a:p>
        </xdr:txBody>
      </xdr:sp>
      <xdr:sp macro="" textlink="">
        <xdr:nvSpPr>
          <xdr:cNvPr id="9" name="TextBox 8">
            <a:hlinkClick xmlns:r="http://schemas.openxmlformats.org/officeDocument/2006/relationships" r:id="rId5" tooltip="Projects Status"/>
            <a:extLst>
              <a:ext uri="{FF2B5EF4-FFF2-40B4-BE49-F238E27FC236}">
                <a16:creationId xmlns:a16="http://schemas.microsoft.com/office/drawing/2014/main" id="{F139E4DE-9B8A-E675-CF9C-51D26835C86D}"/>
              </a:ext>
            </a:extLst>
          </xdr:cNvPr>
          <xdr:cNvSpPr txBox="1"/>
        </xdr:nvSpPr>
        <xdr:spPr>
          <a:xfrm>
            <a:off x="167132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Projects Status</a:t>
            </a:r>
          </a:p>
        </xdr:txBody>
      </xdr:sp>
    </xdr:grpSp>
    <xdr:clientData/>
  </xdr:twoCellAnchor>
  <xdr:twoCellAnchor>
    <xdr:from>
      <xdr:col>18</xdr:col>
      <xdr:colOff>457200</xdr:colOff>
      <xdr:row>1</xdr:row>
      <xdr:rowOff>25400</xdr:rowOff>
    </xdr:from>
    <xdr:to>
      <xdr:col>18</xdr:col>
      <xdr:colOff>731520</xdr:colOff>
      <xdr:row>1</xdr:row>
      <xdr:rowOff>71120</xdr:rowOff>
    </xdr:to>
    <xdr:sp macro="" textlink="">
      <xdr:nvSpPr>
        <xdr:cNvPr id="10" name="Rounded Rectangle 9">
          <a:extLst>
            <a:ext uri="{FF2B5EF4-FFF2-40B4-BE49-F238E27FC236}">
              <a16:creationId xmlns:a16="http://schemas.microsoft.com/office/drawing/2014/main" id="{8E0920CB-8AE3-9245-A69A-3C31BCEDA892}"/>
            </a:ext>
          </a:extLst>
        </xdr:cNvPr>
        <xdr:cNvSpPr/>
      </xdr:nvSpPr>
      <xdr:spPr>
        <a:xfrm>
          <a:off x="15316200" y="228600"/>
          <a:ext cx="274320" cy="45720"/>
        </a:xfrm>
        <a:prstGeom prst="roundRect">
          <a:avLst/>
        </a:prstGeom>
        <a:solidFill>
          <a:schemeClr val="accent1">
            <a:lumMod val="60000"/>
            <a:lumOff val="40000"/>
          </a:schemeClr>
        </a:solidFill>
        <a:ln>
          <a:solidFill>
            <a:srgbClr val="0432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127000</xdr:colOff>
      <xdr:row>1</xdr:row>
      <xdr:rowOff>107696</xdr:rowOff>
    </xdr:to>
    <xdr:grpSp>
      <xdr:nvGrpSpPr>
        <xdr:cNvPr id="2" name="Group 1">
          <a:extLst>
            <a:ext uri="{FF2B5EF4-FFF2-40B4-BE49-F238E27FC236}">
              <a16:creationId xmlns:a16="http://schemas.microsoft.com/office/drawing/2014/main" id="{60321B22-D2B9-A148-95D0-F96AA30E447B}"/>
            </a:ext>
          </a:extLst>
        </xdr:cNvPr>
        <xdr:cNvGrpSpPr/>
      </xdr:nvGrpSpPr>
      <xdr:grpSpPr>
        <a:xfrm>
          <a:off x="0" y="0"/>
          <a:ext cx="18288000" cy="310896"/>
          <a:chOff x="0" y="0"/>
          <a:chExt cx="18288000" cy="310896"/>
        </a:xfrm>
      </xdr:grpSpPr>
      <xdr:sp macro="" textlink="">
        <xdr:nvSpPr>
          <xdr:cNvPr id="3" name="Rectangle 2">
            <a:extLst>
              <a:ext uri="{FF2B5EF4-FFF2-40B4-BE49-F238E27FC236}">
                <a16:creationId xmlns:a16="http://schemas.microsoft.com/office/drawing/2014/main" id="{AE5D5FD6-3E51-6D3D-75E9-C588B1E0C6AB}"/>
              </a:ext>
            </a:extLst>
          </xdr:cNvPr>
          <xdr:cNvSpPr/>
        </xdr:nvSpPr>
        <xdr:spPr>
          <a:xfrm>
            <a:off x="0" y="0"/>
            <a:ext cx="18288000" cy="310896"/>
          </a:xfrm>
          <a:prstGeom prst="rect">
            <a:avLst/>
          </a:prstGeom>
          <a:solidFill>
            <a:srgbClr val="011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hlinkClick xmlns:r="http://schemas.openxmlformats.org/officeDocument/2006/relationships" r:id="rId1" tooltip="Income Source"/>
            <a:extLst>
              <a:ext uri="{FF2B5EF4-FFF2-40B4-BE49-F238E27FC236}">
                <a16:creationId xmlns:a16="http://schemas.microsoft.com/office/drawing/2014/main" id="{31984263-D368-4B57-C9CB-39A711FC4906}"/>
              </a:ext>
            </a:extLst>
          </xdr:cNvPr>
          <xdr:cNvSpPr txBox="1"/>
        </xdr:nvSpPr>
        <xdr:spPr>
          <a:xfrm>
            <a:off x="123063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Income Source	</a:t>
            </a:r>
          </a:p>
        </xdr:txBody>
      </xdr:sp>
      <xdr:sp macro="" textlink="">
        <xdr:nvSpPr>
          <xdr:cNvPr id="5" name="TextBox 4">
            <a:extLst>
              <a:ext uri="{FF2B5EF4-FFF2-40B4-BE49-F238E27FC236}">
                <a16:creationId xmlns:a16="http://schemas.microsoft.com/office/drawing/2014/main" id="{F9B87B1C-FD5A-3E14-3F23-11950E0CEAC1}"/>
              </a:ext>
            </a:extLst>
          </xdr:cNvPr>
          <xdr:cNvSpPr txBox="1"/>
        </xdr:nvSpPr>
        <xdr:spPr>
          <a:xfrm>
            <a:off x="0" y="0"/>
            <a:ext cx="18288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Created by Kirill Sannikov</a:t>
            </a:r>
          </a:p>
        </xdr:txBody>
      </xdr:sp>
      <xdr:sp macro="" textlink="">
        <xdr:nvSpPr>
          <xdr:cNvPr id="6" name="TextBox 5">
            <a:hlinkClick xmlns:r="http://schemas.openxmlformats.org/officeDocument/2006/relationships" r:id="rId2" tooltip="https://github.com/sthrace"/>
            <a:extLst>
              <a:ext uri="{FF2B5EF4-FFF2-40B4-BE49-F238E27FC236}">
                <a16:creationId xmlns:a16="http://schemas.microsoft.com/office/drawing/2014/main" id="{8EFAA87B-81BE-2B36-D256-BB38742359A3}"/>
              </a:ext>
            </a:extLst>
          </xdr:cNvPr>
          <xdr:cNvSpPr txBox="1"/>
        </xdr:nvSpPr>
        <xdr:spPr>
          <a:xfrm>
            <a:off x="49784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Browse</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094D4AF5-B6E5-C6E1-0F72-00FA3537BAC1}"/>
              </a:ext>
            </a:extLst>
          </xdr:cNvPr>
          <xdr:cNvSpPr txBox="1"/>
        </xdr:nvSpPr>
        <xdr:spPr>
          <a:xfrm>
            <a:off x="13775267"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Geographically</a:t>
            </a: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9CDF9A48-5FEB-5A37-DF8E-8043935AC170}"/>
              </a:ext>
            </a:extLst>
          </xdr:cNvPr>
          <xdr:cNvSpPr txBox="1"/>
        </xdr:nvSpPr>
        <xdr:spPr>
          <a:xfrm>
            <a:off x="15244234"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Sales Process</a:t>
            </a:r>
          </a:p>
        </xdr:txBody>
      </xdr:sp>
      <xdr:sp macro="" textlink="">
        <xdr:nvSpPr>
          <xdr:cNvPr id="9" name="TextBox 8">
            <a:hlinkClick xmlns:r="http://schemas.openxmlformats.org/officeDocument/2006/relationships" r:id="rId5" tooltip="Projects Status"/>
            <a:extLst>
              <a:ext uri="{FF2B5EF4-FFF2-40B4-BE49-F238E27FC236}">
                <a16:creationId xmlns:a16="http://schemas.microsoft.com/office/drawing/2014/main" id="{BA261FEB-DDDF-BB01-D5C6-2EBA22D331D5}"/>
              </a:ext>
            </a:extLst>
          </xdr:cNvPr>
          <xdr:cNvSpPr txBox="1"/>
        </xdr:nvSpPr>
        <xdr:spPr>
          <a:xfrm>
            <a:off x="167132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Projects Status</a:t>
            </a:r>
          </a:p>
        </xdr:txBody>
      </xdr:sp>
    </xdr:grpSp>
    <xdr:clientData/>
  </xdr:twoCellAnchor>
  <xdr:twoCellAnchor>
    <xdr:from>
      <xdr:col>20</xdr:col>
      <xdr:colOff>279400</xdr:colOff>
      <xdr:row>1</xdr:row>
      <xdr:rowOff>38100</xdr:rowOff>
    </xdr:from>
    <xdr:to>
      <xdr:col>20</xdr:col>
      <xdr:colOff>553720</xdr:colOff>
      <xdr:row>1</xdr:row>
      <xdr:rowOff>83820</xdr:rowOff>
    </xdr:to>
    <xdr:sp macro="" textlink="">
      <xdr:nvSpPr>
        <xdr:cNvPr id="10" name="Rounded Rectangle 9">
          <a:extLst>
            <a:ext uri="{FF2B5EF4-FFF2-40B4-BE49-F238E27FC236}">
              <a16:creationId xmlns:a16="http://schemas.microsoft.com/office/drawing/2014/main" id="{ADC92141-77A1-604F-A178-58A3B0722C83}"/>
            </a:ext>
          </a:extLst>
        </xdr:cNvPr>
        <xdr:cNvSpPr/>
      </xdr:nvSpPr>
      <xdr:spPr>
        <a:xfrm>
          <a:off x="16789400" y="241300"/>
          <a:ext cx="274320" cy="45720"/>
        </a:xfrm>
        <a:prstGeom prst="roundRect">
          <a:avLst/>
        </a:prstGeom>
        <a:solidFill>
          <a:schemeClr val="accent1">
            <a:lumMod val="60000"/>
            <a:lumOff val="40000"/>
          </a:schemeClr>
        </a:solidFill>
        <a:ln>
          <a:solidFill>
            <a:srgbClr val="0432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ill Sannikov" refreshedDate="45707.121548148149" createdVersion="8" refreshedVersion="8" minRefreshableVersion="3" recordCount="840" xr:uid="{F36BADFB-C358-9D42-9A04-F8ED206ECFB6}">
  <cacheSource type="worksheet">
    <worksheetSource ref="A1:I841" sheet="Dataset"/>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7">
        <s v="Treatment"/>
        <s v="Vaccination"/>
        <s v="Consultation"/>
        <s v="Diagnostics"/>
        <s v="Radiology"/>
        <s v="Pharmacy"/>
        <s v="Product Sale" u="1"/>
      </sharedItems>
    </cacheField>
    <cacheField name="Income Breakdowns" numFmtId="0">
      <sharedItems count="14">
        <s v="Infusion"/>
        <s v="Other"/>
        <s v="COVID-19"/>
        <s v="MonkeyPox"/>
        <s v="Influenza"/>
        <s v="GP"/>
        <s v="Infectionist"/>
        <s v="Bloodwork"/>
        <s v="X-Ray"/>
        <s v="UltraSound"/>
        <s v="CTScan"/>
        <s v="Biopsy"/>
        <s v="Pills"/>
        <s v="Bandages"/>
      </sharedItems>
    </cacheField>
    <cacheField name="Counts" numFmtId="0">
      <sharedItems containsSemiMixedTypes="0" containsString="0" containsNumber="1" containsInteger="1" minValue="1" maxValue="150"/>
    </cacheField>
    <cacheField name="Income" numFmtId="0">
      <sharedItems containsSemiMixedTypes="0" containsString="0" containsNumber="1" containsInteger="1" minValue="10" maxValue="32660"/>
    </cacheField>
    <cacheField name="Target Income" numFmtId="0">
      <sharedItems containsSemiMixedTypes="0" containsString="0" containsNumber="1" minValue="-76884.399999999994" maxValue="135552.79999999999"/>
    </cacheField>
    <cacheField name="Operating Profit" numFmtId="0">
      <sharedItems containsSemiMixedTypes="0" containsString="0" containsNumber="1" containsInteger="1" minValue="4" maxValue="10430"/>
    </cacheField>
    <cacheField name="Operating Costs" numFmtId="0">
      <sharedItems containsSemiMixedTypes="0" containsString="0" containsNumber="1" containsInteger="1" minValue="6" maxValue="26838"/>
    </cacheField>
  </cacheFields>
  <extLst>
    <ext xmlns:x14="http://schemas.microsoft.com/office/spreadsheetml/2009/9/main" uri="{725AE2AE-9491-48be-B2B4-4EB974FC3084}">
      <x14:pivotCacheDefinition pivotCacheId="17145480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ill Sannikov" refreshedDate="45707.280731365739" createdVersion="8" refreshedVersion="8" minRefreshableVersion="3" recordCount="30" xr:uid="{E5DC1FE9-7580-D141-9D25-3E4183DEED31}">
  <cacheSource type="worksheet">
    <worksheetSource ref="K1:N31" sheet="Dataset"/>
  </cacheSource>
  <cacheFields count="4">
    <cacheField name="Year" numFmtId="0">
      <sharedItems containsSemiMixedTypes="0" containsString="0" containsNumber="1" containsInteger="1" minValue="2020" maxValue="2024" count="5">
        <n v="2020"/>
        <n v="2021"/>
        <n v="2022"/>
        <n v="2023"/>
        <n v="2024"/>
      </sharedItems>
    </cacheField>
    <cacheField name="County" numFmtId="0">
      <sharedItems count="13">
        <s v="New York"/>
        <s v="Seattle"/>
        <s v="Chicago"/>
        <s v="Dallas"/>
        <s v="San Jose"/>
        <s v="Miami"/>
        <s v="Anchorage" u="1"/>
        <s v="Los Angeles" u="1"/>
        <s v="Bronx" u="1"/>
        <s v="Queens" u="1"/>
        <s v="Kings" u="1"/>
        <s v="Richmond" u="1"/>
        <s v="Nassau" u="1"/>
      </sharedItems>
    </cacheField>
    <cacheField name="Income" numFmtId="1">
      <sharedItems containsSemiMixedTypes="0" containsString="0" containsNumber="1" minValue="53596.92" maxValue="288627.59999999998"/>
    </cacheField>
    <cacheField name="Target" numFmtId="1">
      <sharedItems containsSemiMixedTypes="0" containsString="0" containsNumber="1" minValue="40379.649599999982" maxValue="298845.71999999997"/>
    </cacheField>
  </cacheFields>
  <extLst>
    <ext xmlns:x14="http://schemas.microsoft.com/office/spreadsheetml/2009/9/main" uri="{725AE2AE-9491-48be-B2B4-4EB974FC3084}">
      <x14:pivotCacheDefinition pivotCacheId="1663961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0">
  <r>
    <x v="0"/>
    <x v="0"/>
    <x v="0"/>
    <x v="0"/>
    <n v="126"/>
    <n v="3150"/>
    <n v="15750"/>
    <n v="2142"/>
    <n v="1008"/>
  </r>
  <r>
    <x v="0"/>
    <x v="0"/>
    <x v="0"/>
    <x v="1"/>
    <n v="36"/>
    <n v="540"/>
    <n v="1231.2"/>
    <n v="360"/>
    <n v="180"/>
  </r>
  <r>
    <x v="0"/>
    <x v="0"/>
    <x v="1"/>
    <x v="2"/>
    <n v="65"/>
    <n v="650"/>
    <n v="-1430"/>
    <n v="390"/>
    <n v="260"/>
  </r>
  <r>
    <x v="0"/>
    <x v="0"/>
    <x v="1"/>
    <x v="3"/>
    <n v="98"/>
    <n v="980"/>
    <n v="-2391.1999999999998"/>
    <n v="686"/>
    <n v="294"/>
  </r>
  <r>
    <x v="0"/>
    <x v="0"/>
    <x v="1"/>
    <x v="4"/>
    <n v="17"/>
    <n v="170"/>
    <n v="272"/>
    <n v="119"/>
    <n v="51"/>
  </r>
  <r>
    <x v="0"/>
    <x v="0"/>
    <x v="2"/>
    <x v="5"/>
    <n v="31"/>
    <n v="4650"/>
    <n v="19716"/>
    <n v="2170"/>
    <n v="2480"/>
  </r>
  <r>
    <x v="0"/>
    <x v="0"/>
    <x v="2"/>
    <x v="6"/>
    <n v="73"/>
    <n v="13140"/>
    <n v="-35215.200000000004"/>
    <n v="5110"/>
    <n v="8030"/>
  </r>
  <r>
    <x v="0"/>
    <x v="0"/>
    <x v="3"/>
    <x v="7"/>
    <n v="126"/>
    <n v="6300"/>
    <n v="-14112"/>
    <n v="2898"/>
    <n v="3402"/>
  </r>
  <r>
    <x v="0"/>
    <x v="0"/>
    <x v="4"/>
    <x v="8"/>
    <n v="14"/>
    <n v="1540"/>
    <n v="-2895.2"/>
    <n v="490"/>
    <n v="1050"/>
  </r>
  <r>
    <x v="0"/>
    <x v="0"/>
    <x v="3"/>
    <x v="9"/>
    <n v="50"/>
    <n v="4500"/>
    <n v="16020"/>
    <n v="1950"/>
    <n v="2550"/>
  </r>
  <r>
    <x v="0"/>
    <x v="0"/>
    <x v="4"/>
    <x v="10"/>
    <n v="29"/>
    <n v="5510"/>
    <n v="-5730.4"/>
    <n v="1885"/>
    <n v="3625"/>
  </r>
  <r>
    <x v="0"/>
    <x v="0"/>
    <x v="3"/>
    <x v="11"/>
    <n v="107"/>
    <n v="24610"/>
    <n v="-58079.599999999991"/>
    <n v="4387"/>
    <n v="20223"/>
  </r>
  <r>
    <x v="0"/>
    <x v="0"/>
    <x v="5"/>
    <x v="12"/>
    <n v="58"/>
    <n v="290"/>
    <n v="-174"/>
    <n v="116"/>
    <n v="174"/>
  </r>
  <r>
    <x v="0"/>
    <x v="0"/>
    <x v="5"/>
    <x v="13"/>
    <n v="22"/>
    <n v="264"/>
    <n v="675.84"/>
    <n v="88"/>
    <n v="176"/>
  </r>
  <r>
    <x v="0"/>
    <x v="1"/>
    <x v="0"/>
    <x v="0"/>
    <n v="52"/>
    <n v="1300"/>
    <n v="2600"/>
    <n v="884"/>
    <n v="416"/>
  </r>
  <r>
    <x v="0"/>
    <x v="1"/>
    <x v="0"/>
    <x v="1"/>
    <n v="27"/>
    <n v="405"/>
    <n v="-842.40000000000009"/>
    <n v="270"/>
    <n v="135"/>
  </r>
  <r>
    <x v="0"/>
    <x v="1"/>
    <x v="1"/>
    <x v="2"/>
    <n v="109"/>
    <n v="1090"/>
    <n v="-261.59999999999991"/>
    <n v="654"/>
    <n v="436"/>
  </r>
  <r>
    <x v="0"/>
    <x v="1"/>
    <x v="1"/>
    <x v="3"/>
    <n v="119"/>
    <n v="1190"/>
    <n v="-285.59999999999991"/>
    <n v="833"/>
    <n v="357"/>
  </r>
  <r>
    <x v="0"/>
    <x v="1"/>
    <x v="1"/>
    <x v="4"/>
    <n v="121"/>
    <n v="1210"/>
    <n v="387.19999999999993"/>
    <n v="847"/>
    <n v="363"/>
  </r>
  <r>
    <x v="0"/>
    <x v="1"/>
    <x v="2"/>
    <x v="5"/>
    <n v="124"/>
    <n v="18600"/>
    <n v="8183.9999999999982"/>
    <n v="8680"/>
    <n v="9920"/>
  </r>
  <r>
    <x v="0"/>
    <x v="1"/>
    <x v="2"/>
    <x v="6"/>
    <n v="59"/>
    <n v="10620"/>
    <n v="-7646.4000000000015"/>
    <n v="4130"/>
    <n v="6490"/>
  </r>
  <r>
    <x v="0"/>
    <x v="1"/>
    <x v="3"/>
    <x v="7"/>
    <n v="144"/>
    <n v="7200"/>
    <n v="-4608"/>
    <n v="3312"/>
    <n v="3888"/>
  </r>
  <r>
    <x v="0"/>
    <x v="1"/>
    <x v="4"/>
    <x v="8"/>
    <n v="43"/>
    <n v="4730"/>
    <n v="16082"/>
    <n v="1505"/>
    <n v="3225"/>
  </r>
  <r>
    <x v="0"/>
    <x v="1"/>
    <x v="3"/>
    <x v="9"/>
    <n v="130"/>
    <n v="11700"/>
    <n v="40248"/>
    <n v="5070"/>
    <n v="6630"/>
  </r>
  <r>
    <x v="0"/>
    <x v="1"/>
    <x v="4"/>
    <x v="10"/>
    <n v="93"/>
    <n v="17670"/>
    <n v="74214"/>
    <n v="6045"/>
    <n v="11625"/>
  </r>
  <r>
    <x v="0"/>
    <x v="1"/>
    <x v="3"/>
    <x v="11"/>
    <n v="19"/>
    <n v="4370"/>
    <n v="-13110"/>
    <n v="779"/>
    <n v="3591"/>
  </r>
  <r>
    <x v="0"/>
    <x v="1"/>
    <x v="5"/>
    <x v="12"/>
    <n v="31"/>
    <n v="155"/>
    <n v="-55.800000000000011"/>
    <n v="62"/>
    <n v="93"/>
  </r>
  <r>
    <x v="0"/>
    <x v="1"/>
    <x v="5"/>
    <x v="13"/>
    <n v="25"/>
    <n v="300"/>
    <n v="-168"/>
    <n v="100"/>
    <n v="200"/>
  </r>
  <r>
    <x v="0"/>
    <x v="2"/>
    <x v="0"/>
    <x v="0"/>
    <n v="14"/>
    <n v="350"/>
    <n v="-182"/>
    <n v="238"/>
    <n v="112"/>
  </r>
  <r>
    <x v="0"/>
    <x v="2"/>
    <x v="0"/>
    <x v="1"/>
    <n v="149"/>
    <n v="2235"/>
    <n v="-1788"/>
    <n v="1490"/>
    <n v="745"/>
  </r>
  <r>
    <x v="0"/>
    <x v="2"/>
    <x v="1"/>
    <x v="2"/>
    <n v="71"/>
    <n v="710"/>
    <n v="852"/>
    <n v="426"/>
    <n v="284"/>
  </r>
  <r>
    <x v="0"/>
    <x v="2"/>
    <x v="1"/>
    <x v="3"/>
    <n v="6"/>
    <n v="60"/>
    <n v="-177.6"/>
    <n v="42"/>
    <n v="18"/>
  </r>
  <r>
    <x v="0"/>
    <x v="2"/>
    <x v="1"/>
    <x v="4"/>
    <n v="94"/>
    <n v="940"/>
    <n v="2406.4"/>
    <n v="658"/>
    <n v="282"/>
  </r>
  <r>
    <x v="0"/>
    <x v="2"/>
    <x v="2"/>
    <x v="5"/>
    <n v="39"/>
    <n v="5850"/>
    <n v="8892"/>
    <n v="2730"/>
    <n v="3120"/>
  </r>
  <r>
    <x v="0"/>
    <x v="2"/>
    <x v="2"/>
    <x v="6"/>
    <n v="30"/>
    <n v="5400"/>
    <n v="-14472"/>
    <n v="2100"/>
    <n v="3300"/>
  </r>
  <r>
    <x v="0"/>
    <x v="2"/>
    <x v="3"/>
    <x v="7"/>
    <n v="136"/>
    <n v="6800"/>
    <n v="-14960"/>
    <n v="3128"/>
    <n v="3672"/>
  </r>
  <r>
    <x v="0"/>
    <x v="2"/>
    <x v="4"/>
    <x v="8"/>
    <n v="93"/>
    <n v="10230"/>
    <n v="3273.5999999999995"/>
    <n v="3255"/>
    <n v="6975"/>
  </r>
  <r>
    <x v="0"/>
    <x v="2"/>
    <x v="3"/>
    <x v="9"/>
    <n v="95"/>
    <n v="8550"/>
    <n v="7524"/>
    <n v="3705"/>
    <n v="4845"/>
  </r>
  <r>
    <x v="0"/>
    <x v="2"/>
    <x v="4"/>
    <x v="10"/>
    <n v="124"/>
    <n v="23560"/>
    <n v="-32984"/>
    <n v="8060"/>
    <n v="15500"/>
  </r>
  <r>
    <x v="0"/>
    <x v="2"/>
    <x v="3"/>
    <x v="11"/>
    <n v="35"/>
    <n v="8050"/>
    <n v="-15456"/>
    <n v="1435"/>
    <n v="6615"/>
  </r>
  <r>
    <x v="0"/>
    <x v="2"/>
    <x v="5"/>
    <x v="12"/>
    <n v="137"/>
    <n v="685"/>
    <n v="-1835.8000000000002"/>
    <n v="274"/>
    <n v="411"/>
  </r>
  <r>
    <x v="0"/>
    <x v="2"/>
    <x v="5"/>
    <x v="13"/>
    <n v="89"/>
    <n v="1068"/>
    <n v="3545.7599999999998"/>
    <n v="356"/>
    <n v="712"/>
  </r>
  <r>
    <x v="0"/>
    <x v="3"/>
    <x v="0"/>
    <x v="0"/>
    <n v="128"/>
    <n v="3200"/>
    <n v="14336"/>
    <n v="2176"/>
    <n v="1024"/>
  </r>
  <r>
    <x v="0"/>
    <x v="3"/>
    <x v="0"/>
    <x v="1"/>
    <n v="130"/>
    <n v="1950"/>
    <n v="5304"/>
    <n v="1300"/>
    <n v="650"/>
  </r>
  <r>
    <x v="0"/>
    <x v="3"/>
    <x v="1"/>
    <x v="2"/>
    <n v="14"/>
    <n v="140"/>
    <n v="-44.800000000000011"/>
    <n v="84"/>
    <n v="56"/>
  </r>
  <r>
    <x v="0"/>
    <x v="3"/>
    <x v="1"/>
    <x v="3"/>
    <n v="115"/>
    <n v="1150"/>
    <n v="322"/>
    <n v="805"/>
    <n v="345"/>
  </r>
  <r>
    <x v="0"/>
    <x v="3"/>
    <x v="1"/>
    <x v="4"/>
    <n v="45"/>
    <n v="450"/>
    <n v="-36.000000000000057"/>
    <n v="315"/>
    <n v="135"/>
  </r>
  <r>
    <x v="0"/>
    <x v="3"/>
    <x v="2"/>
    <x v="5"/>
    <n v="13"/>
    <n v="1950"/>
    <n v="-5616"/>
    <n v="910"/>
    <n v="1040"/>
  </r>
  <r>
    <x v="0"/>
    <x v="3"/>
    <x v="2"/>
    <x v="6"/>
    <n v="142"/>
    <n v="25560"/>
    <n v="39873.600000000006"/>
    <n v="9940"/>
    <n v="15620"/>
  </r>
  <r>
    <x v="0"/>
    <x v="3"/>
    <x v="3"/>
    <x v="7"/>
    <n v="22"/>
    <n v="1100"/>
    <n v="-3212"/>
    <n v="506"/>
    <n v="594"/>
  </r>
  <r>
    <x v="0"/>
    <x v="3"/>
    <x v="4"/>
    <x v="8"/>
    <n v="113"/>
    <n v="12430"/>
    <n v="57178"/>
    <n v="3955"/>
    <n v="8475"/>
  </r>
  <r>
    <x v="0"/>
    <x v="3"/>
    <x v="3"/>
    <x v="9"/>
    <n v="41"/>
    <n v="3690"/>
    <n v="8118"/>
    <n v="1599"/>
    <n v="2091"/>
  </r>
  <r>
    <x v="0"/>
    <x v="3"/>
    <x v="4"/>
    <x v="10"/>
    <n v="141"/>
    <n v="26790"/>
    <n v="-48222"/>
    <n v="9165"/>
    <n v="17625"/>
  </r>
  <r>
    <x v="0"/>
    <x v="3"/>
    <x v="3"/>
    <x v="11"/>
    <n v="83"/>
    <n v="19090"/>
    <n v="18326.400000000001"/>
    <n v="3403"/>
    <n v="15687"/>
  </r>
  <r>
    <x v="0"/>
    <x v="3"/>
    <x v="5"/>
    <x v="12"/>
    <n v="109"/>
    <n v="545"/>
    <n v="2594.1999999999998"/>
    <n v="218"/>
    <n v="327"/>
  </r>
  <r>
    <x v="0"/>
    <x v="3"/>
    <x v="5"/>
    <x v="13"/>
    <n v="150"/>
    <n v="1800"/>
    <n v="1512"/>
    <n v="600"/>
    <n v="1200"/>
  </r>
  <r>
    <x v="0"/>
    <x v="4"/>
    <x v="0"/>
    <x v="0"/>
    <n v="11"/>
    <n v="275"/>
    <n v="1243"/>
    <n v="187"/>
    <n v="88"/>
  </r>
  <r>
    <x v="0"/>
    <x v="4"/>
    <x v="0"/>
    <x v="1"/>
    <n v="95"/>
    <n v="1425"/>
    <n v="228"/>
    <n v="950"/>
    <n v="475"/>
  </r>
  <r>
    <x v="0"/>
    <x v="4"/>
    <x v="1"/>
    <x v="2"/>
    <n v="7"/>
    <n v="70"/>
    <n v="-204.39999999999998"/>
    <n v="42"/>
    <n v="28"/>
  </r>
  <r>
    <x v="0"/>
    <x v="4"/>
    <x v="1"/>
    <x v="3"/>
    <n v="61"/>
    <n v="610"/>
    <n v="-390.4"/>
    <n v="427"/>
    <n v="183"/>
  </r>
  <r>
    <x v="0"/>
    <x v="4"/>
    <x v="1"/>
    <x v="4"/>
    <n v="126"/>
    <n v="1260"/>
    <n v="-3326.4000000000005"/>
    <n v="882"/>
    <n v="378"/>
  </r>
  <r>
    <x v="0"/>
    <x v="4"/>
    <x v="2"/>
    <x v="5"/>
    <n v="6"/>
    <n v="900"/>
    <n v="-2592"/>
    <n v="420"/>
    <n v="480"/>
  </r>
  <r>
    <x v="0"/>
    <x v="4"/>
    <x v="2"/>
    <x v="6"/>
    <n v="135"/>
    <n v="24300"/>
    <n v="9720"/>
    <n v="9450"/>
    <n v="14850"/>
  </r>
  <r>
    <x v="0"/>
    <x v="4"/>
    <x v="3"/>
    <x v="7"/>
    <n v="15"/>
    <n v="750"/>
    <n v="3570"/>
    <n v="345"/>
    <n v="405"/>
  </r>
  <r>
    <x v="0"/>
    <x v="4"/>
    <x v="4"/>
    <x v="8"/>
    <n v="121"/>
    <n v="13310"/>
    <n v="-22893.200000000004"/>
    <n v="4235"/>
    <n v="9075"/>
  </r>
  <r>
    <x v="0"/>
    <x v="4"/>
    <x v="3"/>
    <x v="9"/>
    <n v="131"/>
    <n v="11790"/>
    <n v="36784.800000000003"/>
    <n v="5109"/>
    <n v="6681"/>
  </r>
  <r>
    <x v="0"/>
    <x v="4"/>
    <x v="4"/>
    <x v="10"/>
    <n v="24"/>
    <n v="4560"/>
    <n v="4924.8"/>
    <n v="1560"/>
    <n v="3000"/>
  </r>
  <r>
    <x v="0"/>
    <x v="4"/>
    <x v="3"/>
    <x v="11"/>
    <n v="58"/>
    <n v="13340"/>
    <n v="-36818.399999999994"/>
    <n v="2378"/>
    <n v="10962"/>
  </r>
  <r>
    <x v="0"/>
    <x v="4"/>
    <x v="5"/>
    <x v="12"/>
    <n v="29"/>
    <n v="145"/>
    <n v="-388.6"/>
    <n v="58"/>
    <n v="87"/>
  </r>
  <r>
    <x v="0"/>
    <x v="4"/>
    <x v="5"/>
    <x v="13"/>
    <n v="123"/>
    <n v="1476"/>
    <n v="1121.76"/>
    <n v="492"/>
    <n v="984"/>
  </r>
  <r>
    <x v="0"/>
    <x v="5"/>
    <x v="0"/>
    <x v="0"/>
    <n v="28"/>
    <n v="700"/>
    <n v="2380"/>
    <n v="476"/>
    <n v="224"/>
  </r>
  <r>
    <x v="0"/>
    <x v="5"/>
    <x v="0"/>
    <x v="1"/>
    <n v="19"/>
    <n v="285"/>
    <n v="-250.79999999999995"/>
    <n v="190"/>
    <n v="95"/>
  </r>
  <r>
    <x v="0"/>
    <x v="5"/>
    <x v="1"/>
    <x v="2"/>
    <n v="136"/>
    <n v="1360"/>
    <n v="3862.4"/>
    <n v="816"/>
    <n v="544"/>
  </r>
  <r>
    <x v="0"/>
    <x v="5"/>
    <x v="1"/>
    <x v="3"/>
    <n v="93"/>
    <n v="930"/>
    <n v="2678.3999999999996"/>
    <n v="651"/>
    <n v="279"/>
  </r>
  <r>
    <x v="0"/>
    <x v="5"/>
    <x v="1"/>
    <x v="4"/>
    <n v="28"/>
    <n v="280"/>
    <n v="1008"/>
    <n v="196"/>
    <n v="84"/>
  </r>
  <r>
    <x v="0"/>
    <x v="5"/>
    <x v="2"/>
    <x v="5"/>
    <n v="72"/>
    <n v="10800"/>
    <n v="35856"/>
    <n v="5040"/>
    <n v="5760"/>
  </r>
  <r>
    <x v="0"/>
    <x v="5"/>
    <x v="2"/>
    <x v="6"/>
    <n v="107"/>
    <n v="19260"/>
    <n v="-20030.400000000001"/>
    <n v="7490"/>
    <n v="11770"/>
  </r>
  <r>
    <x v="0"/>
    <x v="5"/>
    <x v="3"/>
    <x v="7"/>
    <n v="18"/>
    <n v="900"/>
    <n v="3096"/>
    <n v="414"/>
    <n v="486"/>
  </r>
  <r>
    <x v="0"/>
    <x v="5"/>
    <x v="4"/>
    <x v="8"/>
    <n v="134"/>
    <n v="14740"/>
    <n v="41272"/>
    <n v="4690"/>
    <n v="10050"/>
  </r>
  <r>
    <x v="0"/>
    <x v="5"/>
    <x v="3"/>
    <x v="9"/>
    <n v="65"/>
    <n v="5850"/>
    <n v="-13806"/>
    <n v="2535"/>
    <n v="3315"/>
  </r>
  <r>
    <x v="0"/>
    <x v="5"/>
    <x v="4"/>
    <x v="10"/>
    <n v="53"/>
    <n v="10070"/>
    <n v="-19737.2"/>
    <n v="3445"/>
    <n v="6625"/>
  </r>
  <r>
    <x v="0"/>
    <x v="5"/>
    <x v="3"/>
    <x v="11"/>
    <n v="87"/>
    <n v="20010"/>
    <n v="-13606.799999999996"/>
    <n v="3567"/>
    <n v="16443"/>
  </r>
  <r>
    <x v="0"/>
    <x v="5"/>
    <x v="5"/>
    <x v="12"/>
    <n v="90"/>
    <n v="450"/>
    <n v="1530"/>
    <n v="180"/>
    <n v="270"/>
  </r>
  <r>
    <x v="0"/>
    <x v="5"/>
    <x v="5"/>
    <x v="13"/>
    <n v="76"/>
    <n v="912"/>
    <n v="364.80000000000007"/>
    <n v="304"/>
    <n v="608"/>
  </r>
  <r>
    <x v="0"/>
    <x v="6"/>
    <x v="0"/>
    <x v="0"/>
    <n v="131"/>
    <n v="3275"/>
    <n v="1965"/>
    <n v="2227"/>
    <n v="1048"/>
  </r>
  <r>
    <x v="0"/>
    <x v="6"/>
    <x v="0"/>
    <x v="1"/>
    <n v="119"/>
    <n v="1785"/>
    <n v="3927"/>
    <n v="1190"/>
    <n v="595"/>
  </r>
  <r>
    <x v="0"/>
    <x v="6"/>
    <x v="1"/>
    <x v="2"/>
    <n v="49"/>
    <n v="490"/>
    <n v="-1058.4000000000001"/>
    <n v="294"/>
    <n v="196"/>
  </r>
  <r>
    <x v="0"/>
    <x v="6"/>
    <x v="1"/>
    <x v="3"/>
    <n v="27"/>
    <n v="270"/>
    <n v="270"/>
    <n v="189"/>
    <n v="81"/>
  </r>
  <r>
    <x v="0"/>
    <x v="6"/>
    <x v="1"/>
    <x v="4"/>
    <n v="59"/>
    <n v="590"/>
    <n v="2501.6000000000004"/>
    <n v="413"/>
    <n v="177"/>
  </r>
  <r>
    <x v="0"/>
    <x v="6"/>
    <x v="2"/>
    <x v="5"/>
    <n v="49"/>
    <n v="7350"/>
    <n v="17346"/>
    <n v="3430"/>
    <n v="3920"/>
  </r>
  <r>
    <x v="0"/>
    <x v="6"/>
    <x v="2"/>
    <x v="6"/>
    <n v="21"/>
    <n v="3780"/>
    <n v="13759.2"/>
    <n v="1470"/>
    <n v="2310"/>
  </r>
  <r>
    <x v="0"/>
    <x v="6"/>
    <x v="3"/>
    <x v="7"/>
    <n v="77"/>
    <n v="3850"/>
    <n v="6930"/>
    <n v="1771"/>
    <n v="2079"/>
  </r>
  <r>
    <x v="0"/>
    <x v="6"/>
    <x v="4"/>
    <x v="8"/>
    <n v="64"/>
    <n v="7040"/>
    <n v="3379.2"/>
    <n v="2240"/>
    <n v="4800"/>
  </r>
  <r>
    <x v="0"/>
    <x v="6"/>
    <x v="3"/>
    <x v="9"/>
    <n v="113"/>
    <n v="10170"/>
    <n v="34984.800000000003"/>
    <n v="4407"/>
    <n v="5763"/>
  </r>
  <r>
    <x v="0"/>
    <x v="6"/>
    <x v="4"/>
    <x v="10"/>
    <n v="79"/>
    <n v="15010"/>
    <n v="68445.600000000006"/>
    <n v="5135"/>
    <n v="9875"/>
  </r>
  <r>
    <x v="0"/>
    <x v="6"/>
    <x v="3"/>
    <x v="11"/>
    <n v="76"/>
    <n v="17480"/>
    <n v="83204.800000000003"/>
    <n v="3116"/>
    <n v="14364"/>
  </r>
  <r>
    <x v="0"/>
    <x v="6"/>
    <x v="5"/>
    <x v="12"/>
    <n v="43"/>
    <n v="215"/>
    <n v="68.799999999999983"/>
    <n v="86"/>
    <n v="129"/>
  </r>
  <r>
    <x v="0"/>
    <x v="6"/>
    <x v="5"/>
    <x v="13"/>
    <n v="148"/>
    <n v="1776"/>
    <n v="6393.6"/>
    <n v="592"/>
    <n v="1184"/>
  </r>
  <r>
    <x v="0"/>
    <x v="7"/>
    <x v="0"/>
    <x v="0"/>
    <n v="81"/>
    <n v="2025"/>
    <n v="5913"/>
    <n v="1377"/>
    <n v="648"/>
  </r>
  <r>
    <x v="0"/>
    <x v="7"/>
    <x v="0"/>
    <x v="1"/>
    <n v="78"/>
    <n v="1170"/>
    <n v="4867.2000000000007"/>
    <n v="780"/>
    <n v="390"/>
  </r>
  <r>
    <x v="0"/>
    <x v="7"/>
    <x v="1"/>
    <x v="2"/>
    <n v="103"/>
    <n v="1030"/>
    <n v="-123.60000000000014"/>
    <n v="618"/>
    <n v="412"/>
  </r>
  <r>
    <x v="0"/>
    <x v="7"/>
    <x v="1"/>
    <x v="3"/>
    <n v="143"/>
    <n v="1430"/>
    <n v="-1544.4"/>
    <n v="1001"/>
    <n v="429"/>
  </r>
  <r>
    <x v="0"/>
    <x v="7"/>
    <x v="1"/>
    <x v="4"/>
    <n v="70"/>
    <n v="700"/>
    <n v="476"/>
    <n v="490"/>
    <n v="210"/>
  </r>
  <r>
    <x v="0"/>
    <x v="7"/>
    <x v="2"/>
    <x v="5"/>
    <n v="49"/>
    <n v="7350"/>
    <n v="36456"/>
    <n v="3430"/>
    <n v="3920"/>
  </r>
  <r>
    <x v="0"/>
    <x v="7"/>
    <x v="2"/>
    <x v="6"/>
    <n v="70"/>
    <n v="12600"/>
    <n v="1512"/>
    <n v="4900"/>
    <n v="7700"/>
  </r>
  <r>
    <x v="0"/>
    <x v="7"/>
    <x v="3"/>
    <x v="7"/>
    <n v="1"/>
    <n v="50"/>
    <n v="88"/>
    <n v="23"/>
    <n v="27"/>
  </r>
  <r>
    <x v="0"/>
    <x v="7"/>
    <x v="4"/>
    <x v="8"/>
    <n v="33"/>
    <n v="3630"/>
    <n v="-3775.2"/>
    <n v="1155"/>
    <n v="2475"/>
  </r>
  <r>
    <x v="0"/>
    <x v="7"/>
    <x v="3"/>
    <x v="9"/>
    <n v="42"/>
    <n v="3780"/>
    <n v="9223.2000000000007"/>
    <n v="1638"/>
    <n v="2142"/>
  </r>
  <r>
    <x v="0"/>
    <x v="7"/>
    <x v="4"/>
    <x v="10"/>
    <n v="145"/>
    <n v="27550"/>
    <n v="48488"/>
    <n v="9425"/>
    <n v="18125"/>
  </r>
  <r>
    <x v="0"/>
    <x v="7"/>
    <x v="3"/>
    <x v="11"/>
    <n v="84"/>
    <n v="19320"/>
    <n v="77280"/>
    <n v="3444"/>
    <n v="15876"/>
  </r>
  <r>
    <x v="0"/>
    <x v="7"/>
    <x v="5"/>
    <x v="12"/>
    <n v="101"/>
    <n v="505"/>
    <n v="-1090.8000000000002"/>
    <n v="202"/>
    <n v="303"/>
  </r>
  <r>
    <x v="0"/>
    <x v="7"/>
    <x v="5"/>
    <x v="13"/>
    <n v="24"/>
    <n v="288"/>
    <n v="-207.36"/>
    <n v="96"/>
    <n v="192"/>
  </r>
  <r>
    <x v="0"/>
    <x v="8"/>
    <x v="0"/>
    <x v="0"/>
    <n v="35"/>
    <n v="875"/>
    <n v="420"/>
    <n v="595"/>
    <n v="280"/>
  </r>
  <r>
    <x v="0"/>
    <x v="8"/>
    <x v="0"/>
    <x v="1"/>
    <n v="48"/>
    <n v="720"/>
    <n v="3542.4"/>
    <n v="480"/>
    <n v="240"/>
  </r>
  <r>
    <x v="0"/>
    <x v="8"/>
    <x v="1"/>
    <x v="2"/>
    <n v="45"/>
    <n v="450"/>
    <n v="1548"/>
    <n v="270"/>
    <n v="180"/>
  </r>
  <r>
    <x v="0"/>
    <x v="8"/>
    <x v="1"/>
    <x v="3"/>
    <n v="39"/>
    <n v="390"/>
    <n v="1450.8000000000002"/>
    <n v="273"/>
    <n v="117"/>
  </r>
  <r>
    <x v="0"/>
    <x v="8"/>
    <x v="1"/>
    <x v="4"/>
    <n v="124"/>
    <n v="1240"/>
    <n v="-942.40000000000009"/>
    <n v="868"/>
    <n v="372"/>
  </r>
  <r>
    <x v="0"/>
    <x v="8"/>
    <x v="2"/>
    <x v="5"/>
    <n v="129"/>
    <n v="19350"/>
    <n v="49536"/>
    <n v="9030"/>
    <n v="10320"/>
  </r>
  <r>
    <x v="0"/>
    <x v="8"/>
    <x v="2"/>
    <x v="6"/>
    <n v="8"/>
    <n v="1440"/>
    <n v="4032"/>
    <n v="560"/>
    <n v="880"/>
  </r>
  <r>
    <x v="0"/>
    <x v="8"/>
    <x v="3"/>
    <x v="7"/>
    <n v="46"/>
    <n v="2300"/>
    <n v="-4876"/>
    <n v="1058"/>
    <n v="1242"/>
  </r>
  <r>
    <x v="0"/>
    <x v="8"/>
    <x v="4"/>
    <x v="8"/>
    <n v="65"/>
    <n v="7150"/>
    <n v="-6578"/>
    <n v="2275"/>
    <n v="4875"/>
  </r>
  <r>
    <x v="0"/>
    <x v="8"/>
    <x v="3"/>
    <x v="9"/>
    <n v="143"/>
    <n v="12870"/>
    <n v="-15444.000000000004"/>
    <n v="5577"/>
    <n v="7293"/>
  </r>
  <r>
    <x v="0"/>
    <x v="8"/>
    <x v="4"/>
    <x v="10"/>
    <n v="58"/>
    <n v="11020"/>
    <n v="-32178.400000000001"/>
    <n v="3770"/>
    <n v="7250"/>
  </r>
  <r>
    <x v="0"/>
    <x v="8"/>
    <x v="3"/>
    <x v="11"/>
    <n v="12"/>
    <n v="2760"/>
    <n v="13248"/>
    <n v="492"/>
    <n v="2268"/>
  </r>
  <r>
    <x v="0"/>
    <x v="8"/>
    <x v="5"/>
    <x v="12"/>
    <n v="126"/>
    <n v="630"/>
    <n v="3024"/>
    <n v="252"/>
    <n v="378"/>
  </r>
  <r>
    <x v="0"/>
    <x v="8"/>
    <x v="5"/>
    <x v="13"/>
    <n v="18"/>
    <n v="216"/>
    <n v="475.2"/>
    <n v="72"/>
    <n v="144"/>
  </r>
  <r>
    <x v="0"/>
    <x v="9"/>
    <x v="0"/>
    <x v="0"/>
    <n v="58"/>
    <n v="1450"/>
    <n v="3886"/>
    <n v="986"/>
    <n v="464"/>
  </r>
  <r>
    <x v="0"/>
    <x v="9"/>
    <x v="0"/>
    <x v="1"/>
    <n v="149"/>
    <n v="2235"/>
    <n v="2682"/>
    <n v="1490"/>
    <n v="745"/>
  </r>
  <r>
    <x v="0"/>
    <x v="9"/>
    <x v="1"/>
    <x v="2"/>
    <n v="128"/>
    <n v="1280"/>
    <n v="1228.8"/>
    <n v="768"/>
    <n v="512"/>
  </r>
  <r>
    <x v="0"/>
    <x v="9"/>
    <x v="1"/>
    <x v="3"/>
    <n v="119"/>
    <n v="1190"/>
    <n v="-1951.6000000000004"/>
    <n v="833"/>
    <n v="357"/>
  </r>
  <r>
    <x v="0"/>
    <x v="9"/>
    <x v="1"/>
    <x v="4"/>
    <n v="69"/>
    <n v="690"/>
    <n v="1021.2"/>
    <n v="483"/>
    <n v="207"/>
  </r>
  <r>
    <x v="0"/>
    <x v="9"/>
    <x v="2"/>
    <x v="5"/>
    <n v="60"/>
    <n v="9000"/>
    <n v="-2160"/>
    <n v="4200"/>
    <n v="4800"/>
  </r>
  <r>
    <x v="0"/>
    <x v="9"/>
    <x v="2"/>
    <x v="6"/>
    <n v="75"/>
    <n v="13500"/>
    <n v="16200"/>
    <n v="5250"/>
    <n v="8250"/>
  </r>
  <r>
    <x v="0"/>
    <x v="9"/>
    <x v="3"/>
    <x v="7"/>
    <n v="137"/>
    <n v="6850"/>
    <n v="-4384"/>
    <n v="3151"/>
    <n v="3699"/>
  </r>
  <r>
    <x v="0"/>
    <x v="9"/>
    <x v="4"/>
    <x v="8"/>
    <n v="47"/>
    <n v="5170"/>
    <n v="13028.400000000001"/>
    <n v="1645"/>
    <n v="3525"/>
  </r>
  <r>
    <x v="0"/>
    <x v="9"/>
    <x v="3"/>
    <x v="9"/>
    <n v="40"/>
    <n v="3600"/>
    <n v="2736"/>
    <n v="1560"/>
    <n v="2040"/>
  </r>
  <r>
    <x v="0"/>
    <x v="9"/>
    <x v="4"/>
    <x v="10"/>
    <n v="49"/>
    <n v="9310"/>
    <n v="-17130.399999999998"/>
    <n v="3185"/>
    <n v="6125"/>
  </r>
  <r>
    <x v="0"/>
    <x v="9"/>
    <x v="3"/>
    <x v="11"/>
    <n v="123"/>
    <n v="28290"/>
    <n v="-39606"/>
    <n v="5043"/>
    <n v="23247"/>
  </r>
  <r>
    <x v="0"/>
    <x v="9"/>
    <x v="5"/>
    <x v="12"/>
    <n v="112"/>
    <n v="560"/>
    <n v="1545.6"/>
    <n v="224"/>
    <n v="336"/>
  </r>
  <r>
    <x v="0"/>
    <x v="9"/>
    <x v="5"/>
    <x v="13"/>
    <n v="27"/>
    <n v="324"/>
    <n v="1386.72"/>
    <n v="108"/>
    <n v="216"/>
  </r>
  <r>
    <x v="0"/>
    <x v="10"/>
    <x v="0"/>
    <x v="0"/>
    <n v="5"/>
    <n v="125"/>
    <n v="240"/>
    <n v="85"/>
    <n v="40"/>
  </r>
  <r>
    <x v="0"/>
    <x v="10"/>
    <x v="0"/>
    <x v="1"/>
    <n v="142"/>
    <n v="2130"/>
    <n v="7327.2"/>
    <n v="1420"/>
    <n v="710"/>
  </r>
  <r>
    <x v="0"/>
    <x v="10"/>
    <x v="1"/>
    <x v="2"/>
    <n v="64"/>
    <n v="640"/>
    <n v="665.6"/>
    <n v="384"/>
    <n v="256"/>
  </r>
  <r>
    <x v="0"/>
    <x v="10"/>
    <x v="1"/>
    <x v="3"/>
    <n v="13"/>
    <n v="130"/>
    <n v="-353.6"/>
    <n v="91"/>
    <n v="39"/>
  </r>
  <r>
    <x v="0"/>
    <x v="10"/>
    <x v="1"/>
    <x v="4"/>
    <n v="43"/>
    <n v="430"/>
    <n v="1255.5999999999999"/>
    <n v="301"/>
    <n v="129"/>
  </r>
  <r>
    <x v="0"/>
    <x v="10"/>
    <x v="2"/>
    <x v="5"/>
    <n v="143"/>
    <n v="21450"/>
    <n v="37752"/>
    <n v="10010"/>
    <n v="11440"/>
  </r>
  <r>
    <x v="0"/>
    <x v="10"/>
    <x v="2"/>
    <x v="6"/>
    <n v="122"/>
    <n v="21960"/>
    <n v="33379.199999999997"/>
    <n v="8540"/>
    <n v="13420"/>
  </r>
  <r>
    <x v="0"/>
    <x v="10"/>
    <x v="3"/>
    <x v="7"/>
    <n v="92"/>
    <n v="4600"/>
    <n v="-184"/>
    <n v="2116"/>
    <n v="2484"/>
  </r>
  <r>
    <x v="0"/>
    <x v="10"/>
    <x v="4"/>
    <x v="8"/>
    <n v="81"/>
    <n v="8910"/>
    <n v="28512"/>
    <n v="2835"/>
    <n v="6075"/>
  </r>
  <r>
    <x v="0"/>
    <x v="10"/>
    <x v="3"/>
    <x v="9"/>
    <n v="86"/>
    <n v="7740"/>
    <n v="12693.6"/>
    <n v="3354"/>
    <n v="4386"/>
  </r>
  <r>
    <x v="0"/>
    <x v="10"/>
    <x v="4"/>
    <x v="10"/>
    <n v="30"/>
    <n v="5700"/>
    <n v="6612"/>
    <n v="1950"/>
    <n v="3750"/>
  </r>
  <r>
    <x v="0"/>
    <x v="10"/>
    <x v="3"/>
    <x v="11"/>
    <n v="102"/>
    <n v="23460"/>
    <n v="104162.4"/>
    <n v="4182"/>
    <n v="19278"/>
  </r>
  <r>
    <x v="0"/>
    <x v="10"/>
    <x v="5"/>
    <x v="12"/>
    <n v="122"/>
    <n v="610"/>
    <n v="2415.6"/>
    <n v="244"/>
    <n v="366"/>
  </r>
  <r>
    <x v="0"/>
    <x v="10"/>
    <x v="5"/>
    <x v="13"/>
    <n v="52"/>
    <n v="624"/>
    <n v="1073.28"/>
    <n v="208"/>
    <n v="416"/>
  </r>
  <r>
    <x v="0"/>
    <x v="11"/>
    <x v="0"/>
    <x v="0"/>
    <n v="18"/>
    <n v="450"/>
    <n v="1908"/>
    <n v="306"/>
    <n v="144"/>
  </r>
  <r>
    <x v="0"/>
    <x v="11"/>
    <x v="0"/>
    <x v="1"/>
    <n v="21"/>
    <n v="315"/>
    <n v="1423.8"/>
    <n v="210"/>
    <n v="105"/>
  </r>
  <r>
    <x v="0"/>
    <x v="11"/>
    <x v="1"/>
    <x v="2"/>
    <n v="128"/>
    <n v="1280"/>
    <n v="-3788.8"/>
    <n v="768"/>
    <n v="512"/>
  </r>
  <r>
    <x v="0"/>
    <x v="11"/>
    <x v="1"/>
    <x v="3"/>
    <n v="111"/>
    <n v="1110"/>
    <n v="-1864.8000000000002"/>
    <n v="777"/>
    <n v="333"/>
  </r>
  <r>
    <x v="0"/>
    <x v="11"/>
    <x v="1"/>
    <x v="4"/>
    <n v="59"/>
    <n v="590"/>
    <n v="-660.8"/>
    <n v="413"/>
    <n v="177"/>
  </r>
  <r>
    <x v="0"/>
    <x v="11"/>
    <x v="2"/>
    <x v="5"/>
    <n v="66"/>
    <n v="9900"/>
    <n v="35640"/>
    <n v="4620"/>
    <n v="5280"/>
  </r>
  <r>
    <x v="0"/>
    <x v="11"/>
    <x v="2"/>
    <x v="6"/>
    <n v="115"/>
    <n v="20700"/>
    <n v="828"/>
    <n v="8050"/>
    <n v="12650"/>
  </r>
  <r>
    <x v="0"/>
    <x v="11"/>
    <x v="3"/>
    <x v="7"/>
    <n v="125"/>
    <n v="6250"/>
    <n v="6000"/>
    <n v="2875"/>
    <n v="3375"/>
  </r>
  <r>
    <x v="0"/>
    <x v="11"/>
    <x v="4"/>
    <x v="8"/>
    <n v="52"/>
    <n v="5720"/>
    <n v="7321.6"/>
    <n v="1820"/>
    <n v="3900"/>
  </r>
  <r>
    <x v="0"/>
    <x v="11"/>
    <x v="3"/>
    <x v="9"/>
    <n v="59"/>
    <n v="5310"/>
    <n v="16567.2"/>
    <n v="2301"/>
    <n v="3009"/>
  </r>
  <r>
    <x v="0"/>
    <x v="11"/>
    <x v="4"/>
    <x v="10"/>
    <n v="11"/>
    <n v="2090"/>
    <n v="2340.8000000000002"/>
    <n v="715"/>
    <n v="1375"/>
  </r>
  <r>
    <x v="0"/>
    <x v="11"/>
    <x v="3"/>
    <x v="11"/>
    <n v="115"/>
    <n v="26450"/>
    <n v="118496"/>
    <n v="4715"/>
    <n v="21735"/>
  </r>
  <r>
    <x v="0"/>
    <x v="11"/>
    <x v="5"/>
    <x v="12"/>
    <n v="108"/>
    <n v="540"/>
    <n v="-1101.5999999999999"/>
    <n v="216"/>
    <n v="324"/>
  </r>
  <r>
    <x v="0"/>
    <x v="11"/>
    <x v="5"/>
    <x v="13"/>
    <n v="132"/>
    <n v="1584"/>
    <n v="3738.2400000000002"/>
    <n v="528"/>
    <n v="1056"/>
  </r>
  <r>
    <x v="1"/>
    <x v="0"/>
    <x v="0"/>
    <x v="0"/>
    <n v="72"/>
    <n v="1800"/>
    <n v="4320"/>
    <n v="1224"/>
    <n v="576"/>
  </r>
  <r>
    <x v="1"/>
    <x v="0"/>
    <x v="0"/>
    <x v="1"/>
    <n v="128"/>
    <n v="1920"/>
    <n v="1152"/>
    <n v="1280"/>
    <n v="640"/>
  </r>
  <r>
    <x v="1"/>
    <x v="0"/>
    <x v="1"/>
    <x v="2"/>
    <n v="131"/>
    <n v="1310"/>
    <n v="5344.8"/>
    <n v="786"/>
    <n v="524"/>
  </r>
  <r>
    <x v="1"/>
    <x v="0"/>
    <x v="1"/>
    <x v="3"/>
    <n v="72"/>
    <n v="720"/>
    <n v="2995.2000000000003"/>
    <n v="504"/>
    <n v="216"/>
  </r>
  <r>
    <x v="1"/>
    <x v="0"/>
    <x v="1"/>
    <x v="4"/>
    <n v="69"/>
    <n v="690"/>
    <n v="-1104"/>
    <n v="483"/>
    <n v="207"/>
  </r>
  <r>
    <x v="1"/>
    <x v="0"/>
    <x v="2"/>
    <x v="5"/>
    <n v="101"/>
    <n v="15150"/>
    <n v="-7878"/>
    <n v="7070"/>
    <n v="8080"/>
  </r>
  <r>
    <x v="1"/>
    <x v="0"/>
    <x v="2"/>
    <x v="6"/>
    <n v="69"/>
    <n v="12420"/>
    <n v="-33782.400000000001"/>
    <n v="4830"/>
    <n v="7590"/>
  </r>
  <r>
    <x v="1"/>
    <x v="0"/>
    <x v="3"/>
    <x v="7"/>
    <n v="103"/>
    <n v="5150"/>
    <n v="-5150"/>
    <n v="2369"/>
    <n v="2781"/>
  </r>
  <r>
    <x v="1"/>
    <x v="0"/>
    <x v="4"/>
    <x v="8"/>
    <n v="122"/>
    <n v="13420"/>
    <n v="-31134.400000000001"/>
    <n v="4270"/>
    <n v="9150"/>
  </r>
  <r>
    <x v="1"/>
    <x v="0"/>
    <x v="3"/>
    <x v="9"/>
    <n v="36"/>
    <n v="3240"/>
    <n v="-9201.6"/>
    <n v="1404"/>
    <n v="1836"/>
  </r>
  <r>
    <x v="1"/>
    <x v="0"/>
    <x v="4"/>
    <x v="10"/>
    <n v="53"/>
    <n v="10070"/>
    <n v="-23765.199999999997"/>
    <n v="3445"/>
    <n v="6625"/>
  </r>
  <r>
    <x v="1"/>
    <x v="0"/>
    <x v="3"/>
    <x v="11"/>
    <n v="103"/>
    <n v="23690"/>
    <n v="92864.8"/>
    <n v="4223"/>
    <n v="19467"/>
  </r>
  <r>
    <x v="1"/>
    <x v="0"/>
    <x v="5"/>
    <x v="12"/>
    <n v="18"/>
    <n v="90"/>
    <n v="115.2"/>
    <n v="36"/>
    <n v="54"/>
  </r>
  <r>
    <x v="1"/>
    <x v="0"/>
    <x v="5"/>
    <x v="13"/>
    <n v="123"/>
    <n v="1476"/>
    <n v="3778.56"/>
    <n v="492"/>
    <n v="984"/>
  </r>
  <r>
    <x v="1"/>
    <x v="1"/>
    <x v="0"/>
    <x v="0"/>
    <n v="127"/>
    <n v="3175"/>
    <n v="-3810.0000000000009"/>
    <n v="2159"/>
    <n v="1016"/>
  </r>
  <r>
    <x v="1"/>
    <x v="1"/>
    <x v="0"/>
    <x v="1"/>
    <n v="39"/>
    <n v="585"/>
    <n v="2386.8000000000002"/>
    <n v="390"/>
    <n v="195"/>
  </r>
  <r>
    <x v="1"/>
    <x v="1"/>
    <x v="1"/>
    <x v="2"/>
    <n v="65"/>
    <n v="650"/>
    <n v="1794"/>
    <n v="390"/>
    <n v="260"/>
  </r>
  <r>
    <x v="1"/>
    <x v="1"/>
    <x v="1"/>
    <x v="3"/>
    <n v="31"/>
    <n v="310"/>
    <n v="334.8"/>
    <n v="217"/>
    <n v="93"/>
  </r>
  <r>
    <x v="1"/>
    <x v="1"/>
    <x v="1"/>
    <x v="4"/>
    <n v="17"/>
    <n v="170"/>
    <n v="666.4"/>
    <n v="119"/>
    <n v="51"/>
  </r>
  <r>
    <x v="1"/>
    <x v="1"/>
    <x v="2"/>
    <x v="5"/>
    <n v="93"/>
    <n v="13950"/>
    <n v="-17855.999999999996"/>
    <n v="6510"/>
    <n v="7440"/>
  </r>
  <r>
    <x v="1"/>
    <x v="1"/>
    <x v="2"/>
    <x v="6"/>
    <n v="57"/>
    <n v="10260"/>
    <n v="34063.199999999997"/>
    <n v="3990"/>
    <n v="6270"/>
  </r>
  <r>
    <x v="1"/>
    <x v="1"/>
    <x v="3"/>
    <x v="7"/>
    <n v="3"/>
    <n v="150"/>
    <n v="264"/>
    <n v="69"/>
    <n v="81"/>
  </r>
  <r>
    <x v="1"/>
    <x v="1"/>
    <x v="4"/>
    <x v="8"/>
    <n v="73"/>
    <n v="8030"/>
    <n v="-19914.400000000001"/>
    <n v="2555"/>
    <n v="5475"/>
  </r>
  <r>
    <x v="1"/>
    <x v="1"/>
    <x v="3"/>
    <x v="9"/>
    <n v="127"/>
    <n v="11430"/>
    <n v="24231.599999999999"/>
    <n v="4953"/>
    <n v="6477"/>
  </r>
  <r>
    <x v="1"/>
    <x v="1"/>
    <x v="4"/>
    <x v="10"/>
    <n v="34"/>
    <n v="6460"/>
    <n v="-4909.6000000000004"/>
    <n v="2210"/>
    <n v="4250"/>
  </r>
  <r>
    <x v="1"/>
    <x v="1"/>
    <x v="3"/>
    <x v="11"/>
    <n v="117"/>
    <n v="26910"/>
    <n v="66736.800000000003"/>
    <n v="4797"/>
    <n v="22113"/>
  </r>
  <r>
    <x v="1"/>
    <x v="1"/>
    <x v="5"/>
    <x v="12"/>
    <n v="127"/>
    <n v="635"/>
    <n v="2260.6000000000004"/>
    <n v="254"/>
    <n v="381"/>
  </r>
  <r>
    <x v="1"/>
    <x v="1"/>
    <x v="5"/>
    <x v="13"/>
    <n v="5"/>
    <n v="60"/>
    <n v="177.6"/>
    <n v="20"/>
    <n v="40"/>
  </r>
  <r>
    <x v="1"/>
    <x v="2"/>
    <x v="0"/>
    <x v="0"/>
    <n v="97"/>
    <n v="2425"/>
    <n v="-5044"/>
    <n v="1649"/>
    <n v="776"/>
  </r>
  <r>
    <x v="1"/>
    <x v="2"/>
    <x v="0"/>
    <x v="1"/>
    <n v="35"/>
    <n v="525"/>
    <n v="1722"/>
    <n v="350"/>
    <n v="175"/>
  </r>
  <r>
    <x v="1"/>
    <x v="2"/>
    <x v="1"/>
    <x v="2"/>
    <n v="139"/>
    <n v="1390"/>
    <n v="-3058"/>
    <n v="834"/>
    <n v="556"/>
  </r>
  <r>
    <x v="1"/>
    <x v="2"/>
    <x v="1"/>
    <x v="3"/>
    <n v="133"/>
    <n v="1330"/>
    <n v="-3724"/>
    <n v="931"/>
    <n v="399"/>
  </r>
  <r>
    <x v="1"/>
    <x v="2"/>
    <x v="1"/>
    <x v="4"/>
    <n v="46"/>
    <n v="460"/>
    <n v="-662.39999999999986"/>
    <n v="322"/>
    <n v="138"/>
  </r>
  <r>
    <x v="1"/>
    <x v="2"/>
    <x v="2"/>
    <x v="5"/>
    <n v="53"/>
    <n v="7950"/>
    <n v="14946"/>
    <n v="3710"/>
    <n v="4240"/>
  </r>
  <r>
    <x v="1"/>
    <x v="2"/>
    <x v="2"/>
    <x v="6"/>
    <n v="108"/>
    <n v="19440"/>
    <n v="-3110.3999999999978"/>
    <n v="7560"/>
    <n v="11880"/>
  </r>
  <r>
    <x v="1"/>
    <x v="2"/>
    <x v="3"/>
    <x v="7"/>
    <n v="64"/>
    <n v="3200"/>
    <n v="-6528"/>
    <n v="1472"/>
    <n v="1728"/>
  </r>
  <r>
    <x v="1"/>
    <x v="2"/>
    <x v="4"/>
    <x v="8"/>
    <n v="18"/>
    <n v="1980"/>
    <n v="-4356"/>
    <n v="630"/>
    <n v="1350"/>
  </r>
  <r>
    <x v="1"/>
    <x v="2"/>
    <x v="3"/>
    <x v="9"/>
    <n v="25"/>
    <n v="2250"/>
    <n v="-5220"/>
    <n v="975"/>
    <n v="1275"/>
  </r>
  <r>
    <x v="1"/>
    <x v="2"/>
    <x v="4"/>
    <x v="10"/>
    <n v="103"/>
    <n v="19570"/>
    <n v="28180.799999999999"/>
    <n v="6695"/>
    <n v="12875"/>
  </r>
  <r>
    <x v="1"/>
    <x v="2"/>
    <x v="3"/>
    <x v="11"/>
    <n v="72"/>
    <n v="16560"/>
    <n v="-23846.400000000001"/>
    <n v="2952"/>
    <n v="13608"/>
  </r>
  <r>
    <x v="1"/>
    <x v="2"/>
    <x v="5"/>
    <x v="12"/>
    <n v="103"/>
    <n v="515"/>
    <n v="-782.8"/>
    <n v="206"/>
    <n v="309"/>
  </r>
  <r>
    <x v="1"/>
    <x v="2"/>
    <x v="5"/>
    <x v="13"/>
    <n v="88"/>
    <n v="1056"/>
    <n v="-1520.6399999999999"/>
    <n v="352"/>
    <n v="704"/>
  </r>
  <r>
    <x v="1"/>
    <x v="3"/>
    <x v="0"/>
    <x v="0"/>
    <n v="1"/>
    <n v="25"/>
    <n v="-70"/>
    <n v="17"/>
    <n v="8"/>
  </r>
  <r>
    <x v="1"/>
    <x v="3"/>
    <x v="0"/>
    <x v="1"/>
    <n v="97"/>
    <n v="1455"/>
    <n v="7158.5999999999995"/>
    <n v="970"/>
    <n v="485"/>
  </r>
  <r>
    <x v="1"/>
    <x v="3"/>
    <x v="1"/>
    <x v="2"/>
    <n v="102"/>
    <n v="1020"/>
    <n v="1183.2"/>
    <n v="612"/>
    <n v="408"/>
  </r>
  <r>
    <x v="1"/>
    <x v="3"/>
    <x v="1"/>
    <x v="3"/>
    <n v="112"/>
    <n v="1120"/>
    <n v="2195.1999999999998"/>
    <n v="784"/>
    <n v="336"/>
  </r>
  <r>
    <x v="1"/>
    <x v="3"/>
    <x v="1"/>
    <x v="4"/>
    <n v="82"/>
    <n v="820"/>
    <n v="-1180.8"/>
    <n v="574"/>
    <n v="246"/>
  </r>
  <r>
    <x v="1"/>
    <x v="3"/>
    <x v="2"/>
    <x v="5"/>
    <n v="2"/>
    <n v="300"/>
    <n v="-624"/>
    <n v="140"/>
    <n v="160"/>
  </r>
  <r>
    <x v="1"/>
    <x v="3"/>
    <x v="2"/>
    <x v="6"/>
    <n v="73"/>
    <n v="13140"/>
    <n v="15242.4"/>
    <n v="5110"/>
    <n v="8030"/>
  </r>
  <r>
    <x v="1"/>
    <x v="3"/>
    <x v="3"/>
    <x v="7"/>
    <n v="95"/>
    <n v="4750"/>
    <n v="6270"/>
    <n v="2185"/>
    <n v="2565"/>
  </r>
  <r>
    <x v="1"/>
    <x v="3"/>
    <x v="4"/>
    <x v="8"/>
    <n v="20"/>
    <n v="2200"/>
    <n v="3784"/>
    <n v="700"/>
    <n v="1500"/>
  </r>
  <r>
    <x v="1"/>
    <x v="3"/>
    <x v="3"/>
    <x v="9"/>
    <n v="125"/>
    <n v="11250"/>
    <n v="38700"/>
    <n v="4875"/>
    <n v="6375"/>
  </r>
  <r>
    <x v="1"/>
    <x v="3"/>
    <x v="4"/>
    <x v="10"/>
    <n v="122"/>
    <n v="23180"/>
    <n v="74176"/>
    <n v="7930"/>
    <n v="15250"/>
  </r>
  <r>
    <x v="1"/>
    <x v="3"/>
    <x v="3"/>
    <x v="11"/>
    <n v="117"/>
    <n v="26910"/>
    <n v="-10764"/>
    <n v="4797"/>
    <n v="22113"/>
  </r>
  <r>
    <x v="1"/>
    <x v="3"/>
    <x v="5"/>
    <x v="12"/>
    <n v="120"/>
    <n v="600"/>
    <n v="1416"/>
    <n v="240"/>
    <n v="360"/>
  </r>
  <r>
    <x v="1"/>
    <x v="3"/>
    <x v="5"/>
    <x v="13"/>
    <n v="79"/>
    <n v="948"/>
    <n v="2730.24"/>
    <n v="316"/>
    <n v="632"/>
  </r>
  <r>
    <x v="1"/>
    <x v="4"/>
    <x v="0"/>
    <x v="0"/>
    <n v="149"/>
    <n v="3725"/>
    <n v="-1788"/>
    <n v="2533"/>
    <n v="1192"/>
  </r>
  <r>
    <x v="1"/>
    <x v="4"/>
    <x v="0"/>
    <x v="1"/>
    <n v="5"/>
    <n v="75"/>
    <n v="336"/>
    <n v="50"/>
    <n v="25"/>
  </r>
  <r>
    <x v="1"/>
    <x v="4"/>
    <x v="1"/>
    <x v="2"/>
    <n v="61"/>
    <n v="610"/>
    <n v="-1366.4"/>
    <n v="366"/>
    <n v="244"/>
  </r>
  <r>
    <x v="1"/>
    <x v="4"/>
    <x v="1"/>
    <x v="3"/>
    <n v="44"/>
    <n v="440"/>
    <n v="2059.1999999999998"/>
    <n v="308"/>
    <n v="132"/>
  </r>
  <r>
    <x v="1"/>
    <x v="4"/>
    <x v="1"/>
    <x v="4"/>
    <n v="137"/>
    <n v="1370"/>
    <n v="6356.8"/>
    <n v="959"/>
    <n v="411"/>
  </r>
  <r>
    <x v="1"/>
    <x v="4"/>
    <x v="2"/>
    <x v="5"/>
    <n v="110"/>
    <n v="16500"/>
    <n v="74580"/>
    <n v="7700"/>
    <n v="8800"/>
  </r>
  <r>
    <x v="1"/>
    <x v="4"/>
    <x v="2"/>
    <x v="6"/>
    <n v="30"/>
    <n v="5400"/>
    <n v="-3456"/>
    <n v="2100"/>
    <n v="3300"/>
  </r>
  <r>
    <x v="1"/>
    <x v="4"/>
    <x v="3"/>
    <x v="7"/>
    <n v="4"/>
    <n v="200"/>
    <n v="160"/>
    <n v="92"/>
    <n v="108"/>
  </r>
  <r>
    <x v="1"/>
    <x v="4"/>
    <x v="4"/>
    <x v="8"/>
    <n v="81"/>
    <n v="8910"/>
    <n v="26373.599999999999"/>
    <n v="2835"/>
    <n v="6075"/>
  </r>
  <r>
    <x v="1"/>
    <x v="4"/>
    <x v="3"/>
    <x v="9"/>
    <n v="131"/>
    <n v="11790"/>
    <n v="-4244.4000000000015"/>
    <n v="5109"/>
    <n v="6681"/>
  </r>
  <r>
    <x v="1"/>
    <x v="4"/>
    <x v="4"/>
    <x v="10"/>
    <n v="15"/>
    <n v="2850"/>
    <n v="3534"/>
    <n v="975"/>
    <n v="1875"/>
  </r>
  <r>
    <x v="1"/>
    <x v="4"/>
    <x v="3"/>
    <x v="11"/>
    <n v="35"/>
    <n v="8050"/>
    <n v="6118"/>
    <n v="1435"/>
    <n v="6615"/>
  </r>
  <r>
    <x v="1"/>
    <x v="4"/>
    <x v="5"/>
    <x v="12"/>
    <n v="77"/>
    <n v="385"/>
    <n v="-308"/>
    <n v="154"/>
    <n v="231"/>
  </r>
  <r>
    <x v="1"/>
    <x v="4"/>
    <x v="5"/>
    <x v="13"/>
    <n v="78"/>
    <n v="936"/>
    <n v="-2134.08"/>
    <n v="312"/>
    <n v="624"/>
  </r>
  <r>
    <x v="1"/>
    <x v="5"/>
    <x v="0"/>
    <x v="0"/>
    <n v="15"/>
    <n v="375"/>
    <n v="-120"/>
    <n v="255"/>
    <n v="120"/>
  </r>
  <r>
    <x v="1"/>
    <x v="5"/>
    <x v="0"/>
    <x v="1"/>
    <n v="73"/>
    <n v="1095"/>
    <n v="-2628"/>
    <n v="730"/>
    <n v="365"/>
  </r>
  <r>
    <x v="1"/>
    <x v="5"/>
    <x v="1"/>
    <x v="2"/>
    <n v="71"/>
    <n v="710"/>
    <n v="-1448.4"/>
    <n v="426"/>
    <n v="284"/>
  </r>
  <r>
    <x v="1"/>
    <x v="5"/>
    <x v="1"/>
    <x v="3"/>
    <n v="121"/>
    <n v="1210"/>
    <n v="2226.4"/>
    <n v="847"/>
    <n v="363"/>
  </r>
  <r>
    <x v="1"/>
    <x v="5"/>
    <x v="1"/>
    <x v="4"/>
    <n v="53"/>
    <n v="530"/>
    <n v="-1038.8"/>
    <n v="371"/>
    <n v="159"/>
  </r>
  <r>
    <x v="1"/>
    <x v="5"/>
    <x v="2"/>
    <x v="5"/>
    <n v="143"/>
    <n v="21450"/>
    <n v="25740"/>
    <n v="10010"/>
    <n v="11440"/>
  </r>
  <r>
    <x v="1"/>
    <x v="5"/>
    <x v="2"/>
    <x v="6"/>
    <n v="55"/>
    <n v="9900"/>
    <n v="45936"/>
    <n v="3850"/>
    <n v="6050"/>
  </r>
  <r>
    <x v="1"/>
    <x v="5"/>
    <x v="3"/>
    <x v="7"/>
    <n v="31"/>
    <n v="1550"/>
    <n v="6386"/>
    <n v="713"/>
    <n v="837"/>
  </r>
  <r>
    <x v="1"/>
    <x v="5"/>
    <x v="4"/>
    <x v="8"/>
    <n v="80"/>
    <n v="8800"/>
    <n v="13728"/>
    <n v="2800"/>
    <n v="6000"/>
  </r>
  <r>
    <x v="1"/>
    <x v="5"/>
    <x v="3"/>
    <x v="9"/>
    <n v="29"/>
    <n v="2610"/>
    <n v="10231.200000000001"/>
    <n v="1131"/>
    <n v="1479"/>
  </r>
  <r>
    <x v="1"/>
    <x v="5"/>
    <x v="4"/>
    <x v="10"/>
    <n v="115"/>
    <n v="21850"/>
    <n v="-874"/>
    <n v="7475"/>
    <n v="14375"/>
  </r>
  <r>
    <x v="1"/>
    <x v="5"/>
    <x v="3"/>
    <x v="11"/>
    <n v="6"/>
    <n v="1380"/>
    <n v="1104"/>
    <n v="246"/>
    <n v="1134"/>
  </r>
  <r>
    <x v="1"/>
    <x v="5"/>
    <x v="5"/>
    <x v="12"/>
    <n v="75"/>
    <n v="375"/>
    <n v="-75"/>
    <n v="150"/>
    <n v="225"/>
  </r>
  <r>
    <x v="1"/>
    <x v="5"/>
    <x v="5"/>
    <x v="13"/>
    <n v="103"/>
    <n v="1236"/>
    <n v="-1631.52"/>
    <n v="412"/>
    <n v="824"/>
  </r>
  <r>
    <x v="1"/>
    <x v="6"/>
    <x v="0"/>
    <x v="0"/>
    <n v="31"/>
    <n v="775"/>
    <n v="1767"/>
    <n v="527"/>
    <n v="248"/>
  </r>
  <r>
    <x v="1"/>
    <x v="6"/>
    <x v="0"/>
    <x v="1"/>
    <n v="18"/>
    <n v="270"/>
    <n v="-712.80000000000007"/>
    <n v="180"/>
    <n v="90"/>
  </r>
  <r>
    <x v="1"/>
    <x v="6"/>
    <x v="1"/>
    <x v="2"/>
    <n v="33"/>
    <n v="330"/>
    <n v="1346.4"/>
    <n v="198"/>
    <n v="132"/>
  </r>
  <r>
    <x v="1"/>
    <x v="6"/>
    <x v="1"/>
    <x v="3"/>
    <n v="66"/>
    <n v="660"/>
    <n v="501.6"/>
    <n v="462"/>
    <n v="198"/>
  </r>
  <r>
    <x v="1"/>
    <x v="6"/>
    <x v="1"/>
    <x v="4"/>
    <n v="143"/>
    <n v="1430"/>
    <n v="7150"/>
    <n v="1001"/>
    <n v="429"/>
  </r>
  <r>
    <x v="1"/>
    <x v="6"/>
    <x v="2"/>
    <x v="5"/>
    <n v="9"/>
    <n v="1350"/>
    <n v="-270"/>
    <n v="630"/>
    <n v="720"/>
  </r>
  <r>
    <x v="1"/>
    <x v="6"/>
    <x v="2"/>
    <x v="6"/>
    <n v="141"/>
    <n v="25380"/>
    <n v="-30456.000000000007"/>
    <n v="9870"/>
    <n v="15510"/>
  </r>
  <r>
    <x v="1"/>
    <x v="6"/>
    <x v="3"/>
    <x v="7"/>
    <n v="138"/>
    <n v="6900"/>
    <n v="17664"/>
    <n v="3174"/>
    <n v="3726"/>
  </r>
  <r>
    <x v="1"/>
    <x v="6"/>
    <x v="4"/>
    <x v="8"/>
    <n v="68"/>
    <n v="7480"/>
    <n v="-22440"/>
    <n v="2380"/>
    <n v="5100"/>
  </r>
  <r>
    <x v="1"/>
    <x v="6"/>
    <x v="3"/>
    <x v="9"/>
    <n v="145"/>
    <n v="13050"/>
    <n v="2610"/>
    <n v="5655"/>
    <n v="7395"/>
  </r>
  <r>
    <x v="1"/>
    <x v="6"/>
    <x v="4"/>
    <x v="10"/>
    <n v="56"/>
    <n v="10640"/>
    <n v="-26387.199999999997"/>
    <n v="3640"/>
    <n v="7000"/>
  </r>
  <r>
    <x v="1"/>
    <x v="6"/>
    <x v="3"/>
    <x v="11"/>
    <n v="38"/>
    <n v="8740"/>
    <n v="23772.799999999999"/>
    <n v="1558"/>
    <n v="7182"/>
  </r>
  <r>
    <x v="1"/>
    <x v="6"/>
    <x v="5"/>
    <x v="12"/>
    <n v="78"/>
    <n v="390"/>
    <n v="1669.1999999999998"/>
    <n v="156"/>
    <n v="234"/>
  </r>
  <r>
    <x v="1"/>
    <x v="6"/>
    <x v="5"/>
    <x v="13"/>
    <n v="44"/>
    <n v="528"/>
    <n v="-1499.52"/>
    <n v="176"/>
    <n v="352"/>
  </r>
  <r>
    <x v="1"/>
    <x v="7"/>
    <x v="0"/>
    <x v="0"/>
    <n v="22"/>
    <n v="550"/>
    <n v="-1298"/>
    <n v="374"/>
    <n v="176"/>
  </r>
  <r>
    <x v="1"/>
    <x v="7"/>
    <x v="0"/>
    <x v="1"/>
    <n v="50"/>
    <n v="750"/>
    <n v="300"/>
    <n v="500"/>
    <n v="250"/>
  </r>
  <r>
    <x v="1"/>
    <x v="7"/>
    <x v="1"/>
    <x v="2"/>
    <n v="48"/>
    <n v="480"/>
    <n v="230.39999999999998"/>
    <n v="288"/>
    <n v="192"/>
  </r>
  <r>
    <x v="1"/>
    <x v="7"/>
    <x v="1"/>
    <x v="3"/>
    <n v="82"/>
    <n v="820"/>
    <n v="-1344.8000000000002"/>
    <n v="574"/>
    <n v="246"/>
  </r>
  <r>
    <x v="1"/>
    <x v="7"/>
    <x v="1"/>
    <x v="4"/>
    <n v="73"/>
    <n v="730"/>
    <n v="-1722.7999999999997"/>
    <n v="511"/>
    <n v="219"/>
  </r>
  <r>
    <x v="1"/>
    <x v="7"/>
    <x v="2"/>
    <x v="5"/>
    <n v="29"/>
    <n v="4350"/>
    <n v="15138"/>
    <n v="2030"/>
    <n v="2320"/>
  </r>
  <r>
    <x v="1"/>
    <x v="7"/>
    <x v="2"/>
    <x v="6"/>
    <n v="60"/>
    <n v="10800"/>
    <n v="21168"/>
    <n v="4200"/>
    <n v="6600"/>
  </r>
  <r>
    <x v="1"/>
    <x v="7"/>
    <x v="3"/>
    <x v="7"/>
    <n v="59"/>
    <n v="2950"/>
    <n v="-4484"/>
    <n v="1357"/>
    <n v="1593"/>
  </r>
  <r>
    <x v="1"/>
    <x v="7"/>
    <x v="4"/>
    <x v="8"/>
    <n v="117"/>
    <n v="12870"/>
    <n v="13899.6"/>
    <n v="4095"/>
    <n v="8775"/>
  </r>
  <r>
    <x v="1"/>
    <x v="7"/>
    <x v="3"/>
    <x v="9"/>
    <n v="94"/>
    <n v="8460"/>
    <n v="12859.2"/>
    <n v="3666"/>
    <n v="4794"/>
  </r>
  <r>
    <x v="1"/>
    <x v="7"/>
    <x v="4"/>
    <x v="10"/>
    <n v="31"/>
    <n v="5890"/>
    <n v="2120.4"/>
    <n v="2015"/>
    <n v="3875"/>
  </r>
  <r>
    <x v="1"/>
    <x v="7"/>
    <x v="3"/>
    <x v="11"/>
    <n v="49"/>
    <n v="11270"/>
    <n v="9917.6"/>
    <n v="2009"/>
    <n v="9261"/>
  </r>
  <r>
    <x v="1"/>
    <x v="7"/>
    <x v="5"/>
    <x v="12"/>
    <n v="87"/>
    <n v="435"/>
    <n v="835.2"/>
    <n v="174"/>
    <n v="261"/>
  </r>
  <r>
    <x v="1"/>
    <x v="7"/>
    <x v="5"/>
    <x v="13"/>
    <n v="26"/>
    <n v="312"/>
    <n v="1422.72"/>
    <n v="104"/>
    <n v="208"/>
  </r>
  <r>
    <x v="1"/>
    <x v="8"/>
    <x v="0"/>
    <x v="0"/>
    <n v="17"/>
    <n v="425"/>
    <n v="1428"/>
    <n v="289"/>
    <n v="136"/>
  </r>
  <r>
    <x v="1"/>
    <x v="8"/>
    <x v="0"/>
    <x v="1"/>
    <n v="31"/>
    <n v="465"/>
    <n v="-539.40000000000009"/>
    <n v="310"/>
    <n v="155"/>
  </r>
  <r>
    <x v="1"/>
    <x v="8"/>
    <x v="1"/>
    <x v="2"/>
    <n v="17"/>
    <n v="170"/>
    <n v="816"/>
    <n v="102"/>
    <n v="68"/>
  </r>
  <r>
    <x v="1"/>
    <x v="8"/>
    <x v="1"/>
    <x v="3"/>
    <n v="87"/>
    <n v="870"/>
    <n v="452.40000000000003"/>
    <n v="609"/>
    <n v="261"/>
  </r>
  <r>
    <x v="1"/>
    <x v="8"/>
    <x v="1"/>
    <x v="4"/>
    <n v="22"/>
    <n v="220"/>
    <n v="677.6"/>
    <n v="154"/>
    <n v="66"/>
  </r>
  <r>
    <x v="1"/>
    <x v="8"/>
    <x v="2"/>
    <x v="5"/>
    <n v="127"/>
    <n v="19050"/>
    <n v="91440"/>
    <n v="8890"/>
    <n v="10160"/>
  </r>
  <r>
    <x v="1"/>
    <x v="8"/>
    <x v="2"/>
    <x v="6"/>
    <n v="137"/>
    <n v="24660"/>
    <n v="39456"/>
    <n v="9590"/>
    <n v="15070"/>
  </r>
  <r>
    <x v="1"/>
    <x v="8"/>
    <x v="3"/>
    <x v="7"/>
    <n v="118"/>
    <n v="5900"/>
    <n v="20768"/>
    <n v="2714"/>
    <n v="3186"/>
  </r>
  <r>
    <x v="1"/>
    <x v="8"/>
    <x v="4"/>
    <x v="8"/>
    <n v="141"/>
    <n v="15510"/>
    <n v="41566.800000000003"/>
    <n v="4935"/>
    <n v="10575"/>
  </r>
  <r>
    <x v="1"/>
    <x v="8"/>
    <x v="3"/>
    <x v="9"/>
    <n v="133"/>
    <n v="11970"/>
    <n v="31600.799999999999"/>
    <n v="5187"/>
    <n v="6783"/>
  </r>
  <r>
    <x v="1"/>
    <x v="8"/>
    <x v="4"/>
    <x v="10"/>
    <n v="87"/>
    <n v="16530"/>
    <n v="62814"/>
    <n v="5655"/>
    <n v="10875"/>
  </r>
  <r>
    <x v="1"/>
    <x v="8"/>
    <x v="3"/>
    <x v="11"/>
    <n v="120"/>
    <n v="27600"/>
    <n v="66240"/>
    <n v="4920"/>
    <n v="22680"/>
  </r>
  <r>
    <x v="1"/>
    <x v="8"/>
    <x v="5"/>
    <x v="12"/>
    <n v="114"/>
    <n v="570"/>
    <n v="1801.2"/>
    <n v="228"/>
    <n v="342"/>
  </r>
  <r>
    <x v="1"/>
    <x v="8"/>
    <x v="5"/>
    <x v="13"/>
    <n v="75"/>
    <n v="900"/>
    <n v="-1080.0000000000002"/>
    <n v="300"/>
    <n v="600"/>
  </r>
  <r>
    <x v="1"/>
    <x v="9"/>
    <x v="0"/>
    <x v="0"/>
    <n v="8"/>
    <n v="200"/>
    <n v="-64"/>
    <n v="136"/>
    <n v="64"/>
  </r>
  <r>
    <x v="1"/>
    <x v="9"/>
    <x v="0"/>
    <x v="1"/>
    <n v="107"/>
    <n v="1605"/>
    <n v="7704"/>
    <n v="1070"/>
    <n v="535"/>
  </r>
  <r>
    <x v="1"/>
    <x v="9"/>
    <x v="1"/>
    <x v="2"/>
    <n v="24"/>
    <n v="240"/>
    <n v="556.79999999999995"/>
    <n v="144"/>
    <n v="96"/>
  </r>
  <r>
    <x v="1"/>
    <x v="9"/>
    <x v="1"/>
    <x v="3"/>
    <n v="83"/>
    <n v="830"/>
    <n v="3618.7999999999997"/>
    <n v="581"/>
    <n v="249"/>
  </r>
  <r>
    <x v="1"/>
    <x v="9"/>
    <x v="1"/>
    <x v="4"/>
    <n v="144"/>
    <n v="1440"/>
    <n v="-1900.7999999999997"/>
    <n v="1008"/>
    <n v="432"/>
  </r>
  <r>
    <x v="1"/>
    <x v="9"/>
    <x v="2"/>
    <x v="5"/>
    <n v="100"/>
    <n v="15000"/>
    <n v="44400"/>
    <n v="7000"/>
    <n v="8000"/>
  </r>
  <r>
    <x v="1"/>
    <x v="9"/>
    <x v="2"/>
    <x v="6"/>
    <n v="144"/>
    <n v="25920"/>
    <n v="103680"/>
    <n v="10080"/>
    <n v="15840"/>
  </r>
  <r>
    <x v="1"/>
    <x v="9"/>
    <x v="3"/>
    <x v="7"/>
    <n v="33"/>
    <n v="1650"/>
    <n v="-3762"/>
    <n v="759"/>
    <n v="891"/>
  </r>
  <r>
    <x v="1"/>
    <x v="9"/>
    <x v="4"/>
    <x v="8"/>
    <n v="70"/>
    <n v="7700"/>
    <n v="16324"/>
    <n v="2450"/>
    <n v="5250"/>
  </r>
  <r>
    <x v="1"/>
    <x v="9"/>
    <x v="3"/>
    <x v="9"/>
    <n v="2"/>
    <n v="180"/>
    <n v="345.6"/>
    <n v="78"/>
    <n v="102"/>
  </r>
  <r>
    <x v="1"/>
    <x v="9"/>
    <x v="4"/>
    <x v="10"/>
    <n v="11"/>
    <n v="2090"/>
    <n v="3260.4"/>
    <n v="715"/>
    <n v="1375"/>
  </r>
  <r>
    <x v="1"/>
    <x v="9"/>
    <x v="3"/>
    <x v="11"/>
    <n v="131"/>
    <n v="30130"/>
    <n v="72312"/>
    <n v="5371"/>
    <n v="24759"/>
  </r>
  <r>
    <x v="1"/>
    <x v="9"/>
    <x v="5"/>
    <x v="12"/>
    <n v="130"/>
    <n v="650"/>
    <n v="572"/>
    <n v="260"/>
    <n v="390"/>
  </r>
  <r>
    <x v="1"/>
    <x v="9"/>
    <x v="5"/>
    <x v="13"/>
    <n v="94"/>
    <n v="1128"/>
    <n v="-2571.8399999999997"/>
    <n v="376"/>
    <n v="752"/>
  </r>
  <r>
    <x v="1"/>
    <x v="10"/>
    <x v="0"/>
    <x v="0"/>
    <n v="138"/>
    <n v="3450"/>
    <n v="8280"/>
    <n v="2346"/>
    <n v="1104"/>
  </r>
  <r>
    <x v="1"/>
    <x v="10"/>
    <x v="0"/>
    <x v="1"/>
    <n v="150"/>
    <n v="2250"/>
    <n v="-5130"/>
    <n v="1500"/>
    <n v="750"/>
  </r>
  <r>
    <x v="1"/>
    <x v="10"/>
    <x v="1"/>
    <x v="2"/>
    <n v="92"/>
    <n v="920"/>
    <n v="-1361.6"/>
    <n v="552"/>
    <n v="368"/>
  </r>
  <r>
    <x v="1"/>
    <x v="10"/>
    <x v="1"/>
    <x v="3"/>
    <n v="73"/>
    <n v="730"/>
    <n v="-204.39999999999998"/>
    <n v="511"/>
    <n v="219"/>
  </r>
  <r>
    <x v="1"/>
    <x v="10"/>
    <x v="1"/>
    <x v="4"/>
    <n v="38"/>
    <n v="380"/>
    <n v="1261.5999999999999"/>
    <n v="266"/>
    <n v="114"/>
  </r>
  <r>
    <x v="1"/>
    <x v="10"/>
    <x v="2"/>
    <x v="5"/>
    <n v="58"/>
    <n v="8700"/>
    <n v="1740"/>
    <n v="4060"/>
    <n v="4640"/>
  </r>
  <r>
    <x v="1"/>
    <x v="10"/>
    <x v="2"/>
    <x v="6"/>
    <n v="144"/>
    <n v="25920"/>
    <n v="61171.200000000004"/>
    <n v="10080"/>
    <n v="15840"/>
  </r>
  <r>
    <x v="1"/>
    <x v="10"/>
    <x v="3"/>
    <x v="7"/>
    <n v="68"/>
    <n v="3400"/>
    <n v="9792"/>
    <n v="1564"/>
    <n v="1836"/>
  </r>
  <r>
    <x v="1"/>
    <x v="10"/>
    <x v="4"/>
    <x v="8"/>
    <n v="44"/>
    <n v="4840"/>
    <n v="-2710.4000000000005"/>
    <n v="1540"/>
    <n v="3300"/>
  </r>
  <r>
    <x v="1"/>
    <x v="10"/>
    <x v="3"/>
    <x v="9"/>
    <n v="75"/>
    <n v="6750"/>
    <n v="2160"/>
    <n v="2925"/>
    <n v="3825"/>
  </r>
  <r>
    <x v="1"/>
    <x v="10"/>
    <x v="4"/>
    <x v="10"/>
    <n v="67"/>
    <n v="12730"/>
    <n v="-24950.800000000003"/>
    <n v="4355"/>
    <n v="8375"/>
  </r>
  <r>
    <x v="1"/>
    <x v="10"/>
    <x v="3"/>
    <x v="11"/>
    <n v="104"/>
    <n v="23920"/>
    <n v="-58364.800000000003"/>
    <n v="4264"/>
    <n v="19656"/>
  </r>
  <r>
    <x v="1"/>
    <x v="10"/>
    <x v="5"/>
    <x v="12"/>
    <n v="29"/>
    <n v="145"/>
    <n v="690.19999999999993"/>
    <n v="58"/>
    <n v="87"/>
  </r>
  <r>
    <x v="1"/>
    <x v="10"/>
    <x v="5"/>
    <x v="13"/>
    <n v="74"/>
    <n v="888"/>
    <n v="-319.68000000000006"/>
    <n v="296"/>
    <n v="592"/>
  </r>
  <r>
    <x v="1"/>
    <x v="11"/>
    <x v="0"/>
    <x v="0"/>
    <n v="46"/>
    <n v="1150"/>
    <n v="1978"/>
    <n v="782"/>
    <n v="368"/>
  </r>
  <r>
    <x v="1"/>
    <x v="11"/>
    <x v="0"/>
    <x v="1"/>
    <n v="86"/>
    <n v="1290"/>
    <n v="-1806"/>
    <n v="860"/>
    <n v="430"/>
  </r>
  <r>
    <x v="1"/>
    <x v="11"/>
    <x v="1"/>
    <x v="2"/>
    <n v="4"/>
    <n v="40"/>
    <n v="32"/>
    <n v="24"/>
    <n v="16"/>
  </r>
  <r>
    <x v="1"/>
    <x v="11"/>
    <x v="1"/>
    <x v="3"/>
    <n v="66"/>
    <n v="660"/>
    <n v="-1953.6"/>
    <n v="462"/>
    <n v="198"/>
  </r>
  <r>
    <x v="1"/>
    <x v="11"/>
    <x v="1"/>
    <x v="4"/>
    <n v="53"/>
    <n v="530"/>
    <n v="551.20000000000005"/>
    <n v="371"/>
    <n v="159"/>
  </r>
  <r>
    <x v="1"/>
    <x v="11"/>
    <x v="2"/>
    <x v="5"/>
    <n v="78"/>
    <n v="11700"/>
    <n v="43524"/>
    <n v="5460"/>
    <n v="6240"/>
  </r>
  <r>
    <x v="1"/>
    <x v="11"/>
    <x v="2"/>
    <x v="6"/>
    <n v="135"/>
    <n v="24300"/>
    <n v="84564"/>
    <n v="9450"/>
    <n v="14850"/>
  </r>
  <r>
    <x v="1"/>
    <x v="11"/>
    <x v="3"/>
    <x v="7"/>
    <n v="2"/>
    <n v="100"/>
    <n v="144"/>
    <n v="46"/>
    <n v="54"/>
  </r>
  <r>
    <x v="1"/>
    <x v="11"/>
    <x v="4"/>
    <x v="8"/>
    <n v="115"/>
    <n v="12650"/>
    <n v="13156"/>
    <n v="4025"/>
    <n v="8625"/>
  </r>
  <r>
    <x v="1"/>
    <x v="11"/>
    <x v="3"/>
    <x v="9"/>
    <n v="55"/>
    <n v="4950"/>
    <n v="10098"/>
    <n v="2145"/>
    <n v="2805"/>
  </r>
  <r>
    <x v="1"/>
    <x v="11"/>
    <x v="4"/>
    <x v="10"/>
    <n v="24"/>
    <n v="4560"/>
    <n v="-13680"/>
    <n v="1560"/>
    <n v="3000"/>
  </r>
  <r>
    <x v="1"/>
    <x v="11"/>
    <x v="3"/>
    <x v="11"/>
    <n v="4"/>
    <n v="920"/>
    <n v="-368"/>
    <n v="164"/>
    <n v="756"/>
  </r>
  <r>
    <x v="1"/>
    <x v="11"/>
    <x v="5"/>
    <x v="12"/>
    <n v="123"/>
    <n v="615"/>
    <n v="-393.59999999999991"/>
    <n v="246"/>
    <n v="369"/>
  </r>
  <r>
    <x v="1"/>
    <x v="11"/>
    <x v="5"/>
    <x v="13"/>
    <n v="112"/>
    <n v="1344"/>
    <n v="5859.84"/>
    <n v="448"/>
    <n v="896"/>
  </r>
  <r>
    <x v="2"/>
    <x v="0"/>
    <x v="0"/>
    <x v="0"/>
    <n v="81"/>
    <n v="2025"/>
    <n v="-2673"/>
    <n v="1377"/>
    <n v="648"/>
  </r>
  <r>
    <x v="2"/>
    <x v="0"/>
    <x v="0"/>
    <x v="1"/>
    <n v="34"/>
    <n v="510"/>
    <n v="-1162.8"/>
    <n v="340"/>
    <n v="170"/>
  </r>
  <r>
    <x v="2"/>
    <x v="0"/>
    <x v="1"/>
    <x v="2"/>
    <n v="141"/>
    <n v="1410"/>
    <n v="5922"/>
    <n v="846"/>
    <n v="564"/>
  </r>
  <r>
    <x v="2"/>
    <x v="0"/>
    <x v="1"/>
    <x v="3"/>
    <n v="70"/>
    <n v="700"/>
    <n v="1176"/>
    <n v="490"/>
    <n v="210"/>
  </r>
  <r>
    <x v="2"/>
    <x v="0"/>
    <x v="1"/>
    <x v="4"/>
    <n v="44"/>
    <n v="440"/>
    <n v="1003.2"/>
    <n v="308"/>
    <n v="132"/>
  </r>
  <r>
    <x v="2"/>
    <x v="0"/>
    <x v="2"/>
    <x v="5"/>
    <n v="3"/>
    <n v="450"/>
    <n v="-612"/>
    <n v="210"/>
    <n v="240"/>
  </r>
  <r>
    <x v="2"/>
    <x v="0"/>
    <x v="2"/>
    <x v="6"/>
    <n v="35"/>
    <n v="6300"/>
    <n v="24192"/>
    <n v="2450"/>
    <n v="3850"/>
  </r>
  <r>
    <x v="2"/>
    <x v="0"/>
    <x v="3"/>
    <x v="7"/>
    <n v="34"/>
    <n v="1700"/>
    <n v="7684"/>
    <n v="782"/>
    <n v="918"/>
  </r>
  <r>
    <x v="2"/>
    <x v="0"/>
    <x v="4"/>
    <x v="8"/>
    <n v="45"/>
    <n v="4950"/>
    <n v="-9900"/>
    <n v="1575"/>
    <n v="3375"/>
  </r>
  <r>
    <x v="2"/>
    <x v="0"/>
    <x v="3"/>
    <x v="9"/>
    <n v="125"/>
    <n v="11250"/>
    <n v="34650"/>
    <n v="4875"/>
    <n v="6375"/>
  </r>
  <r>
    <x v="2"/>
    <x v="0"/>
    <x v="4"/>
    <x v="10"/>
    <n v="14"/>
    <n v="2660"/>
    <n v="10959.2"/>
    <n v="910"/>
    <n v="1750"/>
  </r>
  <r>
    <x v="2"/>
    <x v="0"/>
    <x v="3"/>
    <x v="11"/>
    <n v="2"/>
    <n v="460"/>
    <n v="-883.2"/>
    <n v="82"/>
    <n v="378"/>
  </r>
  <r>
    <x v="2"/>
    <x v="0"/>
    <x v="5"/>
    <x v="12"/>
    <n v="150"/>
    <n v="750"/>
    <n v="-480"/>
    <n v="300"/>
    <n v="450"/>
  </r>
  <r>
    <x v="2"/>
    <x v="0"/>
    <x v="5"/>
    <x v="13"/>
    <n v="12"/>
    <n v="144"/>
    <n v="51.84"/>
    <n v="48"/>
    <n v="96"/>
  </r>
  <r>
    <x v="2"/>
    <x v="1"/>
    <x v="0"/>
    <x v="0"/>
    <n v="150"/>
    <n v="3750"/>
    <n v="-7200"/>
    <n v="2550"/>
    <n v="1200"/>
  </r>
  <r>
    <x v="2"/>
    <x v="1"/>
    <x v="0"/>
    <x v="1"/>
    <n v="106"/>
    <n v="1590"/>
    <n v="2480.4"/>
    <n v="1060"/>
    <n v="530"/>
  </r>
  <r>
    <x v="2"/>
    <x v="1"/>
    <x v="1"/>
    <x v="2"/>
    <n v="37"/>
    <n v="370"/>
    <n v="873.2"/>
    <n v="222"/>
    <n v="148"/>
  </r>
  <r>
    <x v="2"/>
    <x v="1"/>
    <x v="1"/>
    <x v="3"/>
    <n v="35"/>
    <n v="350"/>
    <n v="-826"/>
    <n v="245"/>
    <n v="105"/>
  </r>
  <r>
    <x v="2"/>
    <x v="1"/>
    <x v="1"/>
    <x v="4"/>
    <n v="103"/>
    <n v="1030"/>
    <n v="-535.59999999999991"/>
    <n v="721"/>
    <n v="309"/>
  </r>
  <r>
    <x v="2"/>
    <x v="1"/>
    <x v="2"/>
    <x v="5"/>
    <n v="111"/>
    <n v="16650"/>
    <n v="-20646"/>
    <n v="7770"/>
    <n v="8880"/>
  </r>
  <r>
    <x v="2"/>
    <x v="1"/>
    <x v="2"/>
    <x v="6"/>
    <n v="39"/>
    <n v="7020"/>
    <n v="32572.799999999999"/>
    <n v="2730"/>
    <n v="4290"/>
  </r>
  <r>
    <x v="2"/>
    <x v="1"/>
    <x v="3"/>
    <x v="7"/>
    <n v="135"/>
    <n v="6750"/>
    <n v="-810.00000000000091"/>
    <n v="3105"/>
    <n v="3645"/>
  </r>
  <r>
    <x v="2"/>
    <x v="1"/>
    <x v="4"/>
    <x v="8"/>
    <n v="79"/>
    <n v="8690"/>
    <n v="-18075.2"/>
    <n v="2765"/>
    <n v="5925"/>
  </r>
  <r>
    <x v="2"/>
    <x v="1"/>
    <x v="3"/>
    <x v="9"/>
    <n v="78"/>
    <n v="7020"/>
    <n v="29764.800000000003"/>
    <n v="3042"/>
    <n v="3978"/>
  </r>
  <r>
    <x v="2"/>
    <x v="1"/>
    <x v="4"/>
    <x v="10"/>
    <n v="53"/>
    <n v="10070"/>
    <n v="30612.799999999999"/>
    <n v="3445"/>
    <n v="6625"/>
  </r>
  <r>
    <x v="2"/>
    <x v="1"/>
    <x v="3"/>
    <x v="11"/>
    <n v="7"/>
    <n v="1610"/>
    <n v="322"/>
    <n v="287"/>
    <n v="1323"/>
  </r>
  <r>
    <x v="2"/>
    <x v="1"/>
    <x v="5"/>
    <x v="12"/>
    <n v="57"/>
    <n v="285"/>
    <n v="114"/>
    <n v="114"/>
    <n v="171"/>
  </r>
  <r>
    <x v="2"/>
    <x v="1"/>
    <x v="5"/>
    <x v="13"/>
    <n v="84"/>
    <n v="1008"/>
    <n v="-241.92000000000007"/>
    <n v="336"/>
    <n v="672"/>
  </r>
  <r>
    <x v="2"/>
    <x v="2"/>
    <x v="0"/>
    <x v="0"/>
    <n v="35"/>
    <n v="875"/>
    <n v="210"/>
    <n v="595"/>
    <n v="280"/>
  </r>
  <r>
    <x v="2"/>
    <x v="2"/>
    <x v="0"/>
    <x v="1"/>
    <n v="31"/>
    <n v="465"/>
    <n v="-427.79999999999995"/>
    <n v="310"/>
    <n v="155"/>
  </r>
  <r>
    <x v="2"/>
    <x v="2"/>
    <x v="1"/>
    <x v="2"/>
    <n v="113"/>
    <n v="1130"/>
    <n v="2531.1999999999998"/>
    <n v="678"/>
    <n v="452"/>
  </r>
  <r>
    <x v="2"/>
    <x v="2"/>
    <x v="1"/>
    <x v="3"/>
    <n v="135"/>
    <n v="1350"/>
    <n v="6264"/>
    <n v="945"/>
    <n v="405"/>
  </r>
  <r>
    <x v="2"/>
    <x v="2"/>
    <x v="1"/>
    <x v="4"/>
    <n v="32"/>
    <n v="320"/>
    <n v="1408"/>
    <n v="224"/>
    <n v="96"/>
  </r>
  <r>
    <x v="2"/>
    <x v="2"/>
    <x v="2"/>
    <x v="5"/>
    <n v="2"/>
    <n v="300"/>
    <n v="168"/>
    <n v="140"/>
    <n v="160"/>
  </r>
  <r>
    <x v="2"/>
    <x v="2"/>
    <x v="2"/>
    <x v="6"/>
    <n v="119"/>
    <n v="21420"/>
    <n v="10281.6"/>
    <n v="8330"/>
    <n v="13090"/>
  </r>
  <r>
    <x v="2"/>
    <x v="2"/>
    <x v="3"/>
    <x v="7"/>
    <n v="115"/>
    <n v="5750"/>
    <n v="13110"/>
    <n v="2645"/>
    <n v="3105"/>
  </r>
  <r>
    <x v="2"/>
    <x v="2"/>
    <x v="4"/>
    <x v="8"/>
    <n v="81"/>
    <n v="8910"/>
    <n v="29581.199999999997"/>
    <n v="2835"/>
    <n v="6075"/>
  </r>
  <r>
    <x v="2"/>
    <x v="2"/>
    <x v="3"/>
    <x v="9"/>
    <n v="79"/>
    <n v="7110"/>
    <n v="32421.600000000002"/>
    <n v="3081"/>
    <n v="4029"/>
  </r>
  <r>
    <x v="2"/>
    <x v="2"/>
    <x v="4"/>
    <x v="10"/>
    <n v="102"/>
    <n v="19380"/>
    <n v="-25581.599999999999"/>
    <n v="6630"/>
    <n v="12750"/>
  </r>
  <r>
    <x v="2"/>
    <x v="2"/>
    <x v="3"/>
    <x v="11"/>
    <n v="117"/>
    <n v="26910"/>
    <n v="33368.400000000001"/>
    <n v="4797"/>
    <n v="22113"/>
  </r>
  <r>
    <x v="2"/>
    <x v="2"/>
    <x v="5"/>
    <x v="12"/>
    <n v="30"/>
    <n v="150"/>
    <n v="-186.00000000000006"/>
    <n v="60"/>
    <n v="90"/>
  </r>
  <r>
    <x v="2"/>
    <x v="2"/>
    <x v="5"/>
    <x v="13"/>
    <n v="8"/>
    <n v="96"/>
    <n v="0"/>
    <n v="32"/>
    <n v="64"/>
  </r>
  <r>
    <x v="2"/>
    <x v="3"/>
    <x v="0"/>
    <x v="0"/>
    <n v="3"/>
    <n v="75"/>
    <n v="6"/>
    <n v="51"/>
    <n v="24"/>
  </r>
  <r>
    <x v="2"/>
    <x v="3"/>
    <x v="0"/>
    <x v="1"/>
    <n v="22"/>
    <n v="330"/>
    <n v="1214.4000000000001"/>
    <n v="220"/>
    <n v="110"/>
  </r>
  <r>
    <x v="2"/>
    <x v="3"/>
    <x v="1"/>
    <x v="2"/>
    <n v="75"/>
    <n v="750"/>
    <n v="210"/>
    <n v="450"/>
    <n v="300"/>
  </r>
  <r>
    <x v="2"/>
    <x v="3"/>
    <x v="1"/>
    <x v="3"/>
    <n v="32"/>
    <n v="320"/>
    <n v="-524.80000000000007"/>
    <n v="224"/>
    <n v="96"/>
  </r>
  <r>
    <x v="2"/>
    <x v="3"/>
    <x v="1"/>
    <x v="4"/>
    <n v="135"/>
    <n v="1350"/>
    <n v="2916"/>
    <n v="945"/>
    <n v="405"/>
  </r>
  <r>
    <x v="2"/>
    <x v="3"/>
    <x v="2"/>
    <x v="5"/>
    <n v="12"/>
    <n v="1800"/>
    <n v="-5184"/>
    <n v="840"/>
    <n v="960"/>
  </r>
  <r>
    <x v="2"/>
    <x v="3"/>
    <x v="2"/>
    <x v="6"/>
    <n v="78"/>
    <n v="14040"/>
    <n v="53913.599999999999"/>
    <n v="5460"/>
    <n v="8580"/>
  </r>
  <r>
    <x v="2"/>
    <x v="3"/>
    <x v="3"/>
    <x v="7"/>
    <n v="141"/>
    <n v="7050"/>
    <n v="14382"/>
    <n v="3243"/>
    <n v="3807"/>
  </r>
  <r>
    <x v="2"/>
    <x v="3"/>
    <x v="4"/>
    <x v="8"/>
    <n v="74"/>
    <n v="8140"/>
    <n v="26373.600000000002"/>
    <n v="2590"/>
    <n v="5550"/>
  </r>
  <r>
    <x v="2"/>
    <x v="3"/>
    <x v="3"/>
    <x v="9"/>
    <n v="8"/>
    <n v="720"/>
    <n v="1900.8"/>
    <n v="312"/>
    <n v="408"/>
  </r>
  <r>
    <x v="2"/>
    <x v="3"/>
    <x v="4"/>
    <x v="10"/>
    <n v="127"/>
    <n v="24130"/>
    <n v="-58877.2"/>
    <n v="8255"/>
    <n v="15875"/>
  </r>
  <r>
    <x v="2"/>
    <x v="3"/>
    <x v="3"/>
    <x v="11"/>
    <n v="63"/>
    <n v="14490"/>
    <n v="40572"/>
    <n v="2583"/>
    <n v="11907"/>
  </r>
  <r>
    <x v="2"/>
    <x v="3"/>
    <x v="5"/>
    <x v="12"/>
    <n v="60"/>
    <n v="300"/>
    <n v="60"/>
    <n v="120"/>
    <n v="180"/>
  </r>
  <r>
    <x v="2"/>
    <x v="3"/>
    <x v="5"/>
    <x v="13"/>
    <n v="29"/>
    <n v="348"/>
    <n v="139.20000000000002"/>
    <n v="116"/>
    <n v="232"/>
  </r>
  <r>
    <x v="2"/>
    <x v="4"/>
    <x v="0"/>
    <x v="0"/>
    <n v="37"/>
    <n v="925"/>
    <n v="-2109"/>
    <n v="629"/>
    <n v="296"/>
  </r>
  <r>
    <x v="2"/>
    <x v="4"/>
    <x v="0"/>
    <x v="1"/>
    <n v="120"/>
    <n v="1800"/>
    <n v="-2808"/>
    <n v="1200"/>
    <n v="600"/>
  </r>
  <r>
    <x v="2"/>
    <x v="4"/>
    <x v="1"/>
    <x v="2"/>
    <n v="67"/>
    <n v="670"/>
    <n v="-1929.6"/>
    <n v="402"/>
    <n v="268"/>
  </r>
  <r>
    <x v="2"/>
    <x v="4"/>
    <x v="1"/>
    <x v="3"/>
    <n v="128"/>
    <n v="1280"/>
    <n v="1894.4"/>
    <n v="896"/>
    <n v="384"/>
  </r>
  <r>
    <x v="2"/>
    <x v="4"/>
    <x v="1"/>
    <x v="4"/>
    <n v="80"/>
    <n v="800"/>
    <n v="1344"/>
    <n v="560"/>
    <n v="240"/>
  </r>
  <r>
    <x v="2"/>
    <x v="4"/>
    <x v="2"/>
    <x v="5"/>
    <n v="57"/>
    <n v="8550"/>
    <n v="12654"/>
    <n v="3990"/>
    <n v="4560"/>
  </r>
  <r>
    <x v="2"/>
    <x v="4"/>
    <x v="2"/>
    <x v="6"/>
    <n v="26"/>
    <n v="4680"/>
    <n v="-1684.8000000000002"/>
    <n v="1820"/>
    <n v="2860"/>
  </r>
  <r>
    <x v="2"/>
    <x v="4"/>
    <x v="3"/>
    <x v="7"/>
    <n v="97"/>
    <n v="4850"/>
    <n v="19594"/>
    <n v="2231"/>
    <n v="2619"/>
  </r>
  <r>
    <x v="2"/>
    <x v="4"/>
    <x v="4"/>
    <x v="8"/>
    <n v="23"/>
    <n v="2530"/>
    <n v="2125.1999999999998"/>
    <n v="805"/>
    <n v="1725"/>
  </r>
  <r>
    <x v="2"/>
    <x v="4"/>
    <x v="3"/>
    <x v="9"/>
    <n v="118"/>
    <n v="10620"/>
    <n v="14443.2"/>
    <n v="4602"/>
    <n v="6018"/>
  </r>
  <r>
    <x v="2"/>
    <x v="4"/>
    <x v="4"/>
    <x v="10"/>
    <n v="87"/>
    <n v="16530"/>
    <n v="-13224"/>
    <n v="5655"/>
    <n v="10875"/>
  </r>
  <r>
    <x v="2"/>
    <x v="4"/>
    <x v="3"/>
    <x v="11"/>
    <n v="33"/>
    <n v="7590"/>
    <n v="1821.6000000000004"/>
    <n v="1353"/>
    <n v="6237"/>
  </r>
  <r>
    <x v="2"/>
    <x v="4"/>
    <x v="5"/>
    <x v="12"/>
    <n v="142"/>
    <n v="710"/>
    <n v="3521.6"/>
    <n v="284"/>
    <n v="426"/>
  </r>
  <r>
    <x v="2"/>
    <x v="4"/>
    <x v="5"/>
    <x v="13"/>
    <n v="83"/>
    <n v="996"/>
    <n v="2509.92"/>
    <n v="332"/>
    <n v="664"/>
  </r>
  <r>
    <x v="2"/>
    <x v="5"/>
    <x v="0"/>
    <x v="0"/>
    <n v="54"/>
    <n v="1350"/>
    <n v="2160"/>
    <n v="918"/>
    <n v="432"/>
  </r>
  <r>
    <x v="2"/>
    <x v="5"/>
    <x v="0"/>
    <x v="1"/>
    <n v="101"/>
    <n v="1515"/>
    <n v="5029.7999999999993"/>
    <n v="1010"/>
    <n v="505"/>
  </r>
  <r>
    <x v="2"/>
    <x v="5"/>
    <x v="1"/>
    <x v="2"/>
    <n v="72"/>
    <n v="720"/>
    <n v="1180.8"/>
    <n v="432"/>
    <n v="288"/>
  </r>
  <r>
    <x v="2"/>
    <x v="5"/>
    <x v="1"/>
    <x v="3"/>
    <n v="41"/>
    <n v="410"/>
    <n v="377.2"/>
    <n v="287"/>
    <n v="123"/>
  </r>
  <r>
    <x v="2"/>
    <x v="5"/>
    <x v="1"/>
    <x v="4"/>
    <n v="22"/>
    <n v="220"/>
    <n v="800.80000000000007"/>
    <n v="154"/>
    <n v="66"/>
  </r>
  <r>
    <x v="2"/>
    <x v="5"/>
    <x v="2"/>
    <x v="5"/>
    <n v="92"/>
    <n v="13800"/>
    <n v="-29808"/>
    <n v="6440"/>
    <n v="7360"/>
  </r>
  <r>
    <x v="2"/>
    <x v="5"/>
    <x v="2"/>
    <x v="6"/>
    <n v="75"/>
    <n v="13500"/>
    <n v="-23220"/>
    <n v="5250"/>
    <n v="8250"/>
  </r>
  <r>
    <x v="2"/>
    <x v="5"/>
    <x v="3"/>
    <x v="7"/>
    <n v="78"/>
    <n v="3900"/>
    <n v="6552"/>
    <n v="1794"/>
    <n v="2106"/>
  </r>
  <r>
    <x v="2"/>
    <x v="5"/>
    <x v="4"/>
    <x v="8"/>
    <n v="130"/>
    <n v="14300"/>
    <n v="5720"/>
    <n v="4550"/>
    <n v="9750"/>
  </r>
  <r>
    <x v="2"/>
    <x v="5"/>
    <x v="3"/>
    <x v="9"/>
    <n v="18"/>
    <n v="1620"/>
    <n v="-4536"/>
    <n v="702"/>
    <n v="918"/>
  </r>
  <r>
    <x v="2"/>
    <x v="5"/>
    <x v="4"/>
    <x v="10"/>
    <n v="25"/>
    <n v="4750"/>
    <n v="-3610"/>
    <n v="1625"/>
    <n v="3125"/>
  </r>
  <r>
    <x v="2"/>
    <x v="5"/>
    <x v="3"/>
    <x v="11"/>
    <n v="142"/>
    <n v="32660"/>
    <n v="75771.200000000012"/>
    <n v="5822"/>
    <n v="26838"/>
  </r>
  <r>
    <x v="2"/>
    <x v="5"/>
    <x v="5"/>
    <x v="12"/>
    <n v="42"/>
    <n v="210"/>
    <n v="445.20000000000005"/>
    <n v="84"/>
    <n v="126"/>
  </r>
  <r>
    <x v="2"/>
    <x v="5"/>
    <x v="5"/>
    <x v="13"/>
    <n v="103"/>
    <n v="1236"/>
    <n v="-3460.8"/>
    <n v="412"/>
    <n v="824"/>
  </r>
  <r>
    <x v="2"/>
    <x v="6"/>
    <x v="0"/>
    <x v="0"/>
    <n v="121"/>
    <n v="3025"/>
    <n v="9317"/>
    <n v="2057"/>
    <n v="968"/>
  </r>
  <r>
    <x v="2"/>
    <x v="6"/>
    <x v="0"/>
    <x v="1"/>
    <n v="55"/>
    <n v="825"/>
    <n v="924"/>
    <n v="550"/>
    <n v="275"/>
  </r>
  <r>
    <x v="2"/>
    <x v="6"/>
    <x v="1"/>
    <x v="2"/>
    <n v="10"/>
    <n v="100"/>
    <n v="240"/>
    <n v="60"/>
    <n v="40"/>
  </r>
  <r>
    <x v="2"/>
    <x v="6"/>
    <x v="1"/>
    <x v="3"/>
    <n v="61"/>
    <n v="610"/>
    <n v="829.6"/>
    <n v="427"/>
    <n v="183"/>
  </r>
  <r>
    <x v="2"/>
    <x v="6"/>
    <x v="1"/>
    <x v="4"/>
    <n v="10"/>
    <n v="100"/>
    <n v="268"/>
    <n v="70"/>
    <n v="30"/>
  </r>
  <r>
    <x v="2"/>
    <x v="6"/>
    <x v="2"/>
    <x v="5"/>
    <n v="7"/>
    <n v="1050"/>
    <n v="5166"/>
    <n v="490"/>
    <n v="560"/>
  </r>
  <r>
    <x v="2"/>
    <x v="6"/>
    <x v="2"/>
    <x v="6"/>
    <n v="79"/>
    <n v="14220"/>
    <n v="55742.400000000001"/>
    <n v="5530"/>
    <n v="8690"/>
  </r>
  <r>
    <x v="2"/>
    <x v="6"/>
    <x v="3"/>
    <x v="7"/>
    <n v="60"/>
    <n v="3000"/>
    <n v="2520"/>
    <n v="1380"/>
    <n v="1620"/>
  </r>
  <r>
    <x v="2"/>
    <x v="6"/>
    <x v="4"/>
    <x v="8"/>
    <n v="1"/>
    <n v="110"/>
    <n v="259.60000000000002"/>
    <n v="35"/>
    <n v="75"/>
  </r>
  <r>
    <x v="2"/>
    <x v="6"/>
    <x v="3"/>
    <x v="9"/>
    <n v="82"/>
    <n v="7380"/>
    <n v="-18302.400000000001"/>
    <n v="3198"/>
    <n v="4182"/>
  </r>
  <r>
    <x v="2"/>
    <x v="6"/>
    <x v="4"/>
    <x v="10"/>
    <n v="130"/>
    <n v="24700"/>
    <n v="-63232"/>
    <n v="8450"/>
    <n v="16250"/>
  </r>
  <r>
    <x v="2"/>
    <x v="6"/>
    <x v="3"/>
    <x v="11"/>
    <n v="72"/>
    <n v="16560"/>
    <n v="-11260.8"/>
    <n v="2952"/>
    <n v="13608"/>
  </r>
  <r>
    <x v="2"/>
    <x v="6"/>
    <x v="5"/>
    <x v="12"/>
    <n v="4"/>
    <n v="20"/>
    <n v="69.599999999999994"/>
    <n v="8"/>
    <n v="12"/>
  </r>
  <r>
    <x v="2"/>
    <x v="6"/>
    <x v="5"/>
    <x v="13"/>
    <n v="148"/>
    <n v="1776"/>
    <n v="6819.84"/>
    <n v="592"/>
    <n v="1184"/>
  </r>
  <r>
    <x v="2"/>
    <x v="7"/>
    <x v="0"/>
    <x v="0"/>
    <n v="16"/>
    <n v="400"/>
    <n v="-976"/>
    <n v="272"/>
    <n v="128"/>
  </r>
  <r>
    <x v="2"/>
    <x v="7"/>
    <x v="0"/>
    <x v="1"/>
    <n v="136"/>
    <n v="2040"/>
    <n v="-244.80000000000018"/>
    <n v="1360"/>
    <n v="680"/>
  </r>
  <r>
    <x v="2"/>
    <x v="7"/>
    <x v="1"/>
    <x v="2"/>
    <n v="102"/>
    <n v="1020"/>
    <n v="979.2"/>
    <n v="612"/>
    <n v="408"/>
  </r>
  <r>
    <x v="2"/>
    <x v="7"/>
    <x v="1"/>
    <x v="3"/>
    <n v="24"/>
    <n v="240"/>
    <n v="720"/>
    <n v="168"/>
    <n v="72"/>
  </r>
  <r>
    <x v="2"/>
    <x v="7"/>
    <x v="1"/>
    <x v="4"/>
    <n v="94"/>
    <n v="940"/>
    <n v="3534.3999999999996"/>
    <n v="658"/>
    <n v="282"/>
  </r>
  <r>
    <x v="2"/>
    <x v="7"/>
    <x v="2"/>
    <x v="5"/>
    <n v="99"/>
    <n v="14850"/>
    <n v="-31482"/>
    <n v="6930"/>
    <n v="7920"/>
  </r>
  <r>
    <x v="2"/>
    <x v="7"/>
    <x v="2"/>
    <x v="6"/>
    <n v="11"/>
    <n v="1980"/>
    <n v="4356"/>
    <n v="770"/>
    <n v="1210"/>
  </r>
  <r>
    <x v="2"/>
    <x v="7"/>
    <x v="3"/>
    <x v="7"/>
    <n v="140"/>
    <n v="7000"/>
    <n v="3640"/>
    <n v="3220"/>
    <n v="3780"/>
  </r>
  <r>
    <x v="2"/>
    <x v="7"/>
    <x v="4"/>
    <x v="8"/>
    <n v="122"/>
    <n v="13420"/>
    <n v="10736"/>
    <n v="4270"/>
    <n v="9150"/>
  </r>
  <r>
    <x v="2"/>
    <x v="7"/>
    <x v="3"/>
    <x v="9"/>
    <n v="40"/>
    <n v="3600"/>
    <n v="4608"/>
    <n v="1560"/>
    <n v="2040"/>
  </r>
  <r>
    <x v="2"/>
    <x v="7"/>
    <x v="4"/>
    <x v="10"/>
    <n v="113"/>
    <n v="21470"/>
    <n v="45516.4"/>
    <n v="7345"/>
    <n v="14125"/>
  </r>
  <r>
    <x v="2"/>
    <x v="7"/>
    <x v="3"/>
    <x v="11"/>
    <n v="107"/>
    <n v="24610"/>
    <n v="-4922"/>
    <n v="4387"/>
    <n v="20223"/>
  </r>
  <r>
    <x v="2"/>
    <x v="7"/>
    <x v="5"/>
    <x v="12"/>
    <n v="95"/>
    <n v="475"/>
    <n v="1691"/>
    <n v="190"/>
    <n v="285"/>
  </r>
  <r>
    <x v="2"/>
    <x v="7"/>
    <x v="5"/>
    <x v="13"/>
    <n v="100"/>
    <n v="1200"/>
    <n v="5136"/>
    <n v="400"/>
    <n v="800"/>
  </r>
  <r>
    <x v="2"/>
    <x v="8"/>
    <x v="0"/>
    <x v="0"/>
    <n v="101"/>
    <n v="2525"/>
    <n v="11413"/>
    <n v="1717"/>
    <n v="808"/>
  </r>
  <r>
    <x v="2"/>
    <x v="8"/>
    <x v="0"/>
    <x v="1"/>
    <n v="16"/>
    <n v="240"/>
    <n v="441.6"/>
    <n v="160"/>
    <n v="80"/>
  </r>
  <r>
    <x v="2"/>
    <x v="8"/>
    <x v="1"/>
    <x v="2"/>
    <n v="147"/>
    <n v="1470"/>
    <n v="4762.8"/>
    <n v="882"/>
    <n v="588"/>
  </r>
  <r>
    <x v="2"/>
    <x v="8"/>
    <x v="1"/>
    <x v="3"/>
    <n v="45"/>
    <n v="450"/>
    <n v="-1062"/>
    <n v="315"/>
    <n v="135"/>
  </r>
  <r>
    <x v="2"/>
    <x v="8"/>
    <x v="1"/>
    <x v="4"/>
    <n v="12"/>
    <n v="120"/>
    <n v="-196.8"/>
    <n v="84"/>
    <n v="36"/>
  </r>
  <r>
    <x v="2"/>
    <x v="8"/>
    <x v="2"/>
    <x v="5"/>
    <n v="54"/>
    <n v="8100"/>
    <n v="-20736"/>
    <n v="3780"/>
    <n v="4320"/>
  </r>
  <r>
    <x v="2"/>
    <x v="8"/>
    <x v="2"/>
    <x v="6"/>
    <n v="130"/>
    <n v="23400"/>
    <n v="-936"/>
    <n v="9100"/>
    <n v="14300"/>
  </r>
  <r>
    <x v="2"/>
    <x v="8"/>
    <x v="3"/>
    <x v="7"/>
    <n v="14"/>
    <n v="700"/>
    <n v="2184"/>
    <n v="322"/>
    <n v="378"/>
  </r>
  <r>
    <x v="2"/>
    <x v="8"/>
    <x v="4"/>
    <x v="8"/>
    <n v="129"/>
    <n v="14190"/>
    <n v="14757.6"/>
    <n v="4515"/>
    <n v="9675"/>
  </r>
  <r>
    <x v="2"/>
    <x v="8"/>
    <x v="3"/>
    <x v="9"/>
    <n v="94"/>
    <n v="8460"/>
    <n v="37562.399999999994"/>
    <n v="3666"/>
    <n v="4794"/>
  </r>
  <r>
    <x v="2"/>
    <x v="8"/>
    <x v="4"/>
    <x v="10"/>
    <n v="51"/>
    <n v="9690"/>
    <n v="42636"/>
    <n v="3315"/>
    <n v="6375"/>
  </r>
  <r>
    <x v="2"/>
    <x v="8"/>
    <x v="3"/>
    <x v="11"/>
    <n v="91"/>
    <n v="20930"/>
    <n v="87906"/>
    <n v="3731"/>
    <n v="17199"/>
  </r>
  <r>
    <x v="2"/>
    <x v="8"/>
    <x v="5"/>
    <x v="12"/>
    <n v="2"/>
    <n v="10"/>
    <n v="-19.600000000000001"/>
    <n v="4"/>
    <n v="6"/>
  </r>
  <r>
    <x v="2"/>
    <x v="8"/>
    <x v="5"/>
    <x v="13"/>
    <n v="82"/>
    <n v="984"/>
    <n v="1456.32"/>
    <n v="328"/>
    <n v="656"/>
  </r>
  <r>
    <x v="2"/>
    <x v="9"/>
    <x v="0"/>
    <x v="0"/>
    <n v="97"/>
    <n v="2425"/>
    <n v="7178"/>
    <n v="1649"/>
    <n v="776"/>
  </r>
  <r>
    <x v="2"/>
    <x v="9"/>
    <x v="0"/>
    <x v="1"/>
    <n v="123"/>
    <n v="1845"/>
    <n v="2804.4"/>
    <n v="1230"/>
    <n v="615"/>
  </r>
  <r>
    <x v="2"/>
    <x v="9"/>
    <x v="1"/>
    <x v="2"/>
    <n v="12"/>
    <n v="120"/>
    <n v="331.2"/>
    <n v="72"/>
    <n v="48"/>
  </r>
  <r>
    <x v="2"/>
    <x v="9"/>
    <x v="1"/>
    <x v="3"/>
    <n v="80"/>
    <n v="800"/>
    <n v="-864"/>
    <n v="560"/>
    <n v="240"/>
  </r>
  <r>
    <x v="2"/>
    <x v="9"/>
    <x v="1"/>
    <x v="4"/>
    <n v="142"/>
    <n v="1420"/>
    <n v="-2044.7999999999997"/>
    <n v="994"/>
    <n v="426"/>
  </r>
  <r>
    <x v="2"/>
    <x v="9"/>
    <x v="2"/>
    <x v="5"/>
    <n v="5"/>
    <n v="750"/>
    <n v="-2160"/>
    <n v="350"/>
    <n v="400"/>
  </r>
  <r>
    <x v="2"/>
    <x v="9"/>
    <x v="2"/>
    <x v="6"/>
    <n v="42"/>
    <n v="7560"/>
    <n v="10584"/>
    <n v="2940"/>
    <n v="4620"/>
  </r>
  <r>
    <x v="2"/>
    <x v="9"/>
    <x v="3"/>
    <x v="7"/>
    <n v="38"/>
    <n v="1900"/>
    <n v="-3800"/>
    <n v="874"/>
    <n v="1026"/>
  </r>
  <r>
    <x v="2"/>
    <x v="9"/>
    <x v="4"/>
    <x v="8"/>
    <n v="79"/>
    <n v="8690"/>
    <n v="-11470.8"/>
    <n v="2765"/>
    <n v="5925"/>
  </r>
  <r>
    <x v="2"/>
    <x v="9"/>
    <x v="3"/>
    <x v="9"/>
    <n v="26"/>
    <n v="2340"/>
    <n v="10670.4"/>
    <n v="1014"/>
    <n v="1326"/>
  </r>
  <r>
    <x v="2"/>
    <x v="9"/>
    <x v="4"/>
    <x v="10"/>
    <n v="117"/>
    <n v="22230"/>
    <n v="-48016.800000000003"/>
    <n v="7605"/>
    <n v="14625"/>
  </r>
  <r>
    <x v="2"/>
    <x v="9"/>
    <x v="3"/>
    <x v="11"/>
    <n v="137"/>
    <n v="31510"/>
    <n v="-70582.400000000009"/>
    <n v="5617"/>
    <n v="25893"/>
  </r>
  <r>
    <x v="2"/>
    <x v="9"/>
    <x v="5"/>
    <x v="12"/>
    <n v="130"/>
    <n v="650"/>
    <n v="988"/>
    <n v="260"/>
    <n v="390"/>
  </r>
  <r>
    <x v="2"/>
    <x v="9"/>
    <x v="5"/>
    <x v="13"/>
    <n v="106"/>
    <n v="1272"/>
    <n v="6054.7199999999993"/>
    <n v="424"/>
    <n v="848"/>
  </r>
  <r>
    <x v="2"/>
    <x v="10"/>
    <x v="0"/>
    <x v="0"/>
    <n v="28"/>
    <n v="700"/>
    <n v="-364"/>
    <n v="476"/>
    <n v="224"/>
  </r>
  <r>
    <x v="2"/>
    <x v="10"/>
    <x v="0"/>
    <x v="1"/>
    <n v="108"/>
    <n v="1620"/>
    <n v="-4276.8"/>
    <n v="1080"/>
    <n v="540"/>
  </r>
  <r>
    <x v="2"/>
    <x v="10"/>
    <x v="1"/>
    <x v="2"/>
    <n v="53"/>
    <n v="530"/>
    <n v="1399.1999999999998"/>
    <n v="318"/>
    <n v="212"/>
  </r>
  <r>
    <x v="2"/>
    <x v="10"/>
    <x v="1"/>
    <x v="3"/>
    <n v="66"/>
    <n v="660"/>
    <n v="2296.8000000000002"/>
    <n v="462"/>
    <n v="198"/>
  </r>
  <r>
    <x v="2"/>
    <x v="10"/>
    <x v="1"/>
    <x v="4"/>
    <n v="127"/>
    <n v="1270"/>
    <n v="5791.2"/>
    <n v="889"/>
    <n v="381"/>
  </r>
  <r>
    <x v="2"/>
    <x v="10"/>
    <x v="2"/>
    <x v="5"/>
    <n v="48"/>
    <n v="7200"/>
    <n v="13536"/>
    <n v="3360"/>
    <n v="3840"/>
  </r>
  <r>
    <x v="2"/>
    <x v="10"/>
    <x v="2"/>
    <x v="6"/>
    <n v="19"/>
    <n v="3420"/>
    <n v="-6156"/>
    <n v="1330"/>
    <n v="2090"/>
  </r>
  <r>
    <x v="2"/>
    <x v="10"/>
    <x v="3"/>
    <x v="7"/>
    <n v="121"/>
    <n v="6050"/>
    <n v="-7985.9999999999982"/>
    <n v="2783"/>
    <n v="3267"/>
  </r>
  <r>
    <x v="2"/>
    <x v="10"/>
    <x v="4"/>
    <x v="8"/>
    <n v="73"/>
    <n v="8030"/>
    <n v="-642.40000000000146"/>
    <n v="2555"/>
    <n v="5475"/>
  </r>
  <r>
    <x v="2"/>
    <x v="10"/>
    <x v="3"/>
    <x v="9"/>
    <n v="2"/>
    <n v="180"/>
    <n v="-417.6"/>
    <n v="78"/>
    <n v="102"/>
  </r>
  <r>
    <x v="2"/>
    <x v="10"/>
    <x v="4"/>
    <x v="10"/>
    <n v="120"/>
    <n v="22800"/>
    <n v="42864"/>
    <n v="7800"/>
    <n v="15000"/>
  </r>
  <r>
    <x v="2"/>
    <x v="10"/>
    <x v="3"/>
    <x v="11"/>
    <n v="50"/>
    <n v="11500"/>
    <n v="-26680"/>
    <n v="2050"/>
    <n v="9450"/>
  </r>
  <r>
    <x v="2"/>
    <x v="10"/>
    <x v="5"/>
    <x v="12"/>
    <n v="143"/>
    <n v="715"/>
    <n v="-2087.7999999999997"/>
    <n v="286"/>
    <n v="429"/>
  </r>
  <r>
    <x v="2"/>
    <x v="10"/>
    <x v="5"/>
    <x v="13"/>
    <n v="41"/>
    <n v="492"/>
    <n v="354.24"/>
    <n v="164"/>
    <n v="328"/>
  </r>
  <r>
    <x v="2"/>
    <x v="11"/>
    <x v="0"/>
    <x v="0"/>
    <n v="145"/>
    <n v="3625"/>
    <n v="14935"/>
    <n v="2465"/>
    <n v="1160"/>
  </r>
  <r>
    <x v="2"/>
    <x v="11"/>
    <x v="0"/>
    <x v="1"/>
    <n v="76"/>
    <n v="1140"/>
    <n v="2188.8000000000002"/>
    <n v="760"/>
    <n v="380"/>
  </r>
  <r>
    <x v="2"/>
    <x v="11"/>
    <x v="1"/>
    <x v="2"/>
    <n v="13"/>
    <n v="130"/>
    <n v="457.6"/>
    <n v="78"/>
    <n v="52"/>
  </r>
  <r>
    <x v="2"/>
    <x v="11"/>
    <x v="1"/>
    <x v="3"/>
    <n v="131"/>
    <n v="1310"/>
    <n v="1886.4"/>
    <n v="917"/>
    <n v="393"/>
  </r>
  <r>
    <x v="2"/>
    <x v="11"/>
    <x v="1"/>
    <x v="4"/>
    <n v="28"/>
    <n v="280"/>
    <n v="392"/>
    <n v="196"/>
    <n v="84"/>
  </r>
  <r>
    <x v="2"/>
    <x v="11"/>
    <x v="2"/>
    <x v="5"/>
    <n v="66"/>
    <n v="9900"/>
    <n v="-14652"/>
    <n v="4620"/>
    <n v="5280"/>
  </r>
  <r>
    <x v="2"/>
    <x v="11"/>
    <x v="2"/>
    <x v="6"/>
    <n v="73"/>
    <n v="13140"/>
    <n v="59392.800000000003"/>
    <n v="5110"/>
    <n v="8030"/>
  </r>
  <r>
    <x v="2"/>
    <x v="11"/>
    <x v="3"/>
    <x v="7"/>
    <n v="35"/>
    <n v="1750"/>
    <n v="3640"/>
    <n v="805"/>
    <n v="945"/>
  </r>
  <r>
    <x v="2"/>
    <x v="11"/>
    <x v="4"/>
    <x v="8"/>
    <n v="61"/>
    <n v="6710"/>
    <n v="0"/>
    <n v="2135"/>
    <n v="4575"/>
  </r>
  <r>
    <x v="2"/>
    <x v="11"/>
    <x v="3"/>
    <x v="9"/>
    <n v="136"/>
    <n v="12240"/>
    <n v="35251.199999999997"/>
    <n v="5304"/>
    <n v="6936"/>
  </r>
  <r>
    <x v="2"/>
    <x v="11"/>
    <x v="4"/>
    <x v="10"/>
    <n v="31"/>
    <n v="5890"/>
    <n v="-12486.8"/>
    <n v="2015"/>
    <n v="3875"/>
  </r>
  <r>
    <x v="2"/>
    <x v="11"/>
    <x v="3"/>
    <x v="11"/>
    <n v="81"/>
    <n v="18630"/>
    <n v="79736.399999999994"/>
    <n v="3321"/>
    <n v="15309"/>
  </r>
  <r>
    <x v="2"/>
    <x v="11"/>
    <x v="5"/>
    <x v="12"/>
    <n v="121"/>
    <n v="605"/>
    <n v="2686.2"/>
    <n v="242"/>
    <n v="363"/>
  </r>
  <r>
    <x v="2"/>
    <x v="11"/>
    <x v="5"/>
    <x v="13"/>
    <n v="58"/>
    <n v="696"/>
    <n v="-696"/>
    <n v="232"/>
    <n v="464"/>
  </r>
  <r>
    <x v="3"/>
    <x v="0"/>
    <x v="0"/>
    <x v="0"/>
    <n v="44"/>
    <n v="1100"/>
    <n v="396"/>
    <n v="748"/>
    <n v="352"/>
  </r>
  <r>
    <x v="3"/>
    <x v="0"/>
    <x v="0"/>
    <x v="1"/>
    <n v="77"/>
    <n v="1155"/>
    <n v="4435.2"/>
    <n v="770"/>
    <n v="385"/>
  </r>
  <r>
    <x v="3"/>
    <x v="0"/>
    <x v="1"/>
    <x v="2"/>
    <n v="56"/>
    <n v="560"/>
    <n v="2441.6"/>
    <n v="336"/>
    <n v="224"/>
  </r>
  <r>
    <x v="3"/>
    <x v="0"/>
    <x v="1"/>
    <x v="3"/>
    <n v="59"/>
    <n v="590"/>
    <n v="2714"/>
    <n v="413"/>
    <n v="177"/>
  </r>
  <r>
    <x v="3"/>
    <x v="0"/>
    <x v="1"/>
    <x v="4"/>
    <n v="22"/>
    <n v="220"/>
    <n v="-440"/>
    <n v="154"/>
    <n v="66"/>
  </r>
  <r>
    <x v="3"/>
    <x v="0"/>
    <x v="2"/>
    <x v="5"/>
    <n v="63"/>
    <n v="9450"/>
    <n v="-18144"/>
    <n v="4410"/>
    <n v="5040"/>
  </r>
  <r>
    <x v="3"/>
    <x v="0"/>
    <x v="2"/>
    <x v="6"/>
    <n v="86"/>
    <n v="15480"/>
    <n v="-31579.199999999997"/>
    <n v="6020"/>
    <n v="9460"/>
  </r>
  <r>
    <x v="3"/>
    <x v="0"/>
    <x v="3"/>
    <x v="7"/>
    <n v="115"/>
    <n v="5750"/>
    <n v="7820"/>
    <n v="2645"/>
    <n v="3105"/>
  </r>
  <r>
    <x v="3"/>
    <x v="0"/>
    <x v="4"/>
    <x v="8"/>
    <n v="20"/>
    <n v="2200"/>
    <n v="4048"/>
    <n v="700"/>
    <n v="1500"/>
  </r>
  <r>
    <x v="3"/>
    <x v="0"/>
    <x v="3"/>
    <x v="9"/>
    <n v="103"/>
    <n v="9270"/>
    <n v="35967.599999999999"/>
    <n v="4017"/>
    <n v="5253"/>
  </r>
  <r>
    <x v="3"/>
    <x v="0"/>
    <x v="4"/>
    <x v="10"/>
    <n v="6"/>
    <n v="1140"/>
    <n v="-182.39999999999986"/>
    <n v="390"/>
    <n v="750"/>
  </r>
  <r>
    <x v="3"/>
    <x v="0"/>
    <x v="3"/>
    <x v="11"/>
    <n v="69"/>
    <n v="15870"/>
    <n v="-20313.599999999999"/>
    <n v="2829"/>
    <n v="13041"/>
  </r>
  <r>
    <x v="3"/>
    <x v="0"/>
    <x v="5"/>
    <x v="12"/>
    <n v="145"/>
    <n v="725"/>
    <n v="638"/>
    <n v="290"/>
    <n v="435"/>
  </r>
  <r>
    <x v="3"/>
    <x v="0"/>
    <x v="5"/>
    <x v="13"/>
    <n v="125"/>
    <n v="1500"/>
    <n v="2460"/>
    <n v="500"/>
    <n v="1000"/>
  </r>
  <r>
    <x v="3"/>
    <x v="1"/>
    <x v="0"/>
    <x v="0"/>
    <n v="31"/>
    <n v="775"/>
    <n v="3534"/>
    <n v="527"/>
    <n v="248"/>
  </r>
  <r>
    <x v="3"/>
    <x v="1"/>
    <x v="0"/>
    <x v="1"/>
    <n v="91"/>
    <n v="1365"/>
    <n v="-3985.8"/>
    <n v="910"/>
    <n v="455"/>
  </r>
  <r>
    <x v="3"/>
    <x v="1"/>
    <x v="1"/>
    <x v="2"/>
    <n v="17"/>
    <n v="170"/>
    <n v="61.2"/>
    <n v="102"/>
    <n v="68"/>
  </r>
  <r>
    <x v="3"/>
    <x v="1"/>
    <x v="1"/>
    <x v="3"/>
    <n v="43"/>
    <n v="430"/>
    <n v="2081.1999999999998"/>
    <n v="301"/>
    <n v="129"/>
  </r>
  <r>
    <x v="3"/>
    <x v="1"/>
    <x v="1"/>
    <x v="4"/>
    <n v="101"/>
    <n v="1010"/>
    <n v="-1696.8000000000002"/>
    <n v="707"/>
    <n v="303"/>
  </r>
  <r>
    <x v="3"/>
    <x v="1"/>
    <x v="2"/>
    <x v="5"/>
    <n v="137"/>
    <n v="20550"/>
    <n v="33702"/>
    <n v="9590"/>
    <n v="10960"/>
  </r>
  <r>
    <x v="3"/>
    <x v="1"/>
    <x v="2"/>
    <x v="6"/>
    <n v="144"/>
    <n v="25920"/>
    <n v="-52876.800000000003"/>
    <n v="10080"/>
    <n v="15840"/>
  </r>
  <r>
    <x v="3"/>
    <x v="1"/>
    <x v="3"/>
    <x v="7"/>
    <n v="3"/>
    <n v="150"/>
    <n v="54"/>
    <n v="69"/>
    <n v="81"/>
  </r>
  <r>
    <x v="3"/>
    <x v="1"/>
    <x v="4"/>
    <x v="8"/>
    <n v="75"/>
    <n v="8250"/>
    <n v="25410"/>
    <n v="2625"/>
    <n v="5625"/>
  </r>
  <r>
    <x v="3"/>
    <x v="1"/>
    <x v="3"/>
    <x v="9"/>
    <n v="41"/>
    <n v="3690"/>
    <n v="16826.400000000001"/>
    <n v="1599"/>
    <n v="2091"/>
  </r>
  <r>
    <x v="3"/>
    <x v="1"/>
    <x v="4"/>
    <x v="10"/>
    <n v="82"/>
    <n v="15580"/>
    <n v="61696.800000000003"/>
    <n v="5330"/>
    <n v="10250"/>
  </r>
  <r>
    <x v="3"/>
    <x v="1"/>
    <x v="3"/>
    <x v="11"/>
    <n v="55"/>
    <n v="12650"/>
    <n v="38962"/>
    <n v="2255"/>
    <n v="10395"/>
  </r>
  <r>
    <x v="3"/>
    <x v="1"/>
    <x v="5"/>
    <x v="12"/>
    <n v="133"/>
    <n v="665"/>
    <n v="-79.800000000000068"/>
    <n v="266"/>
    <n v="399"/>
  </r>
  <r>
    <x v="3"/>
    <x v="1"/>
    <x v="5"/>
    <x v="13"/>
    <n v="47"/>
    <n v="564"/>
    <n v="1534.08"/>
    <n v="188"/>
    <n v="376"/>
  </r>
  <r>
    <x v="3"/>
    <x v="2"/>
    <x v="0"/>
    <x v="0"/>
    <n v="100"/>
    <n v="2500"/>
    <n v="-2700"/>
    <n v="1700"/>
    <n v="800"/>
  </r>
  <r>
    <x v="3"/>
    <x v="2"/>
    <x v="0"/>
    <x v="1"/>
    <n v="19"/>
    <n v="285"/>
    <n v="1151.4000000000001"/>
    <n v="190"/>
    <n v="95"/>
  </r>
  <r>
    <x v="3"/>
    <x v="2"/>
    <x v="1"/>
    <x v="2"/>
    <n v="62"/>
    <n v="620"/>
    <n v="1860"/>
    <n v="372"/>
    <n v="248"/>
  </r>
  <r>
    <x v="3"/>
    <x v="2"/>
    <x v="1"/>
    <x v="3"/>
    <n v="31"/>
    <n v="310"/>
    <n v="-285.19999999999993"/>
    <n v="217"/>
    <n v="93"/>
  </r>
  <r>
    <x v="3"/>
    <x v="2"/>
    <x v="1"/>
    <x v="4"/>
    <n v="86"/>
    <n v="860"/>
    <n v="-2167.1999999999998"/>
    <n v="602"/>
    <n v="258"/>
  </r>
  <r>
    <x v="3"/>
    <x v="2"/>
    <x v="2"/>
    <x v="5"/>
    <n v="71"/>
    <n v="10650"/>
    <n v="-31098"/>
    <n v="4970"/>
    <n v="5680"/>
  </r>
  <r>
    <x v="3"/>
    <x v="2"/>
    <x v="2"/>
    <x v="6"/>
    <n v="100"/>
    <n v="18000"/>
    <n v="-28800"/>
    <n v="7000"/>
    <n v="11000"/>
  </r>
  <r>
    <x v="3"/>
    <x v="2"/>
    <x v="3"/>
    <x v="7"/>
    <n v="2"/>
    <n v="100"/>
    <n v="412"/>
    <n v="46"/>
    <n v="54"/>
  </r>
  <r>
    <x v="3"/>
    <x v="2"/>
    <x v="4"/>
    <x v="8"/>
    <n v="64"/>
    <n v="7040"/>
    <n v="-8729.6000000000022"/>
    <n v="2240"/>
    <n v="4800"/>
  </r>
  <r>
    <x v="3"/>
    <x v="2"/>
    <x v="3"/>
    <x v="9"/>
    <n v="21"/>
    <n v="1890"/>
    <n v="604.79999999999995"/>
    <n v="819"/>
    <n v="1071"/>
  </r>
  <r>
    <x v="3"/>
    <x v="2"/>
    <x v="4"/>
    <x v="10"/>
    <n v="49"/>
    <n v="9310"/>
    <n v="11544.4"/>
    <n v="3185"/>
    <n v="6125"/>
  </r>
  <r>
    <x v="3"/>
    <x v="2"/>
    <x v="3"/>
    <x v="11"/>
    <n v="90"/>
    <n v="20700"/>
    <n v="-22356"/>
    <n v="3690"/>
    <n v="17010"/>
  </r>
  <r>
    <x v="3"/>
    <x v="2"/>
    <x v="5"/>
    <x v="12"/>
    <n v="111"/>
    <n v="555"/>
    <n v="1065.5999999999999"/>
    <n v="222"/>
    <n v="333"/>
  </r>
  <r>
    <x v="3"/>
    <x v="2"/>
    <x v="5"/>
    <x v="13"/>
    <n v="43"/>
    <n v="516"/>
    <n v="-412.80000000000007"/>
    <n v="172"/>
    <n v="344"/>
  </r>
  <r>
    <x v="3"/>
    <x v="3"/>
    <x v="0"/>
    <x v="0"/>
    <n v="146"/>
    <n v="3650"/>
    <n v="8176"/>
    <n v="2482"/>
    <n v="1168"/>
  </r>
  <r>
    <x v="3"/>
    <x v="3"/>
    <x v="0"/>
    <x v="1"/>
    <n v="120"/>
    <n v="1800"/>
    <n v="6192"/>
    <n v="1200"/>
    <n v="600"/>
  </r>
  <r>
    <x v="3"/>
    <x v="3"/>
    <x v="1"/>
    <x v="2"/>
    <n v="114"/>
    <n v="1140"/>
    <n v="1596"/>
    <n v="684"/>
    <n v="456"/>
  </r>
  <r>
    <x v="3"/>
    <x v="3"/>
    <x v="1"/>
    <x v="3"/>
    <n v="12"/>
    <n v="120"/>
    <n v="-278.39999999999998"/>
    <n v="84"/>
    <n v="36"/>
  </r>
  <r>
    <x v="3"/>
    <x v="3"/>
    <x v="1"/>
    <x v="4"/>
    <n v="122"/>
    <n v="1220"/>
    <n v="3220.8"/>
    <n v="854"/>
    <n v="366"/>
  </r>
  <r>
    <x v="3"/>
    <x v="3"/>
    <x v="2"/>
    <x v="5"/>
    <n v="66"/>
    <n v="9900"/>
    <n v="36036"/>
    <n v="4620"/>
    <n v="5280"/>
  </r>
  <r>
    <x v="3"/>
    <x v="3"/>
    <x v="2"/>
    <x v="6"/>
    <n v="75"/>
    <n v="13500"/>
    <n v="-19440"/>
    <n v="5250"/>
    <n v="8250"/>
  </r>
  <r>
    <x v="3"/>
    <x v="3"/>
    <x v="3"/>
    <x v="7"/>
    <n v="68"/>
    <n v="3400"/>
    <n v="7480"/>
    <n v="1564"/>
    <n v="1836"/>
  </r>
  <r>
    <x v="3"/>
    <x v="3"/>
    <x v="4"/>
    <x v="8"/>
    <n v="18"/>
    <n v="1980"/>
    <n v="4039.2000000000003"/>
    <n v="630"/>
    <n v="1350"/>
  </r>
  <r>
    <x v="3"/>
    <x v="3"/>
    <x v="3"/>
    <x v="9"/>
    <n v="112"/>
    <n v="10080"/>
    <n v="37900.800000000003"/>
    <n v="4368"/>
    <n v="5712"/>
  </r>
  <r>
    <x v="3"/>
    <x v="3"/>
    <x v="4"/>
    <x v="10"/>
    <n v="142"/>
    <n v="26980"/>
    <n v="128424.79999999999"/>
    <n v="9230"/>
    <n v="17750"/>
  </r>
  <r>
    <x v="3"/>
    <x v="3"/>
    <x v="3"/>
    <x v="11"/>
    <n v="59"/>
    <n v="13570"/>
    <n v="7056.4000000000005"/>
    <n v="2419"/>
    <n v="11151"/>
  </r>
  <r>
    <x v="3"/>
    <x v="3"/>
    <x v="5"/>
    <x v="12"/>
    <n v="101"/>
    <n v="505"/>
    <n v="1353.4"/>
    <n v="202"/>
    <n v="303"/>
  </r>
  <r>
    <x v="3"/>
    <x v="3"/>
    <x v="5"/>
    <x v="13"/>
    <n v="133"/>
    <n v="1596"/>
    <n v="6128.6399999999994"/>
    <n v="532"/>
    <n v="1064"/>
  </r>
  <r>
    <x v="3"/>
    <x v="4"/>
    <x v="0"/>
    <x v="0"/>
    <n v="27"/>
    <n v="675"/>
    <n v="1458"/>
    <n v="459"/>
    <n v="216"/>
  </r>
  <r>
    <x v="3"/>
    <x v="4"/>
    <x v="0"/>
    <x v="1"/>
    <n v="57"/>
    <n v="855"/>
    <n v="3591"/>
    <n v="570"/>
    <n v="285"/>
  </r>
  <r>
    <x v="3"/>
    <x v="4"/>
    <x v="1"/>
    <x v="2"/>
    <n v="59"/>
    <n v="590"/>
    <n v="755.2"/>
    <n v="354"/>
    <n v="236"/>
  </r>
  <r>
    <x v="3"/>
    <x v="4"/>
    <x v="1"/>
    <x v="3"/>
    <n v="137"/>
    <n v="1370"/>
    <n v="2575.6"/>
    <n v="959"/>
    <n v="411"/>
  </r>
  <r>
    <x v="3"/>
    <x v="4"/>
    <x v="1"/>
    <x v="4"/>
    <n v="64"/>
    <n v="640"/>
    <n v="1254.4000000000001"/>
    <n v="448"/>
    <n v="192"/>
  </r>
  <r>
    <x v="3"/>
    <x v="4"/>
    <x v="2"/>
    <x v="5"/>
    <n v="124"/>
    <n v="18600"/>
    <n v="-39432"/>
    <n v="8680"/>
    <n v="9920"/>
  </r>
  <r>
    <x v="3"/>
    <x v="4"/>
    <x v="2"/>
    <x v="6"/>
    <n v="130"/>
    <n v="23400"/>
    <n v="50544"/>
    <n v="9100"/>
    <n v="14300"/>
  </r>
  <r>
    <x v="3"/>
    <x v="4"/>
    <x v="3"/>
    <x v="7"/>
    <n v="135"/>
    <n v="6750"/>
    <n v="-17550"/>
    <n v="3105"/>
    <n v="3645"/>
  </r>
  <r>
    <x v="3"/>
    <x v="4"/>
    <x v="4"/>
    <x v="8"/>
    <n v="69"/>
    <n v="7590"/>
    <n v="-3036"/>
    <n v="2415"/>
    <n v="5175"/>
  </r>
  <r>
    <x v="3"/>
    <x v="4"/>
    <x v="3"/>
    <x v="9"/>
    <n v="81"/>
    <n v="7290"/>
    <n v="28576.799999999999"/>
    <n v="3159"/>
    <n v="4131"/>
  </r>
  <r>
    <x v="3"/>
    <x v="4"/>
    <x v="4"/>
    <x v="10"/>
    <n v="4"/>
    <n v="760"/>
    <n v="-638.40000000000009"/>
    <n v="260"/>
    <n v="500"/>
  </r>
  <r>
    <x v="3"/>
    <x v="4"/>
    <x v="3"/>
    <x v="11"/>
    <n v="70"/>
    <n v="16100"/>
    <n v="-23184"/>
    <n v="2870"/>
    <n v="13230"/>
  </r>
  <r>
    <x v="3"/>
    <x v="4"/>
    <x v="5"/>
    <x v="12"/>
    <n v="107"/>
    <n v="535"/>
    <n v="-577.79999999999995"/>
    <n v="214"/>
    <n v="321"/>
  </r>
  <r>
    <x v="3"/>
    <x v="4"/>
    <x v="5"/>
    <x v="13"/>
    <n v="25"/>
    <n v="300"/>
    <n v="1200"/>
    <n v="100"/>
    <n v="200"/>
  </r>
  <r>
    <x v="3"/>
    <x v="5"/>
    <x v="0"/>
    <x v="0"/>
    <n v="108"/>
    <n v="2700"/>
    <n v="-432"/>
    <n v="1836"/>
    <n v="864"/>
  </r>
  <r>
    <x v="3"/>
    <x v="5"/>
    <x v="0"/>
    <x v="1"/>
    <n v="23"/>
    <n v="345"/>
    <n v="1587"/>
    <n v="230"/>
    <n v="115"/>
  </r>
  <r>
    <x v="3"/>
    <x v="5"/>
    <x v="1"/>
    <x v="2"/>
    <n v="93"/>
    <n v="930"/>
    <n v="-1488"/>
    <n v="558"/>
    <n v="372"/>
  </r>
  <r>
    <x v="3"/>
    <x v="5"/>
    <x v="1"/>
    <x v="3"/>
    <n v="135"/>
    <n v="1350"/>
    <n v="4320"/>
    <n v="945"/>
    <n v="405"/>
  </r>
  <r>
    <x v="3"/>
    <x v="5"/>
    <x v="1"/>
    <x v="4"/>
    <n v="90"/>
    <n v="900"/>
    <n v="3888"/>
    <n v="630"/>
    <n v="270"/>
  </r>
  <r>
    <x v="3"/>
    <x v="5"/>
    <x v="2"/>
    <x v="5"/>
    <n v="99"/>
    <n v="14850"/>
    <n v="55242"/>
    <n v="6930"/>
    <n v="7920"/>
  </r>
  <r>
    <x v="3"/>
    <x v="5"/>
    <x v="2"/>
    <x v="6"/>
    <n v="145"/>
    <n v="26100"/>
    <n v="107532"/>
    <n v="10150"/>
    <n v="15950"/>
  </r>
  <r>
    <x v="3"/>
    <x v="5"/>
    <x v="3"/>
    <x v="7"/>
    <n v="1"/>
    <n v="50"/>
    <n v="-78"/>
    <n v="23"/>
    <n v="27"/>
  </r>
  <r>
    <x v="3"/>
    <x v="5"/>
    <x v="4"/>
    <x v="8"/>
    <n v="1"/>
    <n v="110"/>
    <n v="13.200000000000003"/>
    <n v="35"/>
    <n v="75"/>
  </r>
  <r>
    <x v="3"/>
    <x v="5"/>
    <x v="3"/>
    <x v="9"/>
    <n v="53"/>
    <n v="4770"/>
    <n v="-10303.200000000001"/>
    <n v="2067"/>
    <n v="2703"/>
  </r>
  <r>
    <x v="3"/>
    <x v="5"/>
    <x v="4"/>
    <x v="10"/>
    <n v="50"/>
    <n v="9500"/>
    <n v="-1140.0000000000018"/>
    <n v="3250"/>
    <n v="6250"/>
  </r>
  <r>
    <x v="3"/>
    <x v="5"/>
    <x v="3"/>
    <x v="11"/>
    <n v="142"/>
    <n v="32660"/>
    <n v="-62707.199999999997"/>
    <n v="5822"/>
    <n v="26838"/>
  </r>
  <r>
    <x v="3"/>
    <x v="5"/>
    <x v="5"/>
    <x v="12"/>
    <n v="53"/>
    <n v="265"/>
    <n v="1176.5999999999999"/>
    <n v="106"/>
    <n v="159"/>
  </r>
  <r>
    <x v="3"/>
    <x v="5"/>
    <x v="5"/>
    <x v="13"/>
    <n v="126"/>
    <n v="1512"/>
    <n v="7257.5999999999995"/>
    <n v="504"/>
    <n v="1008"/>
  </r>
  <r>
    <x v="3"/>
    <x v="6"/>
    <x v="0"/>
    <x v="0"/>
    <n v="2"/>
    <n v="50"/>
    <n v="-44"/>
    <n v="34"/>
    <n v="16"/>
  </r>
  <r>
    <x v="3"/>
    <x v="6"/>
    <x v="0"/>
    <x v="1"/>
    <n v="122"/>
    <n v="1830"/>
    <n v="-5050.7999999999993"/>
    <n v="1220"/>
    <n v="610"/>
  </r>
  <r>
    <x v="3"/>
    <x v="6"/>
    <x v="1"/>
    <x v="2"/>
    <n v="119"/>
    <n v="1190"/>
    <n v="4236.3999999999996"/>
    <n v="714"/>
    <n v="476"/>
  </r>
  <r>
    <x v="3"/>
    <x v="6"/>
    <x v="1"/>
    <x v="3"/>
    <n v="82"/>
    <n v="820"/>
    <n v="1016.8"/>
    <n v="574"/>
    <n v="246"/>
  </r>
  <r>
    <x v="3"/>
    <x v="6"/>
    <x v="1"/>
    <x v="4"/>
    <n v="32"/>
    <n v="320"/>
    <n v="-755.2"/>
    <n v="224"/>
    <n v="96"/>
  </r>
  <r>
    <x v="3"/>
    <x v="6"/>
    <x v="2"/>
    <x v="5"/>
    <n v="149"/>
    <n v="22350"/>
    <n v="-31290"/>
    <n v="10430"/>
    <n v="11920"/>
  </r>
  <r>
    <x v="3"/>
    <x v="6"/>
    <x v="2"/>
    <x v="6"/>
    <n v="50"/>
    <n v="9000"/>
    <n v="5400"/>
    <n v="3500"/>
    <n v="5500"/>
  </r>
  <r>
    <x v="3"/>
    <x v="6"/>
    <x v="3"/>
    <x v="7"/>
    <n v="82"/>
    <n v="4100"/>
    <n v="18368"/>
    <n v="1886"/>
    <n v="2214"/>
  </r>
  <r>
    <x v="3"/>
    <x v="6"/>
    <x v="4"/>
    <x v="8"/>
    <n v="147"/>
    <n v="16170"/>
    <n v="-40748.400000000001"/>
    <n v="5145"/>
    <n v="11025"/>
  </r>
  <r>
    <x v="3"/>
    <x v="6"/>
    <x v="3"/>
    <x v="9"/>
    <n v="72"/>
    <n v="6480"/>
    <n v="-6739.2000000000007"/>
    <n v="2808"/>
    <n v="3672"/>
  </r>
  <r>
    <x v="3"/>
    <x v="6"/>
    <x v="4"/>
    <x v="10"/>
    <n v="99"/>
    <n v="18810"/>
    <n v="5266.8000000000011"/>
    <n v="6435"/>
    <n v="12375"/>
  </r>
  <r>
    <x v="3"/>
    <x v="6"/>
    <x v="3"/>
    <x v="11"/>
    <n v="139"/>
    <n v="31970"/>
    <n v="135552.79999999999"/>
    <n v="5699"/>
    <n v="26271"/>
  </r>
  <r>
    <x v="3"/>
    <x v="6"/>
    <x v="5"/>
    <x v="12"/>
    <n v="31"/>
    <n v="155"/>
    <n v="-409.20000000000005"/>
    <n v="62"/>
    <n v="93"/>
  </r>
  <r>
    <x v="3"/>
    <x v="6"/>
    <x v="5"/>
    <x v="13"/>
    <n v="49"/>
    <n v="588"/>
    <n v="2234.3999999999996"/>
    <n v="196"/>
    <n v="392"/>
  </r>
  <r>
    <x v="3"/>
    <x v="7"/>
    <x v="0"/>
    <x v="0"/>
    <n v="143"/>
    <n v="3575"/>
    <n v="-2145"/>
    <n v="2431"/>
    <n v="1144"/>
  </r>
  <r>
    <x v="3"/>
    <x v="7"/>
    <x v="0"/>
    <x v="1"/>
    <n v="106"/>
    <n v="1590"/>
    <n v="7250.4"/>
    <n v="1060"/>
    <n v="530"/>
  </r>
  <r>
    <x v="3"/>
    <x v="7"/>
    <x v="1"/>
    <x v="2"/>
    <n v="81"/>
    <n v="810"/>
    <n v="-2268"/>
    <n v="486"/>
    <n v="324"/>
  </r>
  <r>
    <x v="3"/>
    <x v="7"/>
    <x v="1"/>
    <x v="3"/>
    <n v="35"/>
    <n v="350"/>
    <n v="840"/>
    <n v="245"/>
    <n v="105"/>
  </r>
  <r>
    <x v="3"/>
    <x v="7"/>
    <x v="1"/>
    <x v="4"/>
    <n v="110"/>
    <n v="1100"/>
    <n v="-1100"/>
    <n v="770"/>
    <n v="330"/>
  </r>
  <r>
    <x v="3"/>
    <x v="7"/>
    <x v="2"/>
    <x v="5"/>
    <n v="66"/>
    <n v="9900"/>
    <n v="37620"/>
    <n v="4620"/>
    <n v="5280"/>
  </r>
  <r>
    <x v="3"/>
    <x v="7"/>
    <x v="2"/>
    <x v="6"/>
    <n v="28"/>
    <n v="5040"/>
    <n v="11491.2"/>
    <n v="1960"/>
    <n v="3080"/>
  </r>
  <r>
    <x v="3"/>
    <x v="7"/>
    <x v="3"/>
    <x v="7"/>
    <n v="63"/>
    <n v="3150"/>
    <n v="-4410"/>
    <n v="1449"/>
    <n v="1701"/>
  </r>
  <r>
    <x v="3"/>
    <x v="7"/>
    <x v="4"/>
    <x v="8"/>
    <n v="93"/>
    <n v="10230"/>
    <n v="22915.200000000001"/>
    <n v="3255"/>
    <n v="6975"/>
  </r>
  <r>
    <x v="3"/>
    <x v="7"/>
    <x v="3"/>
    <x v="9"/>
    <n v="117"/>
    <n v="10530"/>
    <n v="34959.599999999999"/>
    <n v="4563"/>
    <n v="5967"/>
  </r>
  <r>
    <x v="3"/>
    <x v="7"/>
    <x v="4"/>
    <x v="10"/>
    <n v="125"/>
    <n v="23750"/>
    <n v="59850"/>
    <n v="8125"/>
    <n v="15625"/>
  </r>
  <r>
    <x v="3"/>
    <x v="7"/>
    <x v="3"/>
    <x v="11"/>
    <n v="92"/>
    <n v="21160"/>
    <n v="24545.599999999999"/>
    <n v="3772"/>
    <n v="17388"/>
  </r>
  <r>
    <x v="3"/>
    <x v="7"/>
    <x v="5"/>
    <x v="12"/>
    <n v="143"/>
    <n v="715"/>
    <n v="629.20000000000005"/>
    <n v="286"/>
    <n v="429"/>
  </r>
  <r>
    <x v="3"/>
    <x v="7"/>
    <x v="5"/>
    <x v="13"/>
    <n v="62"/>
    <n v="744"/>
    <n v="-446.40000000000009"/>
    <n v="248"/>
    <n v="496"/>
  </r>
  <r>
    <x v="3"/>
    <x v="8"/>
    <x v="0"/>
    <x v="0"/>
    <n v="150"/>
    <n v="3750"/>
    <n v="3900"/>
    <n v="2550"/>
    <n v="1200"/>
  </r>
  <r>
    <x v="3"/>
    <x v="8"/>
    <x v="0"/>
    <x v="1"/>
    <n v="91"/>
    <n v="1365"/>
    <n v="3221.4"/>
    <n v="910"/>
    <n v="455"/>
  </r>
  <r>
    <x v="3"/>
    <x v="8"/>
    <x v="1"/>
    <x v="2"/>
    <n v="94"/>
    <n v="940"/>
    <n v="752"/>
    <n v="564"/>
    <n v="376"/>
  </r>
  <r>
    <x v="3"/>
    <x v="8"/>
    <x v="1"/>
    <x v="3"/>
    <n v="86"/>
    <n v="860"/>
    <n v="4231.2"/>
    <n v="602"/>
    <n v="258"/>
  </r>
  <r>
    <x v="3"/>
    <x v="8"/>
    <x v="1"/>
    <x v="4"/>
    <n v="53"/>
    <n v="530"/>
    <n v="1229.5999999999999"/>
    <n v="371"/>
    <n v="159"/>
  </r>
  <r>
    <x v="3"/>
    <x v="8"/>
    <x v="2"/>
    <x v="5"/>
    <n v="127"/>
    <n v="19050"/>
    <n v="19812"/>
    <n v="8890"/>
    <n v="10160"/>
  </r>
  <r>
    <x v="3"/>
    <x v="8"/>
    <x v="2"/>
    <x v="6"/>
    <n v="111"/>
    <n v="19980"/>
    <n v="-29570.400000000001"/>
    <n v="7770"/>
    <n v="12210"/>
  </r>
  <r>
    <x v="3"/>
    <x v="8"/>
    <x v="3"/>
    <x v="7"/>
    <n v="87"/>
    <n v="4350"/>
    <n v="13746"/>
    <n v="2001"/>
    <n v="2349"/>
  </r>
  <r>
    <x v="3"/>
    <x v="8"/>
    <x v="4"/>
    <x v="8"/>
    <n v="142"/>
    <n v="15620"/>
    <n v="-28740.799999999996"/>
    <n v="4970"/>
    <n v="10650"/>
  </r>
  <r>
    <x v="3"/>
    <x v="8"/>
    <x v="3"/>
    <x v="9"/>
    <n v="88"/>
    <n v="7920"/>
    <n v="-19324.8"/>
    <n v="3432"/>
    <n v="4488"/>
  </r>
  <r>
    <x v="3"/>
    <x v="8"/>
    <x v="4"/>
    <x v="10"/>
    <n v="24"/>
    <n v="4560"/>
    <n v="-11126.4"/>
    <n v="1560"/>
    <n v="3000"/>
  </r>
  <r>
    <x v="3"/>
    <x v="8"/>
    <x v="3"/>
    <x v="11"/>
    <n v="126"/>
    <n v="28980"/>
    <n v="59119.199999999997"/>
    <n v="5166"/>
    <n v="23814"/>
  </r>
  <r>
    <x v="3"/>
    <x v="8"/>
    <x v="5"/>
    <x v="12"/>
    <n v="127"/>
    <n v="635"/>
    <n v="2235.1999999999998"/>
    <n v="254"/>
    <n v="381"/>
  </r>
  <r>
    <x v="3"/>
    <x v="8"/>
    <x v="5"/>
    <x v="13"/>
    <n v="51"/>
    <n v="612"/>
    <n v="2496.96"/>
    <n v="204"/>
    <n v="408"/>
  </r>
  <r>
    <x v="3"/>
    <x v="9"/>
    <x v="0"/>
    <x v="0"/>
    <n v="11"/>
    <n v="275"/>
    <n v="473"/>
    <n v="187"/>
    <n v="88"/>
  </r>
  <r>
    <x v="3"/>
    <x v="9"/>
    <x v="0"/>
    <x v="1"/>
    <n v="25"/>
    <n v="375"/>
    <n v="180"/>
    <n v="250"/>
    <n v="125"/>
  </r>
  <r>
    <x v="3"/>
    <x v="9"/>
    <x v="1"/>
    <x v="2"/>
    <n v="137"/>
    <n v="1370"/>
    <n v="5918.4"/>
    <n v="822"/>
    <n v="548"/>
  </r>
  <r>
    <x v="3"/>
    <x v="9"/>
    <x v="1"/>
    <x v="3"/>
    <n v="146"/>
    <n v="1460"/>
    <n v="-1284.7999999999997"/>
    <n v="1022"/>
    <n v="438"/>
  </r>
  <r>
    <x v="3"/>
    <x v="9"/>
    <x v="1"/>
    <x v="4"/>
    <n v="149"/>
    <n v="1490"/>
    <n v="655.59999999999991"/>
    <n v="1043"/>
    <n v="447"/>
  </r>
  <r>
    <x v="3"/>
    <x v="9"/>
    <x v="2"/>
    <x v="5"/>
    <n v="11"/>
    <n v="1650"/>
    <n v="3498"/>
    <n v="770"/>
    <n v="880"/>
  </r>
  <r>
    <x v="3"/>
    <x v="9"/>
    <x v="2"/>
    <x v="6"/>
    <n v="14"/>
    <n v="2520"/>
    <n v="12499.2"/>
    <n v="980"/>
    <n v="1540"/>
  </r>
  <r>
    <x v="3"/>
    <x v="9"/>
    <x v="3"/>
    <x v="7"/>
    <n v="106"/>
    <n v="5300"/>
    <n v="5088"/>
    <n v="2438"/>
    <n v="2862"/>
  </r>
  <r>
    <x v="3"/>
    <x v="9"/>
    <x v="4"/>
    <x v="8"/>
    <n v="54"/>
    <n v="5940"/>
    <n v="12592.8"/>
    <n v="1890"/>
    <n v="4050"/>
  </r>
  <r>
    <x v="3"/>
    <x v="9"/>
    <x v="3"/>
    <x v="9"/>
    <n v="35"/>
    <n v="3150"/>
    <n v="-8568"/>
    <n v="1365"/>
    <n v="1785"/>
  </r>
  <r>
    <x v="3"/>
    <x v="9"/>
    <x v="4"/>
    <x v="10"/>
    <n v="119"/>
    <n v="22610"/>
    <n v="30749.599999999999"/>
    <n v="7735"/>
    <n v="14875"/>
  </r>
  <r>
    <x v="3"/>
    <x v="9"/>
    <x v="3"/>
    <x v="11"/>
    <n v="110"/>
    <n v="25300"/>
    <n v="-51612"/>
    <n v="4510"/>
    <n v="20790"/>
  </r>
  <r>
    <x v="3"/>
    <x v="9"/>
    <x v="5"/>
    <x v="12"/>
    <n v="6"/>
    <n v="30"/>
    <n v="7.1999999999999993"/>
    <n v="12"/>
    <n v="18"/>
  </r>
  <r>
    <x v="3"/>
    <x v="9"/>
    <x v="5"/>
    <x v="13"/>
    <n v="97"/>
    <n v="1164"/>
    <n v="3305.76"/>
    <n v="388"/>
    <n v="776"/>
  </r>
  <r>
    <x v="3"/>
    <x v="10"/>
    <x v="0"/>
    <x v="0"/>
    <n v="28"/>
    <n v="700"/>
    <n v="756"/>
    <n v="476"/>
    <n v="224"/>
  </r>
  <r>
    <x v="3"/>
    <x v="10"/>
    <x v="0"/>
    <x v="1"/>
    <n v="18"/>
    <n v="270"/>
    <n v="-658.8"/>
    <n v="180"/>
    <n v="90"/>
  </r>
  <r>
    <x v="3"/>
    <x v="10"/>
    <x v="1"/>
    <x v="2"/>
    <n v="27"/>
    <n v="270"/>
    <n v="-129.60000000000002"/>
    <n v="162"/>
    <n v="108"/>
  </r>
  <r>
    <x v="3"/>
    <x v="10"/>
    <x v="1"/>
    <x v="3"/>
    <n v="94"/>
    <n v="940"/>
    <n v="1955.2"/>
    <n v="658"/>
    <n v="282"/>
  </r>
  <r>
    <x v="3"/>
    <x v="10"/>
    <x v="1"/>
    <x v="4"/>
    <n v="58"/>
    <n v="580"/>
    <n v="-116"/>
    <n v="406"/>
    <n v="174"/>
  </r>
  <r>
    <x v="3"/>
    <x v="10"/>
    <x v="2"/>
    <x v="5"/>
    <n v="5"/>
    <n v="750"/>
    <n v="3600"/>
    <n v="350"/>
    <n v="400"/>
  </r>
  <r>
    <x v="3"/>
    <x v="10"/>
    <x v="2"/>
    <x v="6"/>
    <n v="130"/>
    <n v="23400"/>
    <n v="102960"/>
    <n v="9100"/>
    <n v="14300"/>
  </r>
  <r>
    <x v="3"/>
    <x v="10"/>
    <x v="3"/>
    <x v="7"/>
    <n v="38"/>
    <n v="1900"/>
    <n v="0"/>
    <n v="874"/>
    <n v="1026"/>
  </r>
  <r>
    <x v="3"/>
    <x v="10"/>
    <x v="4"/>
    <x v="8"/>
    <n v="59"/>
    <n v="6490"/>
    <n v="3634.4"/>
    <n v="2065"/>
    <n v="4425"/>
  </r>
  <r>
    <x v="3"/>
    <x v="10"/>
    <x v="3"/>
    <x v="9"/>
    <n v="33"/>
    <n v="2970"/>
    <n v="5346"/>
    <n v="1287"/>
    <n v="1683"/>
  </r>
  <r>
    <x v="3"/>
    <x v="10"/>
    <x v="4"/>
    <x v="10"/>
    <n v="114"/>
    <n v="21660"/>
    <n v="85773.6"/>
    <n v="7410"/>
    <n v="14250"/>
  </r>
  <r>
    <x v="3"/>
    <x v="10"/>
    <x v="3"/>
    <x v="11"/>
    <n v="35"/>
    <n v="8050"/>
    <n v="-20286"/>
    <n v="1435"/>
    <n v="6615"/>
  </r>
  <r>
    <x v="3"/>
    <x v="10"/>
    <x v="5"/>
    <x v="12"/>
    <n v="16"/>
    <n v="80"/>
    <n v="-73.599999999999994"/>
    <n v="32"/>
    <n v="48"/>
  </r>
  <r>
    <x v="3"/>
    <x v="10"/>
    <x v="5"/>
    <x v="13"/>
    <n v="145"/>
    <n v="1740"/>
    <n v="1322.4"/>
    <n v="580"/>
    <n v="1160"/>
  </r>
  <r>
    <x v="3"/>
    <x v="11"/>
    <x v="0"/>
    <x v="0"/>
    <n v="111"/>
    <n v="2775"/>
    <n v="6993"/>
    <n v="1887"/>
    <n v="888"/>
  </r>
  <r>
    <x v="3"/>
    <x v="11"/>
    <x v="0"/>
    <x v="1"/>
    <n v="122"/>
    <n v="1830"/>
    <n v="-5124"/>
    <n v="1220"/>
    <n v="610"/>
  </r>
  <r>
    <x v="3"/>
    <x v="11"/>
    <x v="1"/>
    <x v="2"/>
    <n v="31"/>
    <n v="310"/>
    <n v="768.8"/>
    <n v="186"/>
    <n v="124"/>
  </r>
  <r>
    <x v="3"/>
    <x v="11"/>
    <x v="1"/>
    <x v="3"/>
    <n v="45"/>
    <n v="450"/>
    <n v="450"/>
    <n v="315"/>
    <n v="135"/>
  </r>
  <r>
    <x v="3"/>
    <x v="11"/>
    <x v="1"/>
    <x v="4"/>
    <n v="92"/>
    <n v="920"/>
    <n v="-478.40000000000009"/>
    <n v="644"/>
    <n v="276"/>
  </r>
  <r>
    <x v="3"/>
    <x v="11"/>
    <x v="2"/>
    <x v="5"/>
    <n v="2"/>
    <n v="300"/>
    <n v="168"/>
    <n v="140"/>
    <n v="160"/>
  </r>
  <r>
    <x v="3"/>
    <x v="11"/>
    <x v="2"/>
    <x v="6"/>
    <n v="135"/>
    <n v="24300"/>
    <n v="49572"/>
    <n v="9450"/>
    <n v="14850"/>
  </r>
  <r>
    <x v="3"/>
    <x v="11"/>
    <x v="3"/>
    <x v="7"/>
    <n v="25"/>
    <n v="1250"/>
    <n v="6000"/>
    <n v="575"/>
    <n v="675"/>
  </r>
  <r>
    <x v="3"/>
    <x v="11"/>
    <x v="4"/>
    <x v="8"/>
    <n v="67"/>
    <n v="7370"/>
    <n v="20636"/>
    <n v="2345"/>
    <n v="5025"/>
  </r>
  <r>
    <x v="3"/>
    <x v="11"/>
    <x v="3"/>
    <x v="9"/>
    <n v="70"/>
    <n v="6300"/>
    <n v="756"/>
    <n v="2730"/>
    <n v="3570"/>
  </r>
  <r>
    <x v="3"/>
    <x v="11"/>
    <x v="4"/>
    <x v="10"/>
    <n v="121"/>
    <n v="22990"/>
    <n v="94718.8"/>
    <n v="7865"/>
    <n v="15125"/>
  </r>
  <r>
    <x v="3"/>
    <x v="11"/>
    <x v="3"/>
    <x v="11"/>
    <n v="11"/>
    <n v="2530"/>
    <n v="-5464.8"/>
    <n v="451"/>
    <n v="2079"/>
  </r>
  <r>
    <x v="3"/>
    <x v="11"/>
    <x v="5"/>
    <x v="12"/>
    <n v="9"/>
    <n v="45"/>
    <n v="55.8"/>
    <n v="18"/>
    <n v="27"/>
  </r>
  <r>
    <x v="3"/>
    <x v="11"/>
    <x v="5"/>
    <x v="13"/>
    <n v="18"/>
    <n v="216"/>
    <n v="388.8"/>
    <n v="72"/>
    <n v="144"/>
  </r>
  <r>
    <x v="4"/>
    <x v="0"/>
    <x v="0"/>
    <x v="0"/>
    <n v="104"/>
    <n v="2600"/>
    <n v="-104"/>
    <n v="1768"/>
    <n v="832"/>
  </r>
  <r>
    <x v="4"/>
    <x v="0"/>
    <x v="0"/>
    <x v="1"/>
    <n v="83"/>
    <n v="1245"/>
    <n v="846.59999999999991"/>
    <n v="830"/>
    <n v="415"/>
  </r>
  <r>
    <x v="4"/>
    <x v="0"/>
    <x v="1"/>
    <x v="2"/>
    <n v="114"/>
    <n v="1140"/>
    <n v="-1048.7999999999997"/>
    <n v="684"/>
    <n v="456"/>
  </r>
  <r>
    <x v="4"/>
    <x v="0"/>
    <x v="1"/>
    <x v="3"/>
    <n v="17"/>
    <n v="170"/>
    <n v="-367.20000000000005"/>
    <n v="119"/>
    <n v="51"/>
  </r>
  <r>
    <x v="4"/>
    <x v="0"/>
    <x v="1"/>
    <x v="4"/>
    <n v="70"/>
    <n v="700"/>
    <n v="-1259.9999999999998"/>
    <n v="490"/>
    <n v="210"/>
  </r>
  <r>
    <x v="4"/>
    <x v="0"/>
    <x v="2"/>
    <x v="5"/>
    <n v="148"/>
    <n v="22200"/>
    <n v="41736"/>
    <n v="10360"/>
    <n v="11840"/>
  </r>
  <r>
    <x v="4"/>
    <x v="0"/>
    <x v="2"/>
    <x v="6"/>
    <n v="147"/>
    <n v="26460"/>
    <n v="124891.20000000001"/>
    <n v="10290"/>
    <n v="16170"/>
  </r>
  <r>
    <x v="4"/>
    <x v="0"/>
    <x v="3"/>
    <x v="7"/>
    <n v="146"/>
    <n v="7300"/>
    <n v="31536"/>
    <n v="3358"/>
    <n v="3942"/>
  </r>
  <r>
    <x v="4"/>
    <x v="0"/>
    <x v="4"/>
    <x v="8"/>
    <n v="17"/>
    <n v="1870"/>
    <n v="3814.8"/>
    <n v="595"/>
    <n v="1275"/>
  </r>
  <r>
    <x v="4"/>
    <x v="0"/>
    <x v="3"/>
    <x v="9"/>
    <n v="97"/>
    <n v="8730"/>
    <n v="37015.199999999997"/>
    <n v="3783"/>
    <n v="4947"/>
  </r>
  <r>
    <x v="4"/>
    <x v="0"/>
    <x v="4"/>
    <x v="10"/>
    <n v="91"/>
    <n v="17290"/>
    <n v="-45645.599999999999"/>
    <n v="5915"/>
    <n v="11375"/>
  </r>
  <r>
    <x v="4"/>
    <x v="0"/>
    <x v="3"/>
    <x v="11"/>
    <n v="16"/>
    <n v="3680"/>
    <n v="-4563.2000000000007"/>
    <n v="656"/>
    <n v="3024"/>
  </r>
  <r>
    <x v="4"/>
    <x v="0"/>
    <x v="5"/>
    <x v="12"/>
    <n v="18"/>
    <n v="90"/>
    <n v="-252"/>
    <n v="36"/>
    <n v="54"/>
  </r>
  <r>
    <x v="4"/>
    <x v="0"/>
    <x v="5"/>
    <x v="13"/>
    <n v="45"/>
    <n v="540"/>
    <n v="1080"/>
    <n v="180"/>
    <n v="360"/>
  </r>
  <r>
    <x v="4"/>
    <x v="1"/>
    <x v="0"/>
    <x v="0"/>
    <n v="76"/>
    <n v="1900"/>
    <n v="3496"/>
    <n v="1292"/>
    <n v="608"/>
  </r>
  <r>
    <x v="4"/>
    <x v="1"/>
    <x v="0"/>
    <x v="1"/>
    <n v="11"/>
    <n v="165"/>
    <n v="-72.599999999999994"/>
    <n v="110"/>
    <n v="55"/>
  </r>
  <r>
    <x v="4"/>
    <x v="1"/>
    <x v="1"/>
    <x v="2"/>
    <n v="105"/>
    <n v="1050"/>
    <n v="1008"/>
    <n v="630"/>
    <n v="420"/>
  </r>
  <r>
    <x v="4"/>
    <x v="1"/>
    <x v="1"/>
    <x v="3"/>
    <n v="84"/>
    <n v="840"/>
    <n v="3494.4"/>
    <n v="588"/>
    <n v="252"/>
  </r>
  <r>
    <x v="4"/>
    <x v="1"/>
    <x v="1"/>
    <x v="4"/>
    <n v="22"/>
    <n v="220"/>
    <n v="-149.59999999999997"/>
    <n v="154"/>
    <n v="66"/>
  </r>
  <r>
    <x v="4"/>
    <x v="1"/>
    <x v="2"/>
    <x v="5"/>
    <n v="70"/>
    <n v="10500"/>
    <n v="47460"/>
    <n v="4900"/>
    <n v="5600"/>
  </r>
  <r>
    <x v="4"/>
    <x v="1"/>
    <x v="2"/>
    <x v="6"/>
    <n v="3"/>
    <n v="540"/>
    <n v="-950.39999999999986"/>
    <n v="210"/>
    <n v="330"/>
  </r>
  <r>
    <x v="4"/>
    <x v="1"/>
    <x v="3"/>
    <x v="7"/>
    <n v="131"/>
    <n v="6550"/>
    <n v="31964"/>
    <n v="3013"/>
    <n v="3537"/>
  </r>
  <r>
    <x v="4"/>
    <x v="1"/>
    <x v="4"/>
    <x v="8"/>
    <n v="139"/>
    <n v="15290"/>
    <n v="49539.600000000006"/>
    <n v="4865"/>
    <n v="10425"/>
  </r>
  <r>
    <x v="4"/>
    <x v="1"/>
    <x v="3"/>
    <x v="9"/>
    <n v="149"/>
    <n v="13410"/>
    <n v="-37011.599999999999"/>
    <n v="5811"/>
    <n v="7599"/>
  </r>
  <r>
    <x v="4"/>
    <x v="1"/>
    <x v="4"/>
    <x v="10"/>
    <n v="132"/>
    <n v="25080"/>
    <n v="-9028.8000000000029"/>
    <n v="8580"/>
    <n v="16500"/>
  </r>
  <r>
    <x v="4"/>
    <x v="1"/>
    <x v="3"/>
    <x v="11"/>
    <n v="89"/>
    <n v="20470"/>
    <n v="-15557.199999999997"/>
    <n v="3649"/>
    <n v="16821"/>
  </r>
  <r>
    <x v="4"/>
    <x v="1"/>
    <x v="5"/>
    <x v="12"/>
    <n v="24"/>
    <n v="120"/>
    <n v="139.19999999999999"/>
    <n v="48"/>
    <n v="72"/>
  </r>
  <r>
    <x v="4"/>
    <x v="1"/>
    <x v="5"/>
    <x v="13"/>
    <n v="90"/>
    <n v="1080"/>
    <n v="-1944"/>
    <n v="360"/>
    <n v="720"/>
  </r>
  <r>
    <x v="4"/>
    <x v="2"/>
    <x v="0"/>
    <x v="0"/>
    <n v="121"/>
    <n v="3025"/>
    <n v="-8349"/>
    <n v="2057"/>
    <n v="968"/>
  </r>
  <r>
    <x v="4"/>
    <x v="2"/>
    <x v="0"/>
    <x v="1"/>
    <n v="17"/>
    <n v="255"/>
    <n v="1224"/>
    <n v="170"/>
    <n v="85"/>
  </r>
  <r>
    <x v="4"/>
    <x v="2"/>
    <x v="1"/>
    <x v="2"/>
    <n v="52"/>
    <n v="520"/>
    <n v="124.80000000000001"/>
    <n v="312"/>
    <n v="208"/>
  </r>
  <r>
    <x v="4"/>
    <x v="2"/>
    <x v="1"/>
    <x v="3"/>
    <n v="97"/>
    <n v="970"/>
    <n v="2056.4"/>
    <n v="679"/>
    <n v="291"/>
  </r>
  <r>
    <x v="4"/>
    <x v="2"/>
    <x v="1"/>
    <x v="4"/>
    <n v="140"/>
    <n v="1400"/>
    <n v="5264"/>
    <n v="980"/>
    <n v="420"/>
  </r>
  <r>
    <x v="4"/>
    <x v="2"/>
    <x v="2"/>
    <x v="5"/>
    <n v="107"/>
    <n v="16050"/>
    <n v="53928"/>
    <n v="7490"/>
    <n v="8560"/>
  </r>
  <r>
    <x v="4"/>
    <x v="2"/>
    <x v="2"/>
    <x v="6"/>
    <n v="4"/>
    <n v="720"/>
    <n v="1641.6"/>
    <n v="280"/>
    <n v="440"/>
  </r>
  <r>
    <x v="4"/>
    <x v="2"/>
    <x v="3"/>
    <x v="7"/>
    <n v="17"/>
    <n v="850"/>
    <n v="3978"/>
    <n v="391"/>
    <n v="459"/>
  </r>
  <r>
    <x v="4"/>
    <x v="2"/>
    <x v="4"/>
    <x v="8"/>
    <n v="39"/>
    <n v="4290"/>
    <n v="-5834.4"/>
    <n v="1365"/>
    <n v="2925"/>
  </r>
  <r>
    <x v="4"/>
    <x v="2"/>
    <x v="3"/>
    <x v="9"/>
    <n v="73"/>
    <n v="6570"/>
    <n v="-15505.2"/>
    <n v="2847"/>
    <n v="3723"/>
  </r>
  <r>
    <x v="4"/>
    <x v="2"/>
    <x v="4"/>
    <x v="10"/>
    <n v="48"/>
    <n v="9120"/>
    <n v="36480"/>
    <n v="3120"/>
    <n v="6000"/>
  </r>
  <r>
    <x v="4"/>
    <x v="2"/>
    <x v="3"/>
    <x v="11"/>
    <n v="83"/>
    <n v="19090"/>
    <n v="-19853.599999999999"/>
    <n v="3403"/>
    <n v="15687"/>
  </r>
  <r>
    <x v="4"/>
    <x v="2"/>
    <x v="5"/>
    <x v="12"/>
    <n v="25"/>
    <n v="125"/>
    <n v="385"/>
    <n v="50"/>
    <n v="75"/>
  </r>
  <r>
    <x v="4"/>
    <x v="2"/>
    <x v="5"/>
    <x v="13"/>
    <n v="75"/>
    <n v="900"/>
    <n v="3420"/>
    <n v="300"/>
    <n v="600"/>
  </r>
  <r>
    <x v="4"/>
    <x v="3"/>
    <x v="0"/>
    <x v="0"/>
    <n v="122"/>
    <n v="3050"/>
    <n v="14274"/>
    <n v="2074"/>
    <n v="976"/>
  </r>
  <r>
    <x v="4"/>
    <x v="3"/>
    <x v="0"/>
    <x v="1"/>
    <n v="92"/>
    <n v="1380"/>
    <n v="-883.19999999999982"/>
    <n v="920"/>
    <n v="460"/>
  </r>
  <r>
    <x v="4"/>
    <x v="3"/>
    <x v="1"/>
    <x v="2"/>
    <n v="6"/>
    <n v="60"/>
    <n v="-124.80000000000001"/>
    <n v="36"/>
    <n v="24"/>
  </r>
  <r>
    <x v="4"/>
    <x v="3"/>
    <x v="1"/>
    <x v="3"/>
    <n v="146"/>
    <n v="1460"/>
    <n v="3328.8"/>
    <n v="1022"/>
    <n v="438"/>
  </r>
  <r>
    <x v="4"/>
    <x v="3"/>
    <x v="1"/>
    <x v="4"/>
    <n v="27"/>
    <n v="270"/>
    <n v="637.20000000000005"/>
    <n v="189"/>
    <n v="81"/>
  </r>
  <r>
    <x v="4"/>
    <x v="3"/>
    <x v="2"/>
    <x v="5"/>
    <n v="74"/>
    <n v="11100"/>
    <n v="48396"/>
    <n v="5180"/>
    <n v="5920"/>
  </r>
  <r>
    <x v="4"/>
    <x v="3"/>
    <x v="2"/>
    <x v="6"/>
    <n v="10"/>
    <n v="1800"/>
    <n v="7848"/>
    <n v="700"/>
    <n v="1100"/>
  </r>
  <r>
    <x v="4"/>
    <x v="3"/>
    <x v="3"/>
    <x v="7"/>
    <n v="123"/>
    <n v="6150"/>
    <n v="14760"/>
    <n v="2829"/>
    <n v="3321"/>
  </r>
  <r>
    <x v="4"/>
    <x v="3"/>
    <x v="4"/>
    <x v="8"/>
    <n v="27"/>
    <n v="2970"/>
    <n v="9147.6"/>
    <n v="945"/>
    <n v="2025"/>
  </r>
  <r>
    <x v="4"/>
    <x v="3"/>
    <x v="3"/>
    <x v="9"/>
    <n v="74"/>
    <n v="6660"/>
    <n v="12787.2"/>
    <n v="2886"/>
    <n v="3774"/>
  </r>
  <r>
    <x v="4"/>
    <x v="3"/>
    <x v="4"/>
    <x v="10"/>
    <n v="7"/>
    <n v="1330"/>
    <n v="-2500.3999999999996"/>
    <n v="455"/>
    <n v="875"/>
  </r>
  <r>
    <x v="4"/>
    <x v="3"/>
    <x v="3"/>
    <x v="11"/>
    <n v="110"/>
    <n v="25300"/>
    <n v="7084"/>
    <n v="4510"/>
    <n v="20790"/>
  </r>
  <r>
    <x v="4"/>
    <x v="3"/>
    <x v="5"/>
    <x v="12"/>
    <n v="93"/>
    <n v="465"/>
    <n v="-1376.4"/>
    <n v="186"/>
    <n v="279"/>
  </r>
  <r>
    <x v="4"/>
    <x v="3"/>
    <x v="5"/>
    <x v="13"/>
    <n v="104"/>
    <n v="1248"/>
    <n v="-3494.3999999999996"/>
    <n v="416"/>
    <n v="832"/>
  </r>
  <r>
    <x v="4"/>
    <x v="4"/>
    <x v="0"/>
    <x v="0"/>
    <n v="120"/>
    <n v="3000"/>
    <n v="8160"/>
    <n v="2040"/>
    <n v="960"/>
  </r>
  <r>
    <x v="4"/>
    <x v="4"/>
    <x v="0"/>
    <x v="1"/>
    <n v="13"/>
    <n v="195"/>
    <n v="-171.59999999999997"/>
    <n v="130"/>
    <n v="65"/>
  </r>
  <r>
    <x v="4"/>
    <x v="4"/>
    <x v="1"/>
    <x v="2"/>
    <n v="73"/>
    <n v="730"/>
    <n v="-584"/>
    <n v="438"/>
    <n v="292"/>
  </r>
  <r>
    <x v="4"/>
    <x v="4"/>
    <x v="1"/>
    <x v="3"/>
    <n v="38"/>
    <n v="380"/>
    <n v="-516.79999999999995"/>
    <n v="266"/>
    <n v="114"/>
  </r>
  <r>
    <x v="4"/>
    <x v="4"/>
    <x v="1"/>
    <x v="4"/>
    <n v="107"/>
    <n v="1070"/>
    <n v="3509.6"/>
    <n v="749"/>
    <n v="321"/>
  </r>
  <r>
    <x v="4"/>
    <x v="4"/>
    <x v="2"/>
    <x v="5"/>
    <n v="110"/>
    <n v="16500"/>
    <n v="-47520"/>
    <n v="7700"/>
    <n v="8800"/>
  </r>
  <r>
    <x v="4"/>
    <x v="4"/>
    <x v="2"/>
    <x v="6"/>
    <n v="3"/>
    <n v="540"/>
    <n v="2635.2"/>
    <n v="210"/>
    <n v="330"/>
  </r>
  <r>
    <x v="4"/>
    <x v="4"/>
    <x v="3"/>
    <x v="7"/>
    <n v="63"/>
    <n v="3150"/>
    <n v="12222"/>
    <n v="1449"/>
    <n v="1701"/>
  </r>
  <r>
    <x v="4"/>
    <x v="4"/>
    <x v="4"/>
    <x v="8"/>
    <n v="53"/>
    <n v="5830"/>
    <n v="15391.199999999999"/>
    <n v="1855"/>
    <n v="3975"/>
  </r>
  <r>
    <x v="4"/>
    <x v="4"/>
    <x v="3"/>
    <x v="9"/>
    <n v="123"/>
    <n v="11070"/>
    <n v="55350"/>
    <n v="4797"/>
    <n v="6273"/>
  </r>
  <r>
    <x v="4"/>
    <x v="4"/>
    <x v="4"/>
    <x v="10"/>
    <n v="130"/>
    <n v="24700"/>
    <n v="-3951.9999999999964"/>
    <n v="8450"/>
    <n v="16250"/>
  </r>
  <r>
    <x v="4"/>
    <x v="4"/>
    <x v="3"/>
    <x v="11"/>
    <n v="15"/>
    <n v="3450"/>
    <n v="276"/>
    <n v="615"/>
    <n v="2835"/>
  </r>
  <r>
    <x v="4"/>
    <x v="4"/>
    <x v="5"/>
    <x v="12"/>
    <n v="120"/>
    <n v="600"/>
    <n v="-1200"/>
    <n v="240"/>
    <n v="360"/>
  </r>
  <r>
    <x v="4"/>
    <x v="4"/>
    <x v="5"/>
    <x v="13"/>
    <n v="45"/>
    <n v="540"/>
    <n v="626.4"/>
    <n v="180"/>
    <n v="360"/>
  </r>
  <r>
    <x v="4"/>
    <x v="5"/>
    <x v="0"/>
    <x v="0"/>
    <n v="31"/>
    <n v="775"/>
    <n v="-1333"/>
    <n v="527"/>
    <n v="248"/>
  </r>
  <r>
    <x v="4"/>
    <x v="5"/>
    <x v="0"/>
    <x v="1"/>
    <n v="133"/>
    <n v="1995"/>
    <n v="-2394"/>
    <n v="1330"/>
    <n v="665"/>
  </r>
  <r>
    <x v="4"/>
    <x v="5"/>
    <x v="1"/>
    <x v="2"/>
    <n v="33"/>
    <n v="330"/>
    <n v="435.6"/>
    <n v="198"/>
    <n v="132"/>
  </r>
  <r>
    <x v="4"/>
    <x v="5"/>
    <x v="1"/>
    <x v="3"/>
    <n v="5"/>
    <n v="50"/>
    <n v="-16"/>
    <n v="35"/>
    <n v="15"/>
  </r>
  <r>
    <x v="4"/>
    <x v="5"/>
    <x v="1"/>
    <x v="4"/>
    <n v="92"/>
    <n v="920"/>
    <n v="1987.1999999999998"/>
    <n v="644"/>
    <n v="276"/>
  </r>
  <r>
    <x v="4"/>
    <x v="5"/>
    <x v="2"/>
    <x v="5"/>
    <n v="65"/>
    <n v="9750"/>
    <n v="-17550"/>
    <n v="4550"/>
    <n v="5200"/>
  </r>
  <r>
    <x v="4"/>
    <x v="5"/>
    <x v="2"/>
    <x v="6"/>
    <n v="141"/>
    <n v="25380"/>
    <n v="32486.400000000001"/>
    <n v="9870"/>
    <n v="15510"/>
  </r>
  <r>
    <x v="4"/>
    <x v="5"/>
    <x v="3"/>
    <x v="7"/>
    <n v="74"/>
    <n v="3700"/>
    <n v="12728"/>
    <n v="1702"/>
    <n v="1998"/>
  </r>
  <r>
    <x v="4"/>
    <x v="5"/>
    <x v="4"/>
    <x v="8"/>
    <n v="74"/>
    <n v="8140"/>
    <n v="-1302.3999999999996"/>
    <n v="2590"/>
    <n v="5550"/>
  </r>
  <r>
    <x v="4"/>
    <x v="5"/>
    <x v="3"/>
    <x v="9"/>
    <n v="69"/>
    <n v="6210"/>
    <n v="-17139.599999999999"/>
    <n v="2691"/>
    <n v="3519"/>
  </r>
  <r>
    <x v="4"/>
    <x v="5"/>
    <x v="4"/>
    <x v="10"/>
    <n v="67"/>
    <n v="12730"/>
    <n v="40736"/>
    <n v="4355"/>
    <n v="8375"/>
  </r>
  <r>
    <x v="4"/>
    <x v="5"/>
    <x v="3"/>
    <x v="11"/>
    <n v="36"/>
    <n v="8280"/>
    <n v="-13248"/>
    <n v="1476"/>
    <n v="6804"/>
  </r>
  <r>
    <x v="4"/>
    <x v="5"/>
    <x v="5"/>
    <x v="12"/>
    <n v="112"/>
    <n v="560"/>
    <n v="-1366.3999999999999"/>
    <n v="224"/>
    <n v="336"/>
  </r>
  <r>
    <x v="4"/>
    <x v="5"/>
    <x v="5"/>
    <x v="13"/>
    <n v="105"/>
    <n v="1260"/>
    <n v="806.40000000000009"/>
    <n v="420"/>
    <n v="840"/>
  </r>
  <r>
    <x v="4"/>
    <x v="6"/>
    <x v="0"/>
    <x v="0"/>
    <n v="48"/>
    <n v="1200"/>
    <n v="-3408"/>
    <n v="816"/>
    <n v="384"/>
  </r>
  <r>
    <x v="4"/>
    <x v="6"/>
    <x v="0"/>
    <x v="1"/>
    <n v="44"/>
    <n v="660"/>
    <n v="-1372.8"/>
    <n v="440"/>
    <n v="220"/>
  </r>
  <r>
    <x v="4"/>
    <x v="6"/>
    <x v="1"/>
    <x v="2"/>
    <n v="7"/>
    <n v="70"/>
    <n v="11.200000000000003"/>
    <n v="42"/>
    <n v="28"/>
  </r>
  <r>
    <x v="4"/>
    <x v="6"/>
    <x v="1"/>
    <x v="3"/>
    <n v="38"/>
    <n v="380"/>
    <n v="-1064"/>
    <n v="266"/>
    <n v="114"/>
  </r>
  <r>
    <x v="4"/>
    <x v="6"/>
    <x v="1"/>
    <x v="4"/>
    <n v="100"/>
    <n v="1000"/>
    <n v="920"/>
    <n v="700"/>
    <n v="300"/>
  </r>
  <r>
    <x v="4"/>
    <x v="6"/>
    <x v="2"/>
    <x v="5"/>
    <n v="29"/>
    <n v="4350"/>
    <n v="21402"/>
    <n v="2030"/>
    <n v="2320"/>
  </r>
  <r>
    <x v="4"/>
    <x v="6"/>
    <x v="2"/>
    <x v="6"/>
    <n v="100"/>
    <n v="18000"/>
    <n v="-5760"/>
    <n v="7000"/>
    <n v="11000"/>
  </r>
  <r>
    <x v="4"/>
    <x v="6"/>
    <x v="3"/>
    <x v="7"/>
    <n v="44"/>
    <n v="2200"/>
    <n v="-1936"/>
    <n v="1012"/>
    <n v="1188"/>
  </r>
  <r>
    <x v="4"/>
    <x v="6"/>
    <x v="4"/>
    <x v="8"/>
    <n v="52"/>
    <n v="5720"/>
    <n v="14185.6"/>
    <n v="1820"/>
    <n v="3900"/>
  </r>
  <r>
    <x v="4"/>
    <x v="6"/>
    <x v="3"/>
    <x v="9"/>
    <n v="134"/>
    <n v="12060"/>
    <n v="-13024.8"/>
    <n v="5226"/>
    <n v="6834"/>
  </r>
  <r>
    <x v="4"/>
    <x v="6"/>
    <x v="4"/>
    <x v="10"/>
    <n v="92"/>
    <n v="17480"/>
    <n v="-20276.800000000003"/>
    <n v="5980"/>
    <n v="11500"/>
  </r>
  <r>
    <x v="4"/>
    <x v="6"/>
    <x v="3"/>
    <x v="11"/>
    <n v="137"/>
    <n v="31510"/>
    <n v="-76884.399999999994"/>
    <n v="5617"/>
    <n v="25893"/>
  </r>
  <r>
    <x v="4"/>
    <x v="6"/>
    <x v="5"/>
    <x v="12"/>
    <n v="124"/>
    <n v="620"/>
    <n v="1760.8"/>
    <n v="248"/>
    <n v="372"/>
  </r>
  <r>
    <x v="4"/>
    <x v="6"/>
    <x v="5"/>
    <x v="13"/>
    <n v="75"/>
    <n v="900"/>
    <n v="2772"/>
    <n v="300"/>
    <n v="600"/>
  </r>
  <r>
    <x v="4"/>
    <x v="7"/>
    <x v="0"/>
    <x v="0"/>
    <n v="12"/>
    <n v="300"/>
    <n v="768"/>
    <n v="204"/>
    <n v="96"/>
  </r>
  <r>
    <x v="4"/>
    <x v="7"/>
    <x v="0"/>
    <x v="1"/>
    <n v="7"/>
    <n v="105"/>
    <n v="201.60000000000002"/>
    <n v="70"/>
    <n v="35"/>
  </r>
  <r>
    <x v="4"/>
    <x v="7"/>
    <x v="1"/>
    <x v="2"/>
    <n v="130"/>
    <n v="1300"/>
    <n v="4628"/>
    <n v="780"/>
    <n v="520"/>
  </r>
  <r>
    <x v="4"/>
    <x v="7"/>
    <x v="1"/>
    <x v="3"/>
    <n v="101"/>
    <n v="1010"/>
    <n v="484.79999999999995"/>
    <n v="707"/>
    <n v="303"/>
  </r>
  <r>
    <x v="4"/>
    <x v="7"/>
    <x v="1"/>
    <x v="4"/>
    <n v="65"/>
    <n v="650"/>
    <n v="2912"/>
    <n v="455"/>
    <n v="195"/>
  </r>
  <r>
    <x v="4"/>
    <x v="7"/>
    <x v="2"/>
    <x v="5"/>
    <n v="26"/>
    <n v="3900"/>
    <n v="-4056"/>
    <n v="1820"/>
    <n v="2080"/>
  </r>
  <r>
    <x v="4"/>
    <x v="7"/>
    <x v="2"/>
    <x v="6"/>
    <n v="144"/>
    <n v="25920"/>
    <n v="-17625.599999999999"/>
    <n v="10080"/>
    <n v="15840"/>
  </r>
  <r>
    <x v="4"/>
    <x v="7"/>
    <x v="3"/>
    <x v="7"/>
    <n v="130"/>
    <n v="6500"/>
    <n v="11440"/>
    <n v="2990"/>
    <n v="3510"/>
  </r>
  <r>
    <x v="4"/>
    <x v="7"/>
    <x v="4"/>
    <x v="8"/>
    <n v="24"/>
    <n v="2640"/>
    <n v="7603.2"/>
    <n v="840"/>
    <n v="1800"/>
  </r>
  <r>
    <x v="4"/>
    <x v="7"/>
    <x v="3"/>
    <x v="9"/>
    <n v="71"/>
    <n v="6390"/>
    <n v="12268.8"/>
    <n v="2769"/>
    <n v="3621"/>
  </r>
  <r>
    <x v="4"/>
    <x v="7"/>
    <x v="4"/>
    <x v="10"/>
    <n v="63"/>
    <n v="11970"/>
    <n v="30643.200000000001"/>
    <n v="4095"/>
    <n v="7875"/>
  </r>
  <r>
    <x v="4"/>
    <x v="7"/>
    <x v="3"/>
    <x v="11"/>
    <n v="63"/>
    <n v="14490"/>
    <n v="-35935.199999999997"/>
    <n v="2583"/>
    <n v="11907"/>
  </r>
  <r>
    <x v="4"/>
    <x v="7"/>
    <x v="5"/>
    <x v="12"/>
    <n v="6"/>
    <n v="30"/>
    <n v="1.2000000000000028"/>
    <n v="12"/>
    <n v="18"/>
  </r>
  <r>
    <x v="4"/>
    <x v="7"/>
    <x v="5"/>
    <x v="13"/>
    <n v="47"/>
    <n v="564"/>
    <n v="2007.84"/>
    <n v="188"/>
    <n v="376"/>
  </r>
  <r>
    <x v="4"/>
    <x v="8"/>
    <x v="0"/>
    <x v="0"/>
    <n v="52"/>
    <n v="1300"/>
    <n v="312"/>
    <n v="884"/>
    <n v="416"/>
  </r>
  <r>
    <x v="4"/>
    <x v="8"/>
    <x v="0"/>
    <x v="1"/>
    <n v="30"/>
    <n v="450"/>
    <n v="1818"/>
    <n v="300"/>
    <n v="150"/>
  </r>
  <r>
    <x v="4"/>
    <x v="8"/>
    <x v="1"/>
    <x v="2"/>
    <n v="107"/>
    <n v="1070"/>
    <n v="4922"/>
    <n v="642"/>
    <n v="428"/>
  </r>
  <r>
    <x v="4"/>
    <x v="8"/>
    <x v="1"/>
    <x v="3"/>
    <n v="149"/>
    <n v="1490"/>
    <n v="6913.6"/>
    <n v="1043"/>
    <n v="447"/>
  </r>
  <r>
    <x v="4"/>
    <x v="8"/>
    <x v="1"/>
    <x v="4"/>
    <n v="71"/>
    <n v="710"/>
    <n v="1107.5999999999999"/>
    <n v="497"/>
    <n v="213"/>
  </r>
  <r>
    <x v="4"/>
    <x v="8"/>
    <x v="2"/>
    <x v="5"/>
    <n v="81"/>
    <n v="12150"/>
    <n v="18954"/>
    <n v="5670"/>
    <n v="6480"/>
  </r>
  <r>
    <x v="4"/>
    <x v="8"/>
    <x v="2"/>
    <x v="6"/>
    <n v="28"/>
    <n v="5040"/>
    <n v="10483.200000000001"/>
    <n v="1960"/>
    <n v="3080"/>
  </r>
  <r>
    <x v="4"/>
    <x v="8"/>
    <x v="3"/>
    <x v="7"/>
    <n v="13"/>
    <n v="650"/>
    <n v="1924"/>
    <n v="299"/>
    <n v="351"/>
  </r>
  <r>
    <x v="4"/>
    <x v="8"/>
    <x v="4"/>
    <x v="8"/>
    <n v="77"/>
    <n v="8470"/>
    <n v="-6437.2000000000007"/>
    <n v="2695"/>
    <n v="5775"/>
  </r>
  <r>
    <x v="4"/>
    <x v="8"/>
    <x v="3"/>
    <x v="9"/>
    <n v="125"/>
    <n v="11250"/>
    <n v="44100"/>
    <n v="4875"/>
    <n v="6375"/>
  </r>
  <r>
    <x v="4"/>
    <x v="8"/>
    <x v="4"/>
    <x v="10"/>
    <n v="110"/>
    <n v="20900"/>
    <n v="-4180"/>
    <n v="7150"/>
    <n v="13750"/>
  </r>
  <r>
    <x v="4"/>
    <x v="8"/>
    <x v="3"/>
    <x v="11"/>
    <n v="92"/>
    <n v="21160"/>
    <n v="81254.399999999994"/>
    <n v="3772"/>
    <n v="17388"/>
  </r>
  <r>
    <x v="4"/>
    <x v="8"/>
    <x v="5"/>
    <x v="12"/>
    <n v="129"/>
    <n v="645"/>
    <n v="-1677"/>
    <n v="258"/>
    <n v="387"/>
  </r>
  <r>
    <x v="4"/>
    <x v="8"/>
    <x v="5"/>
    <x v="13"/>
    <n v="6"/>
    <n v="72"/>
    <n v="109.44"/>
    <n v="24"/>
    <n v="48"/>
  </r>
  <r>
    <x v="4"/>
    <x v="9"/>
    <x v="0"/>
    <x v="0"/>
    <n v="38"/>
    <n v="950"/>
    <n v="1482"/>
    <n v="646"/>
    <n v="304"/>
  </r>
  <r>
    <x v="4"/>
    <x v="9"/>
    <x v="0"/>
    <x v="1"/>
    <n v="148"/>
    <n v="2220"/>
    <n v="-266.40000000000009"/>
    <n v="1480"/>
    <n v="740"/>
  </r>
  <r>
    <x v="4"/>
    <x v="9"/>
    <x v="1"/>
    <x v="2"/>
    <n v="12"/>
    <n v="120"/>
    <n v="408"/>
    <n v="72"/>
    <n v="48"/>
  </r>
  <r>
    <x v="4"/>
    <x v="9"/>
    <x v="1"/>
    <x v="3"/>
    <n v="42"/>
    <n v="420"/>
    <n v="-1125.6000000000001"/>
    <n v="294"/>
    <n v="126"/>
  </r>
  <r>
    <x v="4"/>
    <x v="9"/>
    <x v="1"/>
    <x v="4"/>
    <n v="74"/>
    <n v="740"/>
    <n v="2072"/>
    <n v="518"/>
    <n v="222"/>
  </r>
  <r>
    <x v="4"/>
    <x v="9"/>
    <x v="2"/>
    <x v="5"/>
    <n v="18"/>
    <n v="2700"/>
    <n v="4752"/>
    <n v="1260"/>
    <n v="1440"/>
  </r>
  <r>
    <x v="4"/>
    <x v="9"/>
    <x v="2"/>
    <x v="6"/>
    <n v="22"/>
    <n v="3960"/>
    <n v="3484.8"/>
    <n v="1540"/>
    <n v="2420"/>
  </r>
  <r>
    <x v="4"/>
    <x v="9"/>
    <x v="3"/>
    <x v="7"/>
    <n v="2"/>
    <n v="100"/>
    <n v="488"/>
    <n v="46"/>
    <n v="54"/>
  </r>
  <r>
    <x v="4"/>
    <x v="9"/>
    <x v="4"/>
    <x v="8"/>
    <n v="69"/>
    <n v="7590"/>
    <n v="9715.2000000000007"/>
    <n v="2415"/>
    <n v="5175"/>
  </r>
  <r>
    <x v="4"/>
    <x v="9"/>
    <x v="3"/>
    <x v="9"/>
    <n v="83"/>
    <n v="7470"/>
    <n v="-13744.8"/>
    <n v="3237"/>
    <n v="4233"/>
  </r>
  <r>
    <x v="4"/>
    <x v="9"/>
    <x v="4"/>
    <x v="10"/>
    <n v="2"/>
    <n v="380"/>
    <n v="1079.2"/>
    <n v="130"/>
    <n v="250"/>
  </r>
  <r>
    <x v="4"/>
    <x v="9"/>
    <x v="3"/>
    <x v="11"/>
    <n v="85"/>
    <n v="19550"/>
    <n v="-49266"/>
    <n v="3485"/>
    <n v="16065"/>
  </r>
  <r>
    <x v="4"/>
    <x v="9"/>
    <x v="5"/>
    <x v="12"/>
    <n v="11"/>
    <n v="55"/>
    <n v="-79.199999999999989"/>
    <n v="22"/>
    <n v="33"/>
  </r>
  <r>
    <x v="4"/>
    <x v="9"/>
    <x v="5"/>
    <x v="13"/>
    <n v="103"/>
    <n v="1236"/>
    <n v="-1087.6799999999998"/>
    <n v="412"/>
    <n v="824"/>
  </r>
  <r>
    <x v="4"/>
    <x v="10"/>
    <x v="0"/>
    <x v="0"/>
    <n v="83"/>
    <n v="2075"/>
    <n v="9960"/>
    <n v="1411"/>
    <n v="664"/>
  </r>
  <r>
    <x v="4"/>
    <x v="10"/>
    <x v="0"/>
    <x v="1"/>
    <n v="18"/>
    <n v="270"/>
    <n v="982.80000000000007"/>
    <n v="180"/>
    <n v="90"/>
  </r>
  <r>
    <x v="4"/>
    <x v="10"/>
    <x v="1"/>
    <x v="2"/>
    <n v="22"/>
    <n v="220"/>
    <n v="255.2"/>
    <n v="132"/>
    <n v="88"/>
  </r>
  <r>
    <x v="4"/>
    <x v="10"/>
    <x v="1"/>
    <x v="3"/>
    <n v="66"/>
    <n v="660"/>
    <n v="-1320"/>
    <n v="462"/>
    <n v="198"/>
  </r>
  <r>
    <x v="4"/>
    <x v="10"/>
    <x v="1"/>
    <x v="4"/>
    <n v="31"/>
    <n v="310"/>
    <n v="-24.800000000000011"/>
    <n v="217"/>
    <n v="93"/>
  </r>
  <r>
    <x v="4"/>
    <x v="10"/>
    <x v="2"/>
    <x v="5"/>
    <n v="55"/>
    <n v="8250"/>
    <n v="27720"/>
    <n v="3850"/>
    <n v="4400"/>
  </r>
  <r>
    <x v="4"/>
    <x v="10"/>
    <x v="2"/>
    <x v="6"/>
    <n v="16"/>
    <n v="2880"/>
    <n v="-3340.8"/>
    <n v="1120"/>
    <n v="1760"/>
  </r>
  <r>
    <x v="4"/>
    <x v="10"/>
    <x v="3"/>
    <x v="7"/>
    <n v="135"/>
    <n v="6750"/>
    <n v="2160"/>
    <n v="3105"/>
    <n v="3645"/>
  </r>
  <r>
    <x v="4"/>
    <x v="10"/>
    <x v="4"/>
    <x v="8"/>
    <n v="41"/>
    <n v="4510"/>
    <n v="19663.599999999999"/>
    <n v="1435"/>
    <n v="3075"/>
  </r>
  <r>
    <x v="4"/>
    <x v="10"/>
    <x v="3"/>
    <x v="9"/>
    <n v="59"/>
    <n v="5310"/>
    <n v="1062"/>
    <n v="2301"/>
    <n v="3009"/>
  </r>
  <r>
    <x v="4"/>
    <x v="10"/>
    <x v="4"/>
    <x v="10"/>
    <n v="59"/>
    <n v="11210"/>
    <n v="39459.199999999997"/>
    <n v="3835"/>
    <n v="7375"/>
  </r>
  <r>
    <x v="4"/>
    <x v="10"/>
    <x v="3"/>
    <x v="11"/>
    <n v="18"/>
    <n v="4140"/>
    <n v="-3146.3999999999996"/>
    <n v="738"/>
    <n v="3402"/>
  </r>
  <r>
    <x v="4"/>
    <x v="10"/>
    <x v="5"/>
    <x v="12"/>
    <n v="148"/>
    <n v="740"/>
    <n v="1598.4"/>
    <n v="296"/>
    <n v="444"/>
  </r>
  <r>
    <x v="4"/>
    <x v="10"/>
    <x v="5"/>
    <x v="13"/>
    <n v="13"/>
    <n v="156"/>
    <n v="330.72"/>
    <n v="52"/>
    <n v="104"/>
  </r>
  <r>
    <x v="4"/>
    <x v="11"/>
    <x v="0"/>
    <x v="0"/>
    <n v="38"/>
    <n v="950"/>
    <n v="3838"/>
    <n v="646"/>
    <n v="304"/>
  </r>
  <r>
    <x v="4"/>
    <x v="11"/>
    <x v="0"/>
    <x v="1"/>
    <n v="98"/>
    <n v="1470"/>
    <n v="5586"/>
    <n v="980"/>
    <n v="490"/>
  </r>
  <r>
    <x v="4"/>
    <x v="11"/>
    <x v="1"/>
    <x v="2"/>
    <n v="52"/>
    <n v="520"/>
    <n v="832"/>
    <n v="312"/>
    <n v="208"/>
  </r>
  <r>
    <x v="4"/>
    <x v="11"/>
    <x v="1"/>
    <x v="3"/>
    <n v="102"/>
    <n v="1020"/>
    <n v="-2529.6"/>
    <n v="714"/>
    <n v="306"/>
  </r>
  <r>
    <x v="4"/>
    <x v="11"/>
    <x v="1"/>
    <x v="4"/>
    <n v="18"/>
    <n v="180"/>
    <n v="-158.39999999999998"/>
    <n v="126"/>
    <n v="54"/>
  </r>
  <r>
    <x v="4"/>
    <x v="11"/>
    <x v="2"/>
    <x v="5"/>
    <n v="32"/>
    <n v="4800"/>
    <n v="-13632"/>
    <n v="2240"/>
    <n v="2560"/>
  </r>
  <r>
    <x v="4"/>
    <x v="11"/>
    <x v="2"/>
    <x v="6"/>
    <n v="14"/>
    <n v="2520"/>
    <n v="1310.4000000000001"/>
    <n v="980"/>
    <n v="1540"/>
  </r>
  <r>
    <x v="4"/>
    <x v="11"/>
    <x v="3"/>
    <x v="7"/>
    <n v="95"/>
    <n v="4750"/>
    <n v="5890"/>
    <n v="2185"/>
    <n v="2565"/>
  </r>
  <r>
    <x v="4"/>
    <x v="11"/>
    <x v="4"/>
    <x v="8"/>
    <n v="86"/>
    <n v="9460"/>
    <n v="-23839.199999999997"/>
    <n v="3010"/>
    <n v="6450"/>
  </r>
  <r>
    <x v="4"/>
    <x v="11"/>
    <x v="3"/>
    <x v="9"/>
    <n v="8"/>
    <n v="720"/>
    <n v="2880"/>
    <n v="312"/>
    <n v="408"/>
  </r>
  <r>
    <x v="4"/>
    <x v="11"/>
    <x v="4"/>
    <x v="10"/>
    <n v="139"/>
    <n v="26410"/>
    <n v="101414.39999999999"/>
    <n v="9035"/>
    <n v="17375"/>
  </r>
  <r>
    <x v="4"/>
    <x v="11"/>
    <x v="3"/>
    <x v="11"/>
    <n v="72"/>
    <n v="16560"/>
    <n v="-30470.399999999994"/>
    <n v="2952"/>
    <n v="13608"/>
  </r>
  <r>
    <x v="4"/>
    <x v="11"/>
    <x v="5"/>
    <x v="12"/>
    <n v="85"/>
    <n v="425"/>
    <n v="952"/>
    <n v="170"/>
    <n v="255"/>
  </r>
  <r>
    <x v="4"/>
    <x v="11"/>
    <x v="5"/>
    <x v="13"/>
    <n v="88"/>
    <n v="1056"/>
    <n v="802.56"/>
    <n v="352"/>
    <n v="70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288627.59999999998"/>
    <n v="281058.01199999999"/>
  </r>
  <r>
    <x v="0"/>
    <x v="1"/>
    <n v="57725.52"/>
    <n v="56211.602399999996"/>
  </r>
  <r>
    <x v="0"/>
    <x v="2"/>
    <n v="211660.24"/>
    <n v="206109.20879999999"/>
  </r>
  <r>
    <x v="0"/>
    <x v="3"/>
    <n v="192418.40000000002"/>
    <n v="187372.008"/>
  </r>
  <r>
    <x v="0"/>
    <x v="4"/>
    <n v="96209.200000000012"/>
    <n v="93686.004000000001"/>
  </r>
  <r>
    <x v="0"/>
    <x v="5"/>
    <n v="115451.04"/>
    <n v="112423.20479999999"/>
  </r>
  <r>
    <x v="1"/>
    <x v="0"/>
    <n v="78930.16"/>
    <n v="95630.630399999995"/>
  </r>
  <r>
    <x v="1"/>
    <x v="1"/>
    <n v="98662.700000000012"/>
    <n v="119538.288"/>
  </r>
  <r>
    <x v="1"/>
    <x v="2"/>
    <n v="197325.40000000002"/>
    <n v="239076.576"/>
  </r>
  <r>
    <x v="1"/>
    <x v="3"/>
    <n v="246656.75"/>
    <n v="298845.71999999997"/>
  </r>
  <r>
    <x v="1"/>
    <x v="4"/>
    <n v="128261.51000000001"/>
    <n v="155399.77439999999"/>
  </r>
  <r>
    <x v="1"/>
    <x v="5"/>
    <n v="236790.47999999998"/>
    <n v="286891.89119999995"/>
  </r>
  <r>
    <x v="2"/>
    <x v="0"/>
    <n v="271016.39999999997"/>
    <n v="201898.24799999991"/>
  </r>
  <r>
    <x v="2"/>
    <x v="1"/>
    <n v="54203.28"/>
    <n v="40379.649599999982"/>
  </r>
  <r>
    <x v="2"/>
    <x v="2"/>
    <n v="198745.36000000002"/>
    <n v="148058.71519999992"/>
  </r>
  <r>
    <x v="2"/>
    <x v="3"/>
    <n v="180677.6"/>
    <n v="134598.83199999994"/>
  </r>
  <r>
    <x v="2"/>
    <x v="4"/>
    <n v="90338.8"/>
    <n v="67299.415999999968"/>
  </r>
  <r>
    <x v="2"/>
    <x v="5"/>
    <n v="108406.56"/>
    <n v="80759.299199999965"/>
  </r>
  <r>
    <x v="3"/>
    <x v="0"/>
    <n v="82456.160000000003"/>
    <n v="83171.29919999995"/>
  </r>
  <r>
    <x v="3"/>
    <x v="1"/>
    <n v="103070.20000000001"/>
    <n v="103964.12399999995"/>
  </r>
  <r>
    <x v="3"/>
    <x v="2"/>
    <n v="206140.40000000002"/>
    <n v="207928.24799999991"/>
  </r>
  <r>
    <x v="3"/>
    <x v="3"/>
    <n v="257675.5"/>
    <n v="259910.30999999985"/>
  </r>
  <r>
    <x v="3"/>
    <x v="4"/>
    <n v="133991.26"/>
    <n v="135153.36119999993"/>
  </r>
  <r>
    <x v="3"/>
    <x v="5"/>
    <n v="247368.47999999998"/>
    <n v="249513.89759999985"/>
  </r>
  <r>
    <x v="4"/>
    <x v="0"/>
    <n v="267984.59999999998"/>
    <n v="211914.98399999991"/>
  </r>
  <r>
    <x v="4"/>
    <x v="1"/>
    <n v="53596.92"/>
    <n v="42382.996799999979"/>
  </r>
  <r>
    <x v="4"/>
    <x v="2"/>
    <n v="196522.04"/>
    <n v="155404.32159999994"/>
  </r>
  <r>
    <x v="4"/>
    <x v="3"/>
    <n v="178656.40000000002"/>
    <n v="141276.65599999993"/>
  </r>
  <r>
    <x v="4"/>
    <x v="4"/>
    <n v="89328.200000000012"/>
    <n v="70638.327999999965"/>
  </r>
  <r>
    <x v="4"/>
    <x v="5"/>
    <n v="107193.84"/>
    <n v="84765.9935999999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01EC2-9BC0-E245-9E25-C4812D26BC8B}" name="PivotTable9"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J3:AL24" firstHeaderRow="0" firstDataRow="1" firstDataCol="1"/>
  <pivotFields count="9">
    <pivotField showAll="0">
      <items count="6">
        <item h="1" x="0"/>
        <item x="1"/>
        <item h="1" x="2"/>
        <item h="1" x="3"/>
        <item h="1" x="4"/>
        <item t="default"/>
      </items>
    </pivotField>
    <pivotField showAll="0"/>
    <pivotField axis="axisRow" showAll="0">
      <items count="8">
        <item x="2"/>
        <item x="3"/>
        <item m="1" x="6"/>
        <item x="0"/>
        <item x="1"/>
        <item x="4"/>
        <item x="5"/>
        <item t="default"/>
      </items>
    </pivotField>
    <pivotField axis="axisRow" showAll="0">
      <items count="15">
        <item x="13"/>
        <item x="11"/>
        <item x="7"/>
        <item x="2"/>
        <item x="10"/>
        <item x="5"/>
        <item x="6"/>
        <item x="4"/>
        <item x="0"/>
        <item x="3"/>
        <item x="1"/>
        <item x="12"/>
        <item x="9"/>
        <item x="8"/>
        <item t="default"/>
      </items>
    </pivotField>
    <pivotField showAll="0"/>
    <pivotField dataField="1" showAll="0"/>
    <pivotField showAll="0"/>
    <pivotField showAll="0"/>
    <pivotField showAll="0"/>
  </pivotFields>
  <rowFields count="2">
    <field x="2"/>
    <field x="3"/>
  </rowFields>
  <rowItems count="21">
    <i>
      <x/>
    </i>
    <i r="1">
      <x v="5"/>
    </i>
    <i r="1">
      <x v="6"/>
    </i>
    <i>
      <x v="1"/>
    </i>
    <i r="1">
      <x v="1"/>
    </i>
    <i r="1">
      <x v="2"/>
    </i>
    <i r="1">
      <x v="12"/>
    </i>
    <i>
      <x v="3"/>
    </i>
    <i r="1">
      <x v="8"/>
    </i>
    <i r="1">
      <x v="10"/>
    </i>
    <i>
      <x v="4"/>
    </i>
    <i r="1">
      <x v="3"/>
    </i>
    <i r="1">
      <x v="7"/>
    </i>
    <i r="1">
      <x v="9"/>
    </i>
    <i>
      <x v="5"/>
    </i>
    <i r="1">
      <x v="4"/>
    </i>
    <i r="1">
      <x v="13"/>
    </i>
    <i>
      <x v="6"/>
    </i>
    <i r="1">
      <x/>
    </i>
    <i r="1">
      <x v="11"/>
    </i>
    <i t="grand">
      <x/>
    </i>
  </rowItems>
  <colFields count="1">
    <field x="-2"/>
  </colFields>
  <colItems count="2">
    <i>
      <x/>
    </i>
    <i i="1">
      <x v="1"/>
    </i>
  </colItems>
  <dataFields count="2">
    <dataField name="Sum of Income" fld="5" baseField="0" baseItem="0"/>
    <dataField name="Sum of Income2" fld="5" showDataAs="percentOfCol" baseField="0" baseItem="0" numFmtId="9"/>
  </dataFields>
  <formats count="13">
    <format dxfId="111">
      <pivotArea outline="0" collapsedLevelsAreSubtotals="1" fieldPosition="0">
        <references count="1">
          <reference field="4294967294" count="1" selected="0">
            <x v="1"/>
          </reference>
        </references>
      </pivotArea>
    </format>
    <format dxfId="110">
      <pivotArea collapsedLevelsAreSubtotals="1" fieldPosition="0">
        <references count="2">
          <reference field="4294967294" count="1" selected="0">
            <x v="1"/>
          </reference>
          <reference field="2" count="1">
            <x v="0"/>
          </reference>
        </references>
      </pivotArea>
    </format>
    <format dxfId="109">
      <pivotArea collapsedLevelsAreSubtotals="1" fieldPosition="0">
        <references count="3">
          <reference field="4294967294" count="1" selected="0">
            <x v="1"/>
          </reference>
          <reference field="2" count="1" selected="0">
            <x v="0"/>
          </reference>
          <reference field="3" count="2">
            <x v="5"/>
            <x v="6"/>
          </reference>
        </references>
      </pivotArea>
    </format>
    <format dxfId="108">
      <pivotArea collapsedLevelsAreSubtotals="1" fieldPosition="0">
        <references count="2">
          <reference field="4294967294" count="1" selected="0">
            <x v="1"/>
          </reference>
          <reference field="2" count="1">
            <x v="1"/>
          </reference>
        </references>
      </pivotArea>
    </format>
    <format dxfId="107">
      <pivotArea collapsedLevelsAreSubtotals="1" fieldPosition="0">
        <references count="3">
          <reference field="4294967294" count="1" selected="0">
            <x v="1"/>
          </reference>
          <reference field="2" count="1" selected="0">
            <x v="1"/>
          </reference>
          <reference field="3" count="3">
            <x v="1"/>
            <x v="2"/>
            <x v="12"/>
          </reference>
        </references>
      </pivotArea>
    </format>
    <format dxfId="106">
      <pivotArea collapsedLevelsAreSubtotals="1" fieldPosition="0">
        <references count="2">
          <reference field="4294967294" count="1" selected="0">
            <x v="1"/>
          </reference>
          <reference field="2" count="1">
            <x v="3"/>
          </reference>
        </references>
      </pivotArea>
    </format>
    <format dxfId="105">
      <pivotArea collapsedLevelsAreSubtotals="1" fieldPosition="0">
        <references count="3">
          <reference field="4294967294" count="1" selected="0">
            <x v="1"/>
          </reference>
          <reference field="2" count="1" selected="0">
            <x v="3"/>
          </reference>
          <reference field="3" count="2">
            <x v="8"/>
            <x v="10"/>
          </reference>
        </references>
      </pivotArea>
    </format>
    <format dxfId="104">
      <pivotArea collapsedLevelsAreSubtotals="1" fieldPosition="0">
        <references count="2">
          <reference field="4294967294" count="1" selected="0">
            <x v="1"/>
          </reference>
          <reference field="2" count="1">
            <x v="4"/>
          </reference>
        </references>
      </pivotArea>
    </format>
    <format dxfId="103">
      <pivotArea collapsedLevelsAreSubtotals="1" fieldPosition="0">
        <references count="3">
          <reference field="4294967294" count="1" selected="0">
            <x v="1"/>
          </reference>
          <reference field="2" count="1" selected="0">
            <x v="4"/>
          </reference>
          <reference field="3" count="3">
            <x v="3"/>
            <x v="7"/>
            <x v="9"/>
          </reference>
        </references>
      </pivotArea>
    </format>
    <format dxfId="102">
      <pivotArea collapsedLevelsAreSubtotals="1" fieldPosition="0">
        <references count="2">
          <reference field="4294967294" count="1" selected="0">
            <x v="1"/>
          </reference>
          <reference field="2" count="1">
            <x v="5"/>
          </reference>
        </references>
      </pivotArea>
    </format>
    <format dxfId="101">
      <pivotArea collapsedLevelsAreSubtotals="1" fieldPosition="0">
        <references count="3">
          <reference field="4294967294" count="1" selected="0">
            <x v="1"/>
          </reference>
          <reference field="2" count="1" selected="0">
            <x v="5"/>
          </reference>
          <reference field="3" count="2">
            <x v="4"/>
            <x v="13"/>
          </reference>
        </references>
      </pivotArea>
    </format>
    <format dxfId="100">
      <pivotArea collapsedLevelsAreSubtotals="1" fieldPosition="0">
        <references count="2">
          <reference field="4294967294" count="1" selected="0">
            <x v="1"/>
          </reference>
          <reference field="2" count="1">
            <x v="6"/>
          </reference>
        </references>
      </pivotArea>
    </format>
    <format dxfId="99">
      <pivotArea collapsedLevelsAreSubtotals="1" fieldPosition="0">
        <references count="3">
          <reference field="4294967294" count="1" selected="0">
            <x v="1"/>
          </reference>
          <reference field="2" count="1" selected="0">
            <x v="6"/>
          </reference>
          <reference field="3" count="2">
            <x v="0"/>
            <x v="11"/>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3D4DE-C73E-DD4E-9BF6-7DCC4D27131D}" name="PivotTable5"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F4:AH7" firstHeaderRow="0" firstDataRow="1" firstDataCol="1"/>
  <pivotFields count="9">
    <pivotField showAll="0">
      <items count="6">
        <item h="1" x="0"/>
        <item x="1"/>
        <item h="1" x="2"/>
        <item h="1" x="3"/>
        <item h="1" x="4"/>
        <item t="default"/>
      </items>
    </pivotField>
    <pivotField showAll="0"/>
    <pivotField multipleItemSelectionAllowed="1" showAll="0">
      <items count="8">
        <item h="1" x="2"/>
        <item h="1" x="3"/>
        <item h="1" x="5"/>
        <item h="1" m="1" x="6"/>
        <item h="1" x="4"/>
        <item x="0"/>
        <item h="1" x="1"/>
        <item t="default"/>
      </items>
    </pivotField>
    <pivotField axis="axisRow" showAll="0">
      <items count="15">
        <item x="13"/>
        <item x="11"/>
        <item x="7"/>
        <item x="2"/>
        <item x="10"/>
        <item x="5"/>
        <item x="6"/>
        <item x="4"/>
        <item x="0"/>
        <item x="3"/>
        <item x="1"/>
        <item x="12"/>
        <item x="9"/>
        <item x="8"/>
        <item t="default"/>
      </items>
    </pivotField>
    <pivotField showAll="0"/>
    <pivotField dataField="1" showAll="0"/>
    <pivotField showAll="0"/>
    <pivotField showAll="0"/>
    <pivotField showAll="0"/>
  </pivotFields>
  <rowFields count="1">
    <field x="3"/>
  </rowFields>
  <rowItems count="3">
    <i>
      <x v="8"/>
    </i>
    <i>
      <x v="10"/>
    </i>
    <i t="grand">
      <x/>
    </i>
  </rowItems>
  <colFields count="1">
    <field x="-2"/>
  </colFields>
  <colItems count="2">
    <i>
      <x/>
    </i>
    <i i="1">
      <x v="1"/>
    </i>
  </colItems>
  <dataFields count="2">
    <dataField name="Sum of Income" fld="5" baseField="0" baseItem="0"/>
    <dataField name="Sum of Income2" fld="5" baseField="0" baseItem="0"/>
  </dataFields>
  <formats count="1">
    <format dxfId="116">
      <pivotArea outline="0" collapsedLevelsAreSubtotals="1" fieldPosition="0"/>
    </format>
  </formats>
  <chartFormats count="6">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3" count="1" selected="0">
            <x v="5"/>
          </reference>
        </references>
      </pivotArea>
    </chartFormat>
    <chartFormat chart="15" format="10">
      <pivotArea type="data" outline="0" fieldPosition="0">
        <references count="2">
          <reference field="4294967294" count="1" selected="0">
            <x v="0"/>
          </reference>
          <reference field="3" count="1" selected="0">
            <x v="6"/>
          </reference>
        </references>
      </pivotArea>
    </chartFormat>
    <chartFormat chart="15" format="11" series="1">
      <pivotArea type="data" outline="0" fieldPosition="0">
        <references count="1">
          <reference field="4294967294" count="1" selected="0">
            <x v="1"/>
          </reference>
        </references>
      </pivotArea>
    </chartFormat>
    <chartFormat chart="15" format="12">
      <pivotArea type="data" outline="0" fieldPosition="0">
        <references count="2">
          <reference field="4294967294" count="1" selected="0">
            <x v="1"/>
          </reference>
          <reference field="3" count="1" selected="0">
            <x v="5"/>
          </reference>
        </references>
      </pivotArea>
    </chartFormat>
    <chartFormat chart="15" format="13">
      <pivotArea type="data" outline="0" fieldPosition="0">
        <references count="2">
          <reference field="4294967294" count="1" selected="0">
            <x v="1"/>
          </reference>
          <reference field="3" count="1" selected="0">
            <x v="6"/>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947C70-0C1D-8943-A262-6F9141996D9C}" name="PivotTable4"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A3:AB16"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
    <format dxfId="115">
      <pivotArea outline="0" collapsedLevelsAreSubtotals="1"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55D8DC-CE84-784C-AB50-6C47BC7B97CD}" name="PivotTable3"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U3:W16"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
    <format dxfId="114">
      <pivotArea outline="0" collapsedLevelsAreSubtotals="1" fieldPosition="0"/>
    </format>
  </formats>
  <chartFormats count="2">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798FD6-99F1-8643-95DA-440D9E516B97}" name="PivotTable2"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P4" firstHeaderRow="0" firstDataRow="1" firstDataCol="0"/>
  <pivotFields count="9">
    <pivotField showAll="0">
      <items count="6">
        <item h="1" x="0"/>
        <item x="1"/>
        <item h="1" x="2"/>
        <item h="1" x="3"/>
        <item h="1" x="4"/>
        <item t="default"/>
      </items>
    </pivotField>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
    <format dxfId="113">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C239DB-151F-FA40-A250-FDDC8CF39245}" name="PivotTable1"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10" firstHeaderRow="0" firstDataRow="1" firstDataCol="1"/>
  <pivotFields count="9">
    <pivotField showAll="0">
      <items count="6">
        <item h="1" x="0"/>
        <item x="1"/>
        <item h="1" x="2"/>
        <item h="1" x="3"/>
        <item h="1" x="4"/>
        <item t="default"/>
      </items>
    </pivotField>
    <pivotField showAll="0"/>
    <pivotField axis="axisRow" showAll="0">
      <items count="8">
        <item x="2"/>
        <item x="3"/>
        <item m="1" x="6"/>
        <item x="0"/>
        <item x="1"/>
        <item x="4"/>
        <item x="5"/>
        <item t="default"/>
      </items>
    </pivotField>
    <pivotField showAll="0"/>
    <pivotField dataField="1" showAll="0"/>
    <pivotField dataField="1" showAll="0"/>
    <pivotField showAll="0"/>
    <pivotField showAll="0"/>
    <pivotField showAll="0"/>
  </pivotFields>
  <rowFields count="1">
    <field x="2"/>
  </rowFields>
  <rowItems count="7">
    <i>
      <x/>
    </i>
    <i>
      <x v="1"/>
    </i>
    <i>
      <x v="3"/>
    </i>
    <i>
      <x v="4"/>
    </i>
    <i>
      <x v="5"/>
    </i>
    <i>
      <x v="6"/>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1">
    <format dxfId="112">
      <pivotArea collapsedLevelsAreSubtotals="1" fieldPosition="0">
        <references count="2">
          <reference field="4294967294" count="1" selected="0">
            <x v="1"/>
          </reference>
          <reference field="2" count="0"/>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2B6D8F-0B40-DB44-8F41-359016EDDE57}" name="PivotTable11"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S4" firstHeaderRow="0" firstDataRow="1" firstDataCol="0"/>
  <pivotFields count="4">
    <pivotField showAll="0">
      <items count="6">
        <item h="1" x="0"/>
        <item x="1"/>
        <item h="1" x="2"/>
        <item h="1" x="3"/>
        <item h="1" x="4"/>
        <item t="default"/>
      </items>
    </pivotField>
    <pivotField showAll="0"/>
    <pivotField dataField="1" numFmtId="1" showAll="0"/>
    <pivotField dataField="1" numFmtId="1" showAll="0"/>
  </pivotFields>
  <rowItems count="1">
    <i/>
  </rowItems>
  <colFields count="1">
    <field x="-2"/>
  </colFields>
  <colItems count="2">
    <i>
      <x/>
    </i>
    <i i="1">
      <x v="1"/>
    </i>
  </colItems>
  <dataFields count="2">
    <dataField name="Sum of Income" fld="2" baseField="0" baseItem="0" numFmtId="185"/>
    <dataField name="Sum of Target" fld="3" baseField="0" baseItem="0" numFmtId="1"/>
  </dataFields>
  <formats count="2">
    <format dxfId="89">
      <pivotArea outline="0" collapsedLevelsAreSubtotals="1" fieldPosition="0">
        <references count="1">
          <reference field="4294967294" count="1" selected="0">
            <x v="0"/>
          </reference>
        </references>
      </pivotArea>
    </format>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DD6CE4-E860-E74C-9EED-7BD1E5A8E483}" name="PivotTable10"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10" firstHeaderRow="0" firstDataRow="1" firstDataCol="1"/>
  <pivotFields count="4">
    <pivotField showAll="0">
      <items count="6">
        <item h="1" x="0"/>
        <item x="1"/>
        <item h="1" x="2"/>
        <item h="1" x="3"/>
        <item h="1" x="4"/>
        <item t="default"/>
      </items>
    </pivotField>
    <pivotField axis="axisRow" showAll="0" sortType="descending">
      <items count="14">
        <item m="1" x="8"/>
        <item m="1" x="10"/>
        <item m="1" x="12"/>
        <item x="0"/>
        <item m="1" x="9"/>
        <item m="1" x="11"/>
        <item m="1" x="7"/>
        <item x="2"/>
        <item x="3"/>
        <item m="1" x="6"/>
        <item x="5"/>
        <item x="1"/>
        <item x="4"/>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8"/>
    </i>
    <i>
      <x v="10"/>
    </i>
    <i>
      <x v="7"/>
    </i>
    <i>
      <x v="12"/>
    </i>
    <i>
      <x v="11"/>
    </i>
    <i>
      <x v="3"/>
    </i>
    <i t="grand">
      <x/>
    </i>
  </rowItems>
  <colFields count="1">
    <field x="-2"/>
  </colFields>
  <colItems count="2">
    <i>
      <x/>
    </i>
    <i i="1">
      <x v="1"/>
    </i>
  </colItems>
  <dataFields count="2">
    <dataField name="Sum of Income" fld="2" baseField="0" baseItem="0" numFmtId="185"/>
    <dataField name="Sum of Income2" fld="2" showDataAs="percentOfCol" baseField="0" baseItem="0" numFmtId="10"/>
  </dataFields>
  <formats count="9">
    <format dxfId="98">
      <pivotArea collapsedLevelsAreSubtotals="1" fieldPosition="0">
        <references count="2">
          <reference field="4294967294" count="1" selected="0">
            <x v="1"/>
          </reference>
          <reference field="1" count="0"/>
        </references>
      </pivotArea>
    </format>
    <format dxfId="97">
      <pivotArea field="1" grandRow="1" outline="0" collapsedLevelsAreSubtotals="1" axis="axisRow" fieldPosition="0">
        <references count="1">
          <reference field="4294967294" count="1" selected="0">
            <x v="1"/>
          </reference>
        </references>
      </pivotArea>
    </format>
    <format dxfId="96">
      <pivotArea outline="0" collapsedLevelsAreSubtotals="1" fieldPosition="0">
        <references count="1">
          <reference field="4294967294" count="1" selected="0">
            <x v="0"/>
          </reference>
        </references>
      </pivotArea>
    </format>
    <format dxfId="95">
      <pivotArea collapsedLevelsAreSubtotals="1" fieldPosition="0">
        <references count="1">
          <reference field="1" count="0"/>
        </references>
      </pivotArea>
    </format>
    <format dxfId="94">
      <pivotArea dataOnly="0" labelOnly="1" fieldPosition="0">
        <references count="1">
          <reference field="1" count="0"/>
        </references>
      </pivotArea>
    </format>
    <format dxfId="93">
      <pivotArea collapsedLevelsAreSubtotals="1" fieldPosition="0">
        <references count="1">
          <reference field="1" count="0"/>
        </references>
      </pivotArea>
    </format>
    <format dxfId="92">
      <pivotArea dataOnly="0" labelOnly="1" fieldPosition="0">
        <references count="1">
          <reference field="1" count="0"/>
        </references>
      </pivotArea>
    </format>
    <format dxfId="91">
      <pivotArea collapsedLevelsAreSubtotals="1" fieldPosition="0">
        <references count="1">
          <reference field="1" count="0"/>
        </references>
      </pivotArea>
    </format>
    <format dxfId="9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1EC211E-6A1C-E040-BFE4-2F98EDD21F73}" sourceName="Year">
  <pivotTables>
    <pivotTable tabId="6" name="PivotTable1"/>
    <pivotTable tabId="6" name="PivotTable2"/>
    <pivotTable tabId="6" name="PivotTable3"/>
    <pivotTable tabId="6" name="PivotTable4"/>
    <pivotTable tabId="6" name="PivotTable5"/>
    <pivotTable tabId="6" name="PivotTable9"/>
  </pivotTables>
  <data>
    <tabular pivotCacheId="1714548082">
      <items count="5">
        <i x="0"/>
        <i x="1" s="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Sources" xr10:uid="{82E67517-ADB9-2A4E-A881-1A7ABA7CA7F5}" sourceName="Income Sources">
  <pivotTables>
    <pivotTable tabId="6" name="PivotTable5"/>
  </pivotTables>
  <data>
    <tabular pivotCacheId="1714548082">
      <items count="7">
        <i x="2"/>
        <i x="3"/>
        <i x="5"/>
        <i x="4"/>
        <i x="0" s="1"/>
        <i x="1"/>
        <i x="6"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0E0AAB3-A063-4549-8FF9-E848AA6CE622}" sourceName="Year">
  <pivotTables>
    <pivotTable tabId="11" name="PivotTable10"/>
    <pivotTable tabId="11" name="PivotTable11"/>
  </pivotTables>
  <data>
    <tabular pivotCacheId="1663961246">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8376A5F-5F8D-9140-A7F8-EC6B6EEEA814}" cache="Slicer_Year" caption="Year" columnCount="5" showCaption="0" style="SlicerStyleDark1" rowHeight="228600"/>
  <slicer name="Income Sources" xr10:uid="{498F7040-74D1-9C45-83F4-A7817F86E06D}" cache="Slicer_Income_Sources" caption="Income Sources" showCaption="0"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6337AD4-EBB5-7245-8615-33B4215B8C4A}" cache="Slicer_Year1" caption="Year" columnCount="5" showCaption="0" style="SlicerStyleDark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86E2-B412-1046-9FD9-F0436BA38DCB}">
  <dimension ref="A1:U841"/>
  <sheetViews>
    <sheetView topLeftCell="D1" workbookViewId="0">
      <selection activeCell="L30" sqref="L30"/>
    </sheetView>
  </sheetViews>
  <sheetFormatPr baseColWidth="10" defaultRowHeight="16" x14ac:dyDescent="0.2"/>
  <cols>
    <col min="1" max="1" width="5.1640625" bestFit="1" customWidth="1"/>
    <col min="2" max="2" width="6.33203125" bestFit="1" customWidth="1"/>
    <col min="3" max="3" width="13.83203125" bestFit="1" customWidth="1"/>
    <col min="4" max="4" width="22.5" bestFit="1" customWidth="1"/>
    <col min="5" max="5" width="7" bestFit="1" customWidth="1"/>
    <col min="6" max="6" width="7.1640625" bestFit="1" customWidth="1"/>
    <col min="7" max="7" width="12.5" bestFit="1" customWidth="1"/>
    <col min="8" max="8" width="13.83203125" bestFit="1" customWidth="1"/>
    <col min="9" max="9" width="17.83203125" bestFit="1" customWidth="1"/>
    <col min="10" max="16" width="17.83203125" customWidth="1"/>
    <col min="17" max="17" width="11.6640625" customWidth="1"/>
  </cols>
  <sheetData>
    <row r="1" spans="1:21" x14ac:dyDescent="0.2">
      <c r="A1" s="3" t="s">
        <v>0</v>
      </c>
      <c r="B1" s="3" t="s">
        <v>1</v>
      </c>
      <c r="C1" s="3" t="s">
        <v>6</v>
      </c>
      <c r="D1" s="3" t="s">
        <v>2</v>
      </c>
      <c r="E1" s="3" t="s">
        <v>3</v>
      </c>
      <c r="F1" s="3" t="s">
        <v>4</v>
      </c>
      <c r="G1" s="3" t="s">
        <v>5</v>
      </c>
      <c r="H1" s="3" t="s">
        <v>7</v>
      </c>
      <c r="I1" s="3" t="s">
        <v>38</v>
      </c>
      <c r="J1" s="5"/>
      <c r="K1" s="6" t="s">
        <v>0</v>
      </c>
      <c r="L1" s="6" t="s">
        <v>39</v>
      </c>
      <c r="M1" s="6" t="s">
        <v>4</v>
      </c>
      <c r="N1" s="6" t="s">
        <v>41</v>
      </c>
      <c r="O1" s="5"/>
      <c r="P1" s="5"/>
      <c r="Q1" s="5"/>
    </row>
    <row r="2" spans="1:21" x14ac:dyDescent="0.2">
      <c r="A2">
        <v>2020</v>
      </c>
      <c r="B2" t="s">
        <v>8</v>
      </c>
      <c r="C2" t="s">
        <v>11</v>
      </c>
      <c r="D2" t="s">
        <v>20</v>
      </c>
      <c r="E2">
        <v>126</v>
      </c>
      <c r="F2">
        <f>E2*25</f>
        <v>3150</v>
      </c>
      <c r="G2">
        <f>F2+(F2*U2)</f>
        <v>15750</v>
      </c>
      <c r="H2">
        <f>F2-I2</f>
        <v>2142</v>
      </c>
      <c r="I2">
        <f>E2*8</f>
        <v>1008</v>
      </c>
      <c r="K2">
        <v>2020</v>
      </c>
      <c r="L2" t="s">
        <v>42</v>
      </c>
      <c r="M2" s="7">
        <f>SUMIF(A:A,K2,F:F)*$R2</f>
        <v>288627.59999999998</v>
      </c>
      <c r="N2" s="7">
        <f>SUMIF(A:A,K2,G:G)*$R2</f>
        <v>281058.01199999999</v>
      </c>
      <c r="O2" s="7"/>
      <c r="P2" s="7"/>
      <c r="R2">
        <v>0.3</v>
      </c>
      <c r="S2">
        <f ca="1">RANDBETWEEN(1,150)</f>
        <v>77</v>
      </c>
      <c r="T2" s="4">
        <f ca="1">RANDBETWEEN(-100,100)/25</f>
        <v>-0.16</v>
      </c>
      <c r="U2">
        <v>4</v>
      </c>
    </row>
    <row r="3" spans="1:21" x14ac:dyDescent="0.2">
      <c r="A3">
        <v>2020</v>
      </c>
      <c r="B3" t="s">
        <v>8</v>
      </c>
      <c r="C3" t="s">
        <v>11</v>
      </c>
      <c r="D3" t="s">
        <v>14</v>
      </c>
      <c r="E3">
        <v>36</v>
      </c>
      <c r="F3">
        <f>E3*15</f>
        <v>540</v>
      </c>
      <c r="G3">
        <f t="shared" ref="G3:G66" si="0">F3+(F3*U3)</f>
        <v>1231.2</v>
      </c>
      <c r="H3">
        <f t="shared" ref="H3:H66" si="1">F3-I3</f>
        <v>360</v>
      </c>
      <c r="I3">
        <f>E3*5</f>
        <v>180</v>
      </c>
      <c r="K3">
        <v>2020</v>
      </c>
      <c r="L3" t="s">
        <v>67</v>
      </c>
      <c r="M3" s="7">
        <f t="shared" ref="M3:M31" si="2">SUMIF(A:A,K3,F:F)*$R3</f>
        <v>57725.52</v>
      </c>
      <c r="N3" s="7">
        <f t="shared" ref="N3:N31" si="3">SUMIF(A:A,K3,G:G)*$R3</f>
        <v>56211.602399999996</v>
      </c>
      <c r="O3" s="7"/>
      <c r="P3" s="7"/>
      <c r="R3">
        <v>0.06</v>
      </c>
      <c r="S3">
        <f t="shared" ref="S3:S66" ca="1" si="4">RANDBETWEEN(1,150)</f>
        <v>114</v>
      </c>
      <c r="T3" s="4">
        <f t="shared" ref="T3:T66" ca="1" si="5">RANDBETWEEN(-100,100)/25</f>
        <v>3.28</v>
      </c>
      <c r="U3">
        <v>1.28</v>
      </c>
    </row>
    <row r="4" spans="1:21" x14ac:dyDescent="0.2">
      <c r="A4">
        <v>2020</v>
      </c>
      <c r="B4" t="s">
        <v>8</v>
      </c>
      <c r="C4" t="s">
        <v>9</v>
      </c>
      <c r="D4" t="s">
        <v>15</v>
      </c>
      <c r="E4">
        <v>65</v>
      </c>
      <c r="F4">
        <f>E4*10</f>
        <v>650</v>
      </c>
      <c r="G4">
        <f t="shared" si="0"/>
        <v>-1430</v>
      </c>
      <c r="H4">
        <f t="shared" si="1"/>
        <v>390</v>
      </c>
      <c r="I4">
        <f>E4*4</f>
        <v>260</v>
      </c>
      <c r="K4">
        <v>2020</v>
      </c>
      <c r="L4" t="s">
        <v>64</v>
      </c>
      <c r="M4" s="7">
        <f t="shared" si="2"/>
        <v>211660.24</v>
      </c>
      <c r="N4" s="7">
        <f t="shared" si="3"/>
        <v>206109.20879999999</v>
      </c>
      <c r="O4" s="7"/>
      <c r="P4" s="7"/>
      <c r="R4">
        <v>0.22</v>
      </c>
      <c r="S4">
        <f t="shared" ca="1" si="4"/>
        <v>105</v>
      </c>
      <c r="T4" s="4">
        <f t="shared" ca="1" si="5"/>
        <v>-3.28</v>
      </c>
      <c r="U4">
        <v>-3.2</v>
      </c>
    </row>
    <row r="5" spans="1:21" x14ac:dyDescent="0.2">
      <c r="A5">
        <v>2020</v>
      </c>
      <c r="B5" t="s">
        <v>8</v>
      </c>
      <c r="C5" t="s">
        <v>9</v>
      </c>
      <c r="D5" t="s">
        <v>16</v>
      </c>
      <c r="E5">
        <v>98</v>
      </c>
      <c r="F5">
        <f>E5*10</f>
        <v>980</v>
      </c>
      <c r="G5">
        <f t="shared" si="0"/>
        <v>-2391.1999999999998</v>
      </c>
      <c r="H5">
        <f t="shared" si="1"/>
        <v>686</v>
      </c>
      <c r="I5">
        <f>E5*3</f>
        <v>294</v>
      </c>
      <c r="K5">
        <v>2020</v>
      </c>
      <c r="L5" t="s">
        <v>65</v>
      </c>
      <c r="M5" s="7">
        <f t="shared" si="2"/>
        <v>192418.40000000002</v>
      </c>
      <c r="N5" s="7">
        <f t="shared" si="3"/>
        <v>187372.008</v>
      </c>
      <c r="O5" s="7"/>
      <c r="P5" s="7"/>
      <c r="R5">
        <v>0.2</v>
      </c>
      <c r="S5">
        <f t="shared" ca="1" si="4"/>
        <v>90</v>
      </c>
      <c r="T5" s="4">
        <f t="shared" ca="1" si="5"/>
        <v>0.8</v>
      </c>
      <c r="U5">
        <v>-3.44</v>
      </c>
    </row>
    <row r="6" spans="1:21" x14ac:dyDescent="0.2">
      <c r="A6">
        <v>2020</v>
      </c>
      <c r="B6" t="s">
        <v>8</v>
      </c>
      <c r="C6" t="s">
        <v>9</v>
      </c>
      <c r="D6" t="s">
        <v>17</v>
      </c>
      <c r="E6">
        <v>17</v>
      </c>
      <c r="F6">
        <f>E6*10</f>
        <v>170</v>
      </c>
      <c r="G6">
        <f t="shared" si="0"/>
        <v>272</v>
      </c>
      <c r="H6">
        <f t="shared" si="1"/>
        <v>119</v>
      </c>
      <c r="I6">
        <f>E6*3</f>
        <v>51</v>
      </c>
      <c r="K6">
        <v>2020</v>
      </c>
      <c r="L6" t="s">
        <v>68</v>
      </c>
      <c r="M6" s="7">
        <f t="shared" si="2"/>
        <v>96209.200000000012</v>
      </c>
      <c r="N6" s="7">
        <f t="shared" si="3"/>
        <v>93686.004000000001</v>
      </c>
      <c r="O6" s="7"/>
      <c r="P6" s="7"/>
      <c r="R6">
        <v>0.1</v>
      </c>
      <c r="S6">
        <f t="shared" ca="1" si="4"/>
        <v>38</v>
      </c>
      <c r="T6" s="4">
        <f t="shared" ca="1" si="5"/>
        <v>3.36</v>
      </c>
      <c r="U6">
        <v>0.6</v>
      </c>
    </row>
    <row r="7" spans="1:21" x14ac:dyDescent="0.2">
      <c r="A7">
        <v>2020</v>
      </c>
      <c r="B7" t="s">
        <v>8</v>
      </c>
      <c r="C7" t="s">
        <v>10</v>
      </c>
      <c r="D7" t="s">
        <v>18</v>
      </c>
      <c r="E7">
        <v>31</v>
      </c>
      <c r="F7">
        <f>E7*150</f>
        <v>4650</v>
      </c>
      <c r="G7">
        <f t="shared" si="0"/>
        <v>19716</v>
      </c>
      <c r="H7">
        <f t="shared" si="1"/>
        <v>2170</v>
      </c>
      <c r="I7">
        <f>E7*80</f>
        <v>2480</v>
      </c>
      <c r="K7">
        <v>2020</v>
      </c>
      <c r="L7" t="s">
        <v>66</v>
      </c>
      <c r="M7" s="7">
        <f t="shared" si="2"/>
        <v>115451.04</v>
      </c>
      <c r="N7" s="7">
        <f t="shared" si="3"/>
        <v>112423.20479999999</v>
      </c>
      <c r="O7" s="7"/>
      <c r="P7" s="7"/>
      <c r="R7">
        <v>0.12</v>
      </c>
      <c r="S7">
        <f t="shared" ca="1" si="4"/>
        <v>15</v>
      </c>
      <c r="T7" s="4">
        <f t="shared" ca="1" si="5"/>
        <v>-1.88</v>
      </c>
      <c r="U7">
        <v>3.24</v>
      </c>
    </row>
    <row r="8" spans="1:21" x14ac:dyDescent="0.2">
      <c r="A8">
        <v>2020</v>
      </c>
      <c r="B8" t="s">
        <v>8</v>
      </c>
      <c r="C8" t="s">
        <v>10</v>
      </c>
      <c r="D8" t="s">
        <v>19</v>
      </c>
      <c r="E8">
        <v>73</v>
      </c>
      <c r="F8">
        <f>E8*180</f>
        <v>13140</v>
      </c>
      <c r="G8">
        <f t="shared" si="0"/>
        <v>-35215.200000000004</v>
      </c>
      <c r="H8">
        <f t="shared" si="1"/>
        <v>5110</v>
      </c>
      <c r="I8">
        <f>E8*110</f>
        <v>8030</v>
      </c>
      <c r="K8">
        <v>2021</v>
      </c>
      <c r="L8" t="s">
        <v>42</v>
      </c>
      <c r="M8" s="7">
        <f t="shared" si="2"/>
        <v>78930.16</v>
      </c>
      <c r="N8" s="7">
        <f t="shared" si="3"/>
        <v>95630.630399999995</v>
      </c>
      <c r="O8" s="7"/>
      <c r="P8" s="7"/>
      <c r="R8">
        <v>0.08</v>
      </c>
      <c r="S8">
        <f t="shared" ca="1" si="4"/>
        <v>35</v>
      </c>
      <c r="T8" s="4">
        <f t="shared" ca="1" si="5"/>
        <v>2.52</v>
      </c>
      <c r="U8">
        <v>-3.68</v>
      </c>
    </row>
    <row r="9" spans="1:21" x14ac:dyDescent="0.2">
      <c r="A9">
        <v>2020</v>
      </c>
      <c r="B9" t="s">
        <v>8</v>
      </c>
      <c r="C9" t="s">
        <v>22</v>
      </c>
      <c r="D9" t="s">
        <v>13</v>
      </c>
      <c r="E9">
        <v>126</v>
      </c>
      <c r="F9">
        <f>E9*50</f>
        <v>6300</v>
      </c>
      <c r="G9">
        <f t="shared" si="0"/>
        <v>-14112</v>
      </c>
      <c r="H9">
        <f t="shared" si="1"/>
        <v>2898</v>
      </c>
      <c r="I9">
        <f>E9*27</f>
        <v>3402</v>
      </c>
      <c r="K9">
        <v>2021</v>
      </c>
      <c r="L9" t="s">
        <v>67</v>
      </c>
      <c r="M9" s="7">
        <f t="shared" si="2"/>
        <v>98662.700000000012</v>
      </c>
      <c r="N9" s="7">
        <f t="shared" si="3"/>
        <v>119538.288</v>
      </c>
      <c r="O9" s="7"/>
      <c r="P9" s="7"/>
      <c r="R9">
        <v>0.1</v>
      </c>
      <c r="S9">
        <f t="shared" ca="1" si="4"/>
        <v>80</v>
      </c>
      <c r="T9" s="4">
        <f t="shared" ca="1" si="5"/>
        <v>1.48</v>
      </c>
      <c r="U9">
        <v>-3.24</v>
      </c>
    </row>
    <row r="10" spans="1:21" x14ac:dyDescent="0.2">
      <c r="A10">
        <v>2020</v>
      </c>
      <c r="B10" t="s">
        <v>8</v>
      </c>
      <c r="C10" t="s">
        <v>47</v>
      </c>
      <c r="D10" t="s">
        <v>23</v>
      </c>
      <c r="E10">
        <v>14</v>
      </c>
      <c r="F10">
        <f>E10*110</f>
        <v>1540</v>
      </c>
      <c r="G10">
        <f t="shared" si="0"/>
        <v>-2895.2</v>
      </c>
      <c r="H10">
        <f t="shared" si="1"/>
        <v>490</v>
      </c>
      <c r="I10">
        <f>E10*75</f>
        <v>1050</v>
      </c>
      <c r="K10">
        <v>2021</v>
      </c>
      <c r="L10" t="s">
        <v>64</v>
      </c>
      <c r="M10" s="7">
        <f t="shared" si="2"/>
        <v>197325.40000000002</v>
      </c>
      <c r="N10" s="7">
        <f t="shared" si="3"/>
        <v>239076.576</v>
      </c>
      <c r="O10" s="7"/>
      <c r="P10" s="7"/>
      <c r="R10">
        <v>0.2</v>
      </c>
      <c r="S10">
        <f t="shared" ca="1" si="4"/>
        <v>79</v>
      </c>
      <c r="T10" s="4">
        <f t="shared" ca="1" si="5"/>
        <v>-0.12</v>
      </c>
      <c r="U10">
        <v>-2.88</v>
      </c>
    </row>
    <row r="11" spans="1:21" x14ac:dyDescent="0.2">
      <c r="A11">
        <v>2020</v>
      </c>
      <c r="B11" t="s">
        <v>8</v>
      </c>
      <c r="C11" t="s">
        <v>22</v>
      </c>
      <c r="D11" t="s">
        <v>24</v>
      </c>
      <c r="E11">
        <v>50</v>
      </c>
      <c r="F11">
        <f>E11*90</f>
        <v>4500</v>
      </c>
      <c r="G11">
        <f t="shared" si="0"/>
        <v>16020</v>
      </c>
      <c r="H11">
        <f t="shared" si="1"/>
        <v>1950</v>
      </c>
      <c r="I11">
        <f>E11*51</f>
        <v>2550</v>
      </c>
      <c r="K11">
        <v>2021</v>
      </c>
      <c r="L11" t="s">
        <v>65</v>
      </c>
      <c r="M11" s="7">
        <f t="shared" si="2"/>
        <v>246656.75</v>
      </c>
      <c r="N11" s="7">
        <f t="shared" si="3"/>
        <v>298845.71999999997</v>
      </c>
      <c r="O11" s="7"/>
      <c r="P11" s="7"/>
      <c r="R11">
        <v>0.25</v>
      </c>
      <c r="S11">
        <f t="shared" ca="1" si="4"/>
        <v>77</v>
      </c>
      <c r="T11" s="4">
        <f t="shared" ca="1" si="5"/>
        <v>-0.68</v>
      </c>
      <c r="U11">
        <v>2.56</v>
      </c>
    </row>
    <row r="12" spans="1:21" x14ac:dyDescent="0.2">
      <c r="A12">
        <v>2020</v>
      </c>
      <c r="B12" t="s">
        <v>8</v>
      </c>
      <c r="C12" t="s">
        <v>47</v>
      </c>
      <c r="D12" t="s">
        <v>25</v>
      </c>
      <c r="E12">
        <v>29</v>
      </c>
      <c r="F12">
        <f>E12*190</f>
        <v>5510</v>
      </c>
      <c r="G12">
        <f t="shared" si="0"/>
        <v>-5730.4</v>
      </c>
      <c r="H12">
        <f t="shared" si="1"/>
        <v>1885</v>
      </c>
      <c r="I12">
        <f>E12*125</f>
        <v>3625</v>
      </c>
      <c r="K12">
        <v>2021</v>
      </c>
      <c r="L12" t="s">
        <v>68</v>
      </c>
      <c r="M12" s="7">
        <f t="shared" si="2"/>
        <v>128261.51000000001</v>
      </c>
      <c r="N12" s="7">
        <f t="shared" si="3"/>
        <v>155399.77439999999</v>
      </c>
      <c r="O12" s="7"/>
      <c r="P12" s="7"/>
      <c r="R12">
        <v>0.13</v>
      </c>
      <c r="S12">
        <f t="shared" ca="1" si="4"/>
        <v>125</v>
      </c>
      <c r="T12" s="4">
        <f t="shared" ca="1" si="5"/>
        <v>3.56</v>
      </c>
      <c r="U12">
        <v>-2.04</v>
      </c>
    </row>
    <row r="13" spans="1:21" x14ac:dyDescent="0.2">
      <c r="A13">
        <v>2020</v>
      </c>
      <c r="B13" t="s">
        <v>8</v>
      </c>
      <c r="C13" t="s">
        <v>22</v>
      </c>
      <c r="D13" t="s">
        <v>26</v>
      </c>
      <c r="E13">
        <v>107</v>
      </c>
      <c r="F13">
        <f>E13*230</f>
        <v>24610</v>
      </c>
      <c r="G13">
        <f t="shared" si="0"/>
        <v>-58079.599999999991</v>
      </c>
      <c r="H13">
        <f t="shared" si="1"/>
        <v>4387</v>
      </c>
      <c r="I13">
        <f>E13*189</f>
        <v>20223</v>
      </c>
      <c r="K13">
        <v>2021</v>
      </c>
      <c r="L13" t="s">
        <v>66</v>
      </c>
      <c r="M13" s="7">
        <f t="shared" si="2"/>
        <v>236790.47999999998</v>
      </c>
      <c r="N13" s="7">
        <f t="shared" si="3"/>
        <v>286891.89119999995</v>
      </c>
      <c r="O13" s="7"/>
      <c r="P13" s="7"/>
      <c r="R13">
        <v>0.24</v>
      </c>
      <c r="S13">
        <f t="shared" ca="1" si="4"/>
        <v>86</v>
      </c>
      <c r="T13" s="4">
        <f t="shared" ca="1" si="5"/>
        <v>2.8</v>
      </c>
      <c r="U13">
        <v>-3.36</v>
      </c>
    </row>
    <row r="14" spans="1:21" x14ac:dyDescent="0.2">
      <c r="A14">
        <v>2020</v>
      </c>
      <c r="B14" t="s">
        <v>8</v>
      </c>
      <c r="C14" t="s">
        <v>48</v>
      </c>
      <c r="D14" t="s">
        <v>12</v>
      </c>
      <c r="E14">
        <v>58</v>
      </c>
      <c r="F14">
        <f>E14*5</f>
        <v>290</v>
      </c>
      <c r="G14">
        <f t="shared" si="0"/>
        <v>-174</v>
      </c>
      <c r="H14">
        <f t="shared" si="1"/>
        <v>116</v>
      </c>
      <c r="I14">
        <f>E14*3</f>
        <v>174</v>
      </c>
      <c r="K14">
        <v>2022</v>
      </c>
      <c r="L14" t="s">
        <v>42</v>
      </c>
      <c r="M14" s="7">
        <f t="shared" si="2"/>
        <v>271016.39999999997</v>
      </c>
      <c r="N14" s="7">
        <f t="shared" si="3"/>
        <v>201898.24799999991</v>
      </c>
      <c r="O14" s="7"/>
      <c r="P14" s="7"/>
      <c r="R14">
        <v>0.3</v>
      </c>
      <c r="S14">
        <f t="shared" ca="1" si="4"/>
        <v>7</v>
      </c>
      <c r="T14" s="4">
        <f t="shared" ca="1" si="5"/>
        <v>0.56000000000000005</v>
      </c>
      <c r="U14">
        <v>-1.6</v>
      </c>
    </row>
    <row r="15" spans="1:21" x14ac:dyDescent="0.2">
      <c r="A15">
        <v>2020</v>
      </c>
      <c r="B15" t="s">
        <v>8</v>
      </c>
      <c r="C15" t="s">
        <v>48</v>
      </c>
      <c r="D15" t="s">
        <v>21</v>
      </c>
      <c r="E15">
        <v>22</v>
      </c>
      <c r="F15">
        <f>E15*12</f>
        <v>264</v>
      </c>
      <c r="G15">
        <f t="shared" si="0"/>
        <v>675.84</v>
      </c>
      <c r="H15">
        <f t="shared" si="1"/>
        <v>88</v>
      </c>
      <c r="I15">
        <f>E15*8</f>
        <v>176</v>
      </c>
      <c r="K15">
        <v>2022</v>
      </c>
      <c r="L15" t="s">
        <v>67</v>
      </c>
      <c r="M15" s="7">
        <f t="shared" si="2"/>
        <v>54203.28</v>
      </c>
      <c r="N15" s="7">
        <f t="shared" si="3"/>
        <v>40379.649599999982</v>
      </c>
      <c r="O15" s="7"/>
      <c r="P15" s="7"/>
      <c r="R15">
        <v>0.06</v>
      </c>
      <c r="S15">
        <f t="shared" ca="1" si="4"/>
        <v>143</v>
      </c>
      <c r="T15" s="4">
        <f t="shared" ca="1" si="5"/>
        <v>-3.16</v>
      </c>
      <c r="U15">
        <v>1.56</v>
      </c>
    </row>
    <row r="16" spans="1:21" x14ac:dyDescent="0.2">
      <c r="A16">
        <v>2020</v>
      </c>
      <c r="B16" t="s">
        <v>27</v>
      </c>
      <c r="C16" t="s">
        <v>11</v>
      </c>
      <c r="D16" t="s">
        <v>20</v>
      </c>
      <c r="E16">
        <v>52</v>
      </c>
      <c r="F16">
        <f>E16*25</f>
        <v>1300</v>
      </c>
      <c r="G16">
        <f t="shared" si="0"/>
        <v>2600</v>
      </c>
      <c r="H16">
        <f t="shared" si="1"/>
        <v>884</v>
      </c>
      <c r="I16">
        <f t="shared" ref="I16:I79" si="6">E16*8</f>
        <v>416</v>
      </c>
      <c r="K16">
        <v>2022</v>
      </c>
      <c r="L16" t="s">
        <v>64</v>
      </c>
      <c r="M16" s="7">
        <f t="shared" si="2"/>
        <v>198745.36000000002</v>
      </c>
      <c r="N16" s="7">
        <f t="shared" si="3"/>
        <v>148058.71519999992</v>
      </c>
      <c r="O16" s="7"/>
      <c r="P16" s="7"/>
      <c r="R16">
        <v>0.22</v>
      </c>
      <c r="S16">
        <f t="shared" ca="1" si="4"/>
        <v>72</v>
      </c>
      <c r="T16" s="4">
        <f t="shared" ca="1" si="5"/>
        <v>2.36</v>
      </c>
      <c r="U16">
        <v>1</v>
      </c>
    </row>
    <row r="17" spans="1:21" x14ac:dyDescent="0.2">
      <c r="A17">
        <v>2020</v>
      </c>
      <c r="B17" t="s">
        <v>27</v>
      </c>
      <c r="C17" t="s">
        <v>11</v>
      </c>
      <c r="D17" t="s">
        <v>14</v>
      </c>
      <c r="E17">
        <v>27</v>
      </c>
      <c r="F17">
        <f>E17*15</f>
        <v>405</v>
      </c>
      <c r="G17">
        <f t="shared" si="0"/>
        <v>-842.40000000000009</v>
      </c>
      <c r="H17">
        <f t="shared" si="1"/>
        <v>270</v>
      </c>
      <c r="I17">
        <f t="shared" ref="I17:I80" si="7">E17*5</f>
        <v>135</v>
      </c>
      <c r="K17">
        <v>2022</v>
      </c>
      <c r="L17" t="s">
        <v>65</v>
      </c>
      <c r="M17" s="7">
        <f t="shared" si="2"/>
        <v>180677.6</v>
      </c>
      <c r="N17" s="7">
        <f t="shared" si="3"/>
        <v>134598.83199999994</v>
      </c>
      <c r="O17" s="7"/>
      <c r="P17" s="7"/>
      <c r="R17">
        <v>0.2</v>
      </c>
      <c r="S17">
        <f t="shared" ca="1" si="4"/>
        <v>96</v>
      </c>
      <c r="T17" s="4">
        <f t="shared" ca="1" si="5"/>
        <v>-2.52</v>
      </c>
      <c r="U17">
        <v>-3.08</v>
      </c>
    </row>
    <row r="18" spans="1:21" x14ac:dyDescent="0.2">
      <c r="A18">
        <v>2020</v>
      </c>
      <c r="B18" t="s">
        <v>27</v>
      </c>
      <c r="C18" t="s">
        <v>9</v>
      </c>
      <c r="D18" t="s">
        <v>15</v>
      </c>
      <c r="E18">
        <v>109</v>
      </c>
      <c r="F18">
        <f>E18*10</f>
        <v>1090</v>
      </c>
      <c r="G18">
        <f t="shared" si="0"/>
        <v>-261.59999999999991</v>
      </c>
      <c r="H18">
        <f t="shared" si="1"/>
        <v>654</v>
      </c>
      <c r="I18">
        <f t="shared" ref="I18:I81" si="8">E18*4</f>
        <v>436</v>
      </c>
      <c r="K18">
        <v>2022</v>
      </c>
      <c r="L18" t="s">
        <v>68</v>
      </c>
      <c r="M18" s="7">
        <f t="shared" si="2"/>
        <v>90338.8</v>
      </c>
      <c r="N18" s="7">
        <f t="shared" si="3"/>
        <v>67299.415999999968</v>
      </c>
      <c r="O18" s="7"/>
      <c r="P18" s="7"/>
      <c r="R18">
        <v>0.1</v>
      </c>
      <c r="S18">
        <f t="shared" ca="1" si="4"/>
        <v>124</v>
      </c>
      <c r="T18" s="4">
        <f t="shared" ca="1" si="5"/>
        <v>-0.08</v>
      </c>
      <c r="U18">
        <v>-1.24</v>
      </c>
    </row>
    <row r="19" spans="1:21" x14ac:dyDescent="0.2">
      <c r="A19">
        <v>2020</v>
      </c>
      <c r="B19" t="s">
        <v>27</v>
      </c>
      <c r="C19" t="s">
        <v>9</v>
      </c>
      <c r="D19" t="s">
        <v>16</v>
      </c>
      <c r="E19">
        <v>119</v>
      </c>
      <c r="F19">
        <f>E19*10</f>
        <v>1190</v>
      </c>
      <c r="G19">
        <f t="shared" si="0"/>
        <v>-285.59999999999991</v>
      </c>
      <c r="H19">
        <f t="shared" si="1"/>
        <v>833</v>
      </c>
      <c r="I19">
        <f t="shared" ref="I19:I82" si="9">E19*3</f>
        <v>357</v>
      </c>
      <c r="K19">
        <v>2022</v>
      </c>
      <c r="L19" t="s">
        <v>66</v>
      </c>
      <c r="M19" s="7">
        <f t="shared" si="2"/>
        <v>108406.56</v>
      </c>
      <c r="N19" s="7">
        <f t="shared" si="3"/>
        <v>80759.299199999965</v>
      </c>
      <c r="O19" s="7"/>
      <c r="P19" s="7"/>
      <c r="R19">
        <v>0.12</v>
      </c>
      <c r="S19">
        <f t="shared" ca="1" si="4"/>
        <v>17</v>
      </c>
      <c r="T19" s="4">
        <f t="shared" ca="1" si="5"/>
        <v>2.12</v>
      </c>
      <c r="U19">
        <v>-1.24</v>
      </c>
    </row>
    <row r="20" spans="1:21" x14ac:dyDescent="0.2">
      <c r="A20">
        <v>2020</v>
      </c>
      <c r="B20" t="s">
        <v>27</v>
      </c>
      <c r="C20" t="s">
        <v>9</v>
      </c>
      <c r="D20" t="s">
        <v>17</v>
      </c>
      <c r="E20">
        <v>121</v>
      </c>
      <c r="F20">
        <f>E20*10</f>
        <v>1210</v>
      </c>
      <c r="G20">
        <f t="shared" si="0"/>
        <v>387.19999999999993</v>
      </c>
      <c r="H20">
        <f t="shared" si="1"/>
        <v>847</v>
      </c>
      <c r="I20">
        <f t="shared" si="9"/>
        <v>363</v>
      </c>
      <c r="K20">
        <v>2023</v>
      </c>
      <c r="L20" t="s">
        <v>42</v>
      </c>
      <c r="M20" s="7">
        <f t="shared" si="2"/>
        <v>82456.160000000003</v>
      </c>
      <c r="N20" s="7">
        <f t="shared" si="3"/>
        <v>83171.29919999995</v>
      </c>
      <c r="O20" s="7"/>
      <c r="P20" s="7"/>
      <c r="R20">
        <v>0.08</v>
      </c>
      <c r="S20">
        <f t="shared" ca="1" si="4"/>
        <v>93</v>
      </c>
      <c r="T20" s="4">
        <f t="shared" ca="1" si="5"/>
        <v>2.84</v>
      </c>
      <c r="U20">
        <v>-0.68</v>
      </c>
    </row>
    <row r="21" spans="1:21" x14ac:dyDescent="0.2">
      <c r="A21">
        <v>2020</v>
      </c>
      <c r="B21" t="s">
        <v>27</v>
      </c>
      <c r="C21" t="s">
        <v>10</v>
      </c>
      <c r="D21" t="s">
        <v>18</v>
      </c>
      <c r="E21">
        <v>124</v>
      </c>
      <c r="F21">
        <f>E21*150</f>
        <v>18600</v>
      </c>
      <c r="G21">
        <f t="shared" si="0"/>
        <v>8183.9999999999982</v>
      </c>
      <c r="H21">
        <f t="shared" si="1"/>
        <v>8680</v>
      </c>
      <c r="I21">
        <f t="shared" ref="I21:I84" si="10">E21*80</f>
        <v>9920</v>
      </c>
      <c r="K21">
        <v>2023</v>
      </c>
      <c r="L21" t="s">
        <v>67</v>
      </c>
      <c r="M21" s="7">
        <f t="shared" si="2"/>
        <v>103070.20000000001</v>
      </c>
      <c r="N21" s="7">
        <f t="shared" si="3"/>
        <v>103964.12399999995</v>
      </c>
      <c r="O21" s="7"/>
      <c r="P21" s="7"/>
      <c r="R21">
        <v>0.1</v>
      </c>
      <c r="S21">
        <f t="shared" ca="1" si="4"/>
        <v>54</v>
      </c>
      <c r="T21" s="4">
        <f t="shared" ca="1" si="5"/>
        <v>-0.6</v>
      </c>
      <c r="U21">
        <v>-0.56000000000000005</v>
      </c>
    </row>
    <row r="22" spans="1:21" x14ac:dyDescent="0.2">
      <c r="A22">
        <v>2020</v>
      </c>
      <c r="B22" t="s">
        <v>27</v>
      </c>
      <c r="C22" t="s">
        <v>10</v>
      </c>
      <c r="D22" t="s">
        <v>19</v>
      </c>
      <c r="E22">
        <v>59</v>
      </c>
      <c r="F22">
        <f>E22*180</f>
        <v>10620</v>
      </c>
      <c r="G22">
        <f t="shared" si="0"/>
        <v>-7646.4000000000015</v>
      </c>
      <c r="H22">
        <f t="shared" si="1"/>
        <v>4130</v>
      </c>
      <c r="I22">
        <f t="shared" ref="I22:I85" si="11">E22*110</f>
        <v>6490</v>
      </c>
      <c r="K22">
        <v>2023</v>
      </c>
      <c r="L22" t="s">
        <v>64</v>
      </c>
      <c r="M22" s="7">
        <f t="shared" si="2"/>
        <v>206140.40000000002</v>
      </c>
      <c r="N22" s="7">
        <f t="shared" si="3"/>
        <v>207928.24799999991</v>
      </c>
      <c r="O22" s="7"/>
      <c r="P22" s="7"/>
      <c r="R22">
        <v>0.2</v>
      </c>
      <c r="S22">
        <f t="shared" ca="1" si="4"/>
        <v>120</v>
      </c>
      <c r="T22" s="4">
        <f t="shared" ca="1" si="5"/>
        <v>-3.76</v>
      </c>
      <c r="U22">
        <v>-1.72</v>
      </c>
    </row>
    <row r="23" spans="1:21" x14ac:dyDescent="0.2">
      <c r="A23">
        <v>2020</v>
      </c>
      <c r="B23" t="s">
        <v>27</v>
      </c>
      <c r="C23" t="s">
        <v>22</v>
      </c>
      <c r="D23" t="s">
        <v>13</v>
      </c>
      <c r="E23">
        <v>144</v>
      </c>
      <c r="F23">
        <f>E23*50</f>
        <v>7200</v>
      </c>
      <c r="G23">
        <f t="shared" si="0"/>
        <v>-4608</v>
      </c>
      <c r="H23">
        <f t="shared" si="1"/>
        <v>3312</v>
      </c>
      <c r="I23">
        <f t="shared" ref="I23:I86" si="12">E23*27</f>
        <v>3888</v>
      </c>
      <c r="K23">
        <v>2023</v>
      </c>
      <c r="L23" t="s">
        <v>65</v>
      </c>
      <c r="M23" s="7">
        <f t="shared" si="2"/>
        <v>257675.5</v>
      </c>
      <c r="N23" s="7">
        <f t="shared" si="3"/>
        <v>259910.30999999985</v>
      </c>
      <c r="O23" s="7"/>
      <c r="P23" s="7"/>
      <c r="R23">
        <v>0.25</v>
      </c>
      <c r="S23">
        <f t="shared" ca="1" si="4"/>
        <v>19</v>
      </c>
      <c r="T23" s="4">
        <f t="shared" ca="1" si="5"/>
        <v>-1.28</v>
      </c>
      <c r="U23">
        <v>-1.64</v>
      </c>
    </row>
    <row r="24" spans="1:21" x14ac:dyDescent="0.2">
      <c r="A24">
        <v>2020</v>
      </c>
      <c r="B24" t="s">
        <v>27</v>
      </c>
      <c r="C24" t="s">
        <v>47</v>
      </c>
      <c r="D24" t="s">
        <v>23</v>
      </c>
      <c r="E24">
        <v>43</v>
      </c>
      <c r="F24">
        <f>E24*110</f>
        <v>4730</v>
      </c>
      <c r="G24">
        <f t="shared" si="0"/>
        <v>16082</v>
      </c>
      <c r="H24">
        <f t="shared" si="1"/>
        <v>1505</v>
      </c>
      <c r="I24">
        <f t="shared" ref="I24:I87" si="13">E24*75</f>
        <v>3225</v>
      </c>
      <c r="K24">
        <v>2023</v>
      </c>
      <c r="L24" t="s">
        <v>68</v>
      </c>
      <c r="M24" s="7">
        <f t="shared" si="2"/>
        <v>133991.26</v>
      </c>
      <c r="N24" s="7">
        <f t="shared" si="3"/>
        <v>135153.36119999993</v>
      </c>
      <c r="O24" s="7"/>
      <c r="P24" s="7"/>
      <c r="R24">
        <v>0.13</v>
      </c>
      <c r="S24">
        <f t="shared" ca="1" si="4"/>
        <v>130</v>
      </c>
      <c r="T24" s="4">
        <f t="shared" ca="1" si="5"/>
        <v>-3.04</v>
      </c>
      <c r="U24">
        <v>2.4</v>
      </c>
    </row>
    <row r="25" spans="1:21" x14ac:dyDescent="0.2">
      <c r="A25">
        <v>2020</v>
      </c>
      <c r="B25" t="s">
        <v>27</v>
      </c>
      <c r="C25" t="s">
        <v>22</v>
      </c>
      <c r="D25" t="s">
        <v>24</v>
      </c>
      <c r="E25">
        <v>130</v>
      </c>
      <c r="F25">
        <f>E25*90</f>
        <v>11700</v>
      </c>
      <c r="G25">
        <f t="shared" si="0"/>
        <v>40248</v>
      </c>
      <c r="H25">
        <f t="shared" si="1"/>
        <v>5070</v>
      </c>
      <c r="I25">
        <f t="shared" ref="I25:I88" si="14">E25*51</f>
        <v>6630</v>
      </c>
      <c r="K25">
        <v>2023</v>
      </c>
      <c r="L25" t="s">
        <v>66</v>
      </c>
      <c r="M25" s="7">
        <f t="shared" si="2"/>
        <v>247368.47999999998</v>
      </c>
      <c r="N25" s="7">
        <f t="shared" si="3"/>
        <v>249513.89759999985</v>
      </c>
      <c r="O25" s="7"/>
      <c r="P25" s="7"/>
      <c r="R25">
        <v>0.24</v>
      </c>
      <c r="S25">
        <f t="shared" ca="1" si="4"/>
        <v>66</v>
      </c>
      <c r="T25" s="4">
        <f t="shared" ca="1" si="5"/>
        <v>-0.36</v>
      </c>
      <c r="U25">
        <v>2.44</v>
      </c>
    </row>
    <row r="26" spans="1:21" x14ac:dyDescent="0.2">
      <c r="A26">
        <v>2020</v>
      </c>
      <c r="B26" t="s">
        <v>27</v>
      </c>
      <c r="C26" t="s">
        <v>47</v>
      </c>
      <c r="D26" t="s">
        <v>25</v>
      </c>
      <c r="E26">
        <v>93</v>
      </c>
      <c r="F26">
        <f>E26*190</f>
        <v>17670</v>
      </c>
      <c r="G26">
        <f t="shared" si="0"/>
        <v>74214</v>
      </c>
      <c r="H26">
        <f t="shared" si="1"/>
        <v>6045</v>
      </c>
      <c r="I26">
        <f t="shared" ref="I26:I89" si="15">E26*125</f>
        <v>11625</v>
      </c>
      <c r="K26">
        <v>2024</v>
      </c>
      <c r="L26" t="s">
        <v>42</v>
      </c>
      <c r="M26" s="7">
        <f t="shared" si="2"/>
        <v>267984.59999999998</v>
      </c>
      <c r="N26" s="7">
        <f t="shared" si="3"/>
        <v>211914.98399999991</v>
      </c>
      <c r="O26" s="7"/>
      <c r="P26" s="7"/>
      <c r="R26">
        <v>0.3</v>
      </c>
      <c r="S26">
        <f t="shared" ca="1" si="4"/>
        <v>107</v>
      </c>
      <c r="T26" s="4">
        <f t="shared" ca="1" si="5"/>
        <v>1.88</v>
      </c>
      <c r="U26">
        <v>3.2</v>
      </c>
    </row>
    <row r="27" spans="1:21" x14ac:dyDescent="0.2">
      <c r="A27">
        <v>2020</v>
      </c>
      <c r="B27" t="s">
        <v>27</v>
      </c>
      <c r="C27" t="s">
        <v>22</v>
      </c>
      <c r="D27" t="s">
        <v>26</v>
      </c>
      <c r="E27">
        <v>19</v>
      </c>
      <c r="F27">
        <f>E27*230</f>
        <v>4370</v>
      </c>
      <c r="G27">
        <f t="shared" si="0"/>
        <v>-13110</v>
      </c>
      <c r="H27">
        <f t="shared" si="1"/>
        <v>779</v>
      </c>
      <c r="I27">
        <f t="shared" ref="I27:I90" si="16">E27*189</f>
        <v>3591</v>
      </c>
      <c r="K27">
        <v>2024</v>
      </c>
      <c r="L27" t="s">
        <v>67</v>
      </c>
      <c r="M27" s="7">
        <f t="shared" si="2"/>
        <v>53596.92</v>
      </c>
      <c r="N27" s="7">
        <f t="shared" si="3"/>
        <v>42382.996799999979</v>
      </c>
      <c r="O27" s="7"/>
      <c r="P27" s="7"/>
      <c r="R27">
        <v>0.06</v>
      </c>
      <c r="S27">
        <f t="shared" ca="1" si="4"/>
        <v>98</v>
      </c>
      <c r="T27" s="4">
        <f t="shared" ca="1" si="5"/>
        <v>-3.08</v>
      </c>
      <c r="U27">
        <v>-4</v>
      </c>
    </row>
    <row r="28" spans="1:21" x14ac:dyDescent="0.2">
      <c r="A28">
        <v>2020</v>
      </c>
      <c r="B28" t="s">
        <v>27</v>
      </c>
      <c r="C28" t="s">
        <v>48</v>
      </c>
      <c r="D28" t="s">
        <v>12</v>
      </c>
      <c r="E28">
        <v>31</v>
      </c>
      <c r="F28">
        <f>E28*5</f>
        <v>155</v>
      </c>
      <c r="G28">
        <f t="shared" si="0"/>
        <v>-55.800000000000011</v>
      </c>
      <c r="H28">
        <f t="shared" si="1"/>
        <v>62</v>
      </c>
      <c r="I28">
        <f t="shared" ref="I28:I91" si="17">E28*3</f>
        <v>93</v>
      </c>
      <c r="K28">
        <v>2024</v>
      </c>
      <c r="L28" t="s">
        <v>64</v>
      </c>
      <c r="M28" s="7">
        <f t="shared" si="2"/>
        <v>196522.04</v>
      </c>
      <c r="N28" s="7">
        <f t="shared" si="3"/>
        <v>155404.32159999994</v>
      </c>
      <c r="O28" s="7"/>
      <c r="P28" s="7"/>
      <c r="R28">
        <v>0.22</v>
      </c>
      <c r="S28">
        <f t="shared" ca="1" si="4"/>
        <v>75</v>
      </c>
      <c r="T28" s="4">
        <f t="shared" ca="1" si="5"/>
        <v>-1.92</v>
      </c>
      <c r="U28">
        <v>-1.36</v>
      </c>
    </row>
    <row r="29" spans="1:21" x14ac:dyDescent="0.2">
      <c r="A29">
        <v>2020</v>
      </c>
      <c r="B29" t="s">
        <v>27</v>
      </c>
      <c r="C29" t="s">
        <v>48</v>
      </c>
      <c r="D29" t="s">
        <v>21</v>
      </c>
      <c r="E29">
        <v>25</v>
      </c>
      <c r="F29">
        <f>E29*12</f>
        <v>300</v>
      </c>
      <c r="G29">
        <f t="shared" si="0"/>
        <v>-168</v>
      </c>
      <c r="H29">
        <f t="shared" si="1"/>
        <v>100</v>
      </c>
      <c r="I29">
        <f t="shared" ref="I29:I92" si="18">E29*8</f>
        <v>200</v>
      </c>
      <c r="K29">
        <v>2024</v>
      </c>
      <c r="L29" t="s">
        <v>65</v>
      </c>
      <c r="M29" s="7">
        <f t="shared" si="2"/>
        <v>178656.40000000002</v>
      </c>
      <c r="N29" s="7">
        <f t="shared" si="3"/>
        <v>141276.65599999993</v>
      </c>
      <c r="O29" s="7"/>
      <c r="P29" s="7"/>
      <c r="R29">
        <v>0.2</v>
      </c>
      <c r="S29">
        <f t="shared" ca="1" si="4"/>
        <v>46</v>
      </c>
      <c r="T29" s="4">
        <f t="shared" ca="1" si="5"/>
        <v>3.12</v>
      </c>
      <c r="U29">
        <v>-1.56</v>
      </c>
    </row>
    <row r="30" spans="1:21" x14ac:dyDescent="0.2">
      <c r="A30">
        <v>2020</v>
      </c>
      <c r="B30" t="s">
        <v>28</v>
      </c>
      <c r="C30" t="s">
        <v>11</v>
      </c>
      <c r="D30" t="s">
        <v>20</v>
      </c>
      <c r="E30">
        <v>14</v>
      </c>
      <c r="F30">
        <f>E30*25</f>
        <v>350</v>
      </c>
      <c r="G30">
        <f t="shared" si="0"/>
        <v>-182</v>
      </c>
      <c r="H30">
        <f t="shared" si="1"/>
        <v>238</v>
      </c>
      <c r="I30">
        <f t="shared" si="18"/>
        <v>112</v>
      </c>
      <c r="K30">
        <v>2024</v>
      </c>
      <c r="L30" t="s">
        <v>68</v>
      </c>
      <c r="M30" s="7">
        <f t="shared" si="2"/>
        <v>89328.200000000012</v>
      </c>
      <c r="N30" s="7">
        <f t="shared" si="3"/>
        <v>70638.327999999965</v>
      </c>
      <c r="O30" s="7"/>
      <c r="P30" s="7"/>
      <c r="R30">
        <v>0.1</v>
      </c>
      <c r="S30">
        <f t="shared" ca="1" si="4"/>
        <v>69</v>
      </c>
      <c r="T30" s="4">
        <f t="shared" ca="1" si="5"/>
        <v>2.92</v>
      </c>
      <c r="U30">
        <v>-1.52</v>
      </c>
    </row>
    <row r="31" spans="1:21" x14ac:dyDescent="0.2">
      <c r="A31">
        <v>2020</v>
      </c>
      <c r="B31" t="s">
        <v>28</v>
      </c>
      <c r="C31" t="s">
        <v>11</v>
      </c>
      <c r="D31" t="s">
        <v>14</v>
      </c>
      <c r="E31">
        <v>149</v>
      </c>
      <c r="F31">
        <f>E31*15</f>
        <v>2235</v>
      </c>
      <c r="G31">
        <f t="shared" si="0"/>
        <v>-1788</v>
      </c>
      <c r="H31">
        <f t="shared" si="1"/>
        <v>1490</v>
      </c>
      <c r="I31">
        <f t="shared" ref="I31:I94" si="19">E31*5</f>
        <v>745</v>
      </c>
      <c r="K31">
        <v>2024</v>
      </c>
      <c r="L31" t="s">
        <v>66</v>
      </c>
      <c r="M31" s="7">
        <f t="shared" si="2"/>
        <v>107193.84</v>
      </c>
      <c r="N31" s="7">
        <f t="shared" si="3"/>
        <v>84765.993599999958</v>
      </c>
      <c r="O31" s="7"/>
      <c r="P31" s="7"/>
      <c r="R31">
        <v>0.12</v>
      </c>
      <c r="S31">
        <f t="shared" ca="1" si="4"/>
        <v>48</v>
      </c>
      <c r="T31" s="4">
        <f t="shared" ca="1" si="5"/>
        <v>-3.16</v>
      </c>
      <c r="U31">
        <v>-1.8</v>
      </c>
    </row>
    <row r="32" spans="1:21" x14ac:dyDescent="0.2">
      <c r="A32">
        <v>2020</v>
      </c>
      <c r="B32" t="s">
        <v>28</v>
      </c>
      <c r="C32" t="s">
        <v>9</v>
      </c>
      <c r="D32" t="s">
        <v>15</v>
      </c>
      <c r="E32">
        <v>71</v>
      </c>
      <c r="F32">
        <f>E32*10</f>
        <v>710</v>
      </c>
      <c r="G32">
        <f t="shared" si="0"/>
        <v>852</v>
      </c>
      <c r="H32">
        <f t="shared" si="1"/>
        <v>426</v>
      </c>
      <c r="I32">
        <f t="shared" ref="I32:I95" si="20">E32*4</f>
        <v>284</v>
      </c>
      <c r="S32">
        <f t="shared" ca="1" si="4"/>
        <v>61</v>
      </c>
      <c r="T32" s="4">
        <f t="shared" ca="1" si="5"/>
        <v>-0.12</v>
      </c>
      <c r="U32">
        <v>0.2</v>
      </c>
    </row>
    <row r="33" spans="1:21" x14ac:dyDescent="0.2">
      <c r="A33">
        <v>2020</v>
      </c>
      <c r="B33" t="s">
        <v>28</v>
      </c>
      <c r="C33" t="s">
        <v>9</v>
      </c>
      <c r="D33" t="s">
        <v>16</v>
      </c>
      <c r="E33">
        <v>6</v>
      </c>
      <c r="F33">
        <f>E33*10</f>
        <v>60</v>
      </c>
      <c r="G33">
        <f t="shared" si="0"/>
        <v>-177.6</v>
      </c>
      <c r="H33">
        <f t="shared" si="1"/>
        <v>42</v>
      </c>
      <c r="I33">
        <f t="shared" ref="I33:I96" si="21">E33*3</f>
        <v>18</v>
      </c>
      <c r="S33">
        <f t="shared" ca="1" si="4"/>
        <v>51</v>
      </c>
      <c r="T33" s="4">
        <f t="shared" ca="1" si="5"/>
        <v>-3.08</v>
      </c>
      <c r="U33">
        <v>-3.96</v>
      </c>
    </row>
    <row r="34" spans="1:21" x14ac:dyDescent="0.2">
      <c r="A34">
        <v>2020</v>
      </c>
      <c r="B34" t="s">
        <v>28</v>
      </c>
      <c r="C34" t="s">
        <v>9</v>
      </c>
      <c r="D34" t="s">
        <v>17</v>
      </c>
      <c r="E34">
        <v>94</v>
      </c>
      <c r="F34">
        <f>E34*10</f>
        <v>940</v>
      </c>
      <c r="G34">
        <f t="shared" si="0"/>
        <v>2406.4</v>
      </c>
      <c r="H34">
        <f t="shared" si="1"/>
        <v>658</v>
      </c>
      <c r="I34">
        <f t="shared" si="21"/>
        <v>282</v>
      </c>
      <c r="S34">
        <f t="shared" ca="1" si="4"/>
        <v>1</v>
      </c>
      <c r="T34" s="4">
        <f t="shared" ca="1" si="5"/>
        <v>2.96</v>
      </c>
      <c r="U34">
        <v>1.56</v>
      </c>
    </row>
    <row r="35" spans="1:21" x14ac:dyDescent="0.2">
      <c r="A35">
        <v>2020</v>
      </c>
      <c r="B35" t="s">
        <v>28</v>
      </c>
      <c r="C35" t="s">
        <v>10</v>
      </c>
      <c r="D35" t="s">
        <v>18</v>
      </c>
      <c r="E35">
        <v>39</v>
      </c>
      <c r="F35">
        <f>E35*150</f>
        <v>5850</v>
      </c>
      <c r="G35">
        <f t="shared" si="0"/>
        <v>8892</v>
      </c>
      <c r="H35">
        <f t="shared" si="1"/>
        <v>2730</v>
      </c>
      <c r="I35">
        <f t="shared" ref="I35:I98" si="22">E35*80</f>
        <v>3120</v>
      </c>
      <c r="S35">
        <f t="shared" ca="1" si="4"/>
        <v>32</v>
      </c>
      <c r="T35" s="4">
        <f t="shared" ca="1" si="5"/>
        <v>3.12</v>
      </c>
      <c r="U35">
        <v>0.52</v>
      </c>
    </row>
    <row r="36" spans="1:21" x14ac:dyDescent="0.2">
      <c r="A36">
        <v>2020</v>
      </c>
      <c r="B36" t="s">
        <v>28</v>
      </c>
      <c r="C36" t="s">
        <v>10</v>
      </c>
      <c r="D36" t="s">
        <v>19</v>
      </c>
      <c r="E36">
        <v>30</v>
      </c>
      <c r="F36">
        <f>E36*180</f>
        <v>5400</v>
      </c>
      <c r="G36">
        <f t="shared" si="0"/>
        <v>-14472</v>
      </c>
      <c r="H36">
        <f t="shared" si="1"/>
        <v>2100</v>
      </c>
      <c r="I36">
        <f t="shared" ref="I36:I99" si="23">E36*110</f>
        <v>3300</v>
      </c>
      <c r="S36">
        <f t="shared" ca="1" si="4"/>
        <v>99</v>
      </c>
      <c r="T36" s="4">
        <f t="shared" ca="1" si="5"/>
        <v>1.68</v>
      </c>
      <c r="U36">
        <v>-3.68</v>
      </c>
    </row>
    <row r="37" spans="1:21" x14ac:dyDescent="0.2">
      <c r="A37">
        <v>2020</v>
      </c>
      <c r="B37" t="s">
        <v>28</v>
      </c>
      <c r="C37" t="s">
        <v>22</v>
      </c>
      <c r="D37" t="s">
        <v>13</v>
      </c>
      <c r="E37">
        <v>136</v>
      </c>
      <c r="F37">
        <f>E37*50</f>
        <v>6800</v>
      </c>
      <c r="G37">
        <f t="shared" si="0"/>
        <v>-14960</v>
      </c>
      <c r="H37">
        <f t="shared" si="1"/>
        <v>3128</v>
      </c>
      <c r="I37">
        <f t="shared" ref="I37:I100" si="24">E37*27</f>
        <v>3672</v>
      </c>
      <c r="S37">
        <f t="shared" ca="1" si="4"/>
        <v>17</v>
      </c>
      <c r="T37" s="4">
        <f t="shared" ca="1" si="5"/>
        <v>-2.68</v>
      </c>
      <c r="U37">
        <v>-3.2</v>
      </c>
    </row>
    <row r="38" spans="1:21" x14ac:dyDescent="0.2">
      <c r="A38">
        <v>2020</v>
      </c>
      <c r="B38" t="s">
        <v>28</v>
      </c>
      <c r="C38" t="s">
        <v>47</v>
      </c>
      <c r="D38" t="s">
        <v>23</v>
      </c>
      <c r="E38">
        <v>93</v>
      </c>
      <c r="F38">
        <f>E38*110</f>
        <v>10230</v>
      </c>
      <c r="G38">
        <f t="shared" si="0"/>
        <v>3273.5999999999995</v>
      </c>
      <c r="H38">
        <f t="shared" si="1"/>
        <v>3255</v>
      </c>
      <c r="I38">
        <f t="shared" ref="I38:I101" si="25">E38*75</f>
        <v>6975</v>
      </c>
      <c r="S38">
        <f t="shared" ca="1" si="4"/>
        <v>146</v>
      </c>
      <c r="T38" s="4">
        <f t="shared" ca="1" si="5"/>
        <v>0.72</v>
      </c>
      <c r="U38">
        <v>-0.68</v>
      </c>
    </row>
    <row r="39" spans="1:21" x14ac:dyDescent="0.2">
      <c r="A39">
        <v>2020</v>
      </c>
      <c r="B39" t="s">
        <v>28</v>
      </c>
      <c r="C39" t="s">
        <v>22</v>
      </c>
      <c r="D39" t="s">
        <v>24</v>
      </c>
      <c r="E39">
        <v>95</v>
      </c>
      <c r="F39">
        <f>E39*90</f>
        <v>8550</v>
      </c>
      <c r="G39">
        <f t="shared" si="0"/>
        <v>7524</v>
      </c>
      <c r="H39">
        <f t="shared" si="1"/>
        <v>3705</v>
      </c>
      <c r="I39">
        <f t="shared" ref="I39:I102" si="26">E39*51</f>
        <v>4845</v>
      </c>
      <c r="S39">
        <f t="shared" ca="1" si="4"/>
        <v>134</v>
      </c>
      <c r="T39" s="4">
        <f t="shared" ca="1" si="5"/>
        <v>3.16</v>
      </c>
      <c r="U39">
        <v>-0.12</v>
      </c>
    </row>
    <row r="40" spans="1:21" x14ac:dyDescent="0.2">
      <c r="A40">
        <v>2020</v>
      </c>
      <c r="B40" t="s">
        <v>28</v>
      </c>
      <c r="C40" t="s">
        <v>47</v>
      </c>
      <c r="D40" t="s">
        <v>25</v>
      </c>
      <c r="E40">
        <v>124</v>
      </c>
      <c r="F40">
        <f>E40*190</f>
        <v>23560</v>
      </c>
      <c r="G40">
        <f t="shared" si="0"/>
        <v>-32984</v>
      </c>
      <c r="H40">
        <f t="shared" si="1"/>
        <v>8060</v>
      </c>
      <c r="I40">
        <f t="shared" ref="I40:I103" si="27">E40*125</f>
        <v>15500</v>
      </c>
      <c r="S40">
        <f t="shared" ca="1" si="4"/>
        <v>76</v>
      </c>
      <c r="T40" s="4">
        <f t="shared" ca="1" si="5"/>
        <v>2.96</v>
      </c>
      <c r="U40">
        <v>-2.4</v>
      </c>
    </row>
    <row r="41" spans="1:21" x14ac:dyDescent="0.2">
      <c r="A41">
        <v>2020</v>
      </c>
      <c r="B41" t="s">
        <v>28</v>
      </c>
      <c r="C41" t="s">
        <v>22</v>
      </c>
      <c r="D41" t="s">
        <v>26</v>
      </c>
      <c r="E41">
        <v>35</v>
      </c>
      <c r="F41">
        <f>E41*230</f>
        <v>8050</v>
      </c>
      <c r="G41">
        <f t="shared" si="0"/>
        <v>-15456</v>
      </c>
      <c r="H41">
        <f t="shared" si="1"/>
        <v>1435</v>
      </c>
      <c r="I41">
        <f t="shared" ref="I41:I104" si="28">E41*189</f>
        <v>6615</v>
      </c>
      <c r="S41">
        <f t="shared" ca="1" si="4"/>
        <v>20</v>
      </c>
      <c r="T41" s="4">
        <f t="shared" ca="1" si="5"/>
        <v>1.84</v>
      </c>
      <c r="U41">
        <v>-2.92</v>
      </c>
    </row>
    <row r="42" spans="1:21" x14ac:dyDescent="0.2">
      <c r="A42">
        <v>2020</v>
      </c>
      <c r="B42" t="s">
        <v>28</v>
      </c>
      <c r="C42" t="s">
        <v>48</v>
      </c>
      <c r="D42" t="s">
        <v>12</v>
      </c>
      <c r="E42">
        <v>137</v>
      </c>
      <c r="F42">
        <f>E42*5</f>
        <v>685</v>
      </c>
      <c r="G42">
        <f t="shared" si="0"/>
        <v>-1835.8000000000002</v>
      </c>
      <c r="H42">
        <f t="shared" si="1"/>
        <v>274</v>
      </c>
      <c r="I42">
        <f t="shared" ref="I42:I105" si="29">E42*3</f>
        <v>411</v>
      </c>
      <c r="S42">
        <f t="shared" ca="1" si="4"/>
        <v>9</v>
      </c>
      <c r="T42" s="4">
        <f t="shared" ca="1" si="5"/>
        <v>-3.92</v>
      </c>
      <c r="U42">
        <v>-3.68</v>
      </c>
    </row>
    <row r="43" spans="1:21" x14ac:dyDescent="0.2">
      <c r="A43">
        <v>2020</v>
      </c>
      <c r="B43" t="s">
        <v>28</v>
      </c>
      <c r="C43" t="s">
        <v>48</v>
      </c>
      <c r="D43" t="s">
        <v>21</v>
      </c>
      <c r="E43">
        <v>89</v>
      </c>
      <c r="F43">
        <f>E43*12</f>
        <v>1068</v>
      </c>
      <c r="G43">
        <f t="shared" si="0"/>
        <v>3545.7599999999998</v>
      </c>
      <c r="H43">
        <f t="shared" si="1"/>
        <v>356</v>
      </c>
      <c r="I43">
        <f t="shared" ref="I43:I106" si="30">E43*8</f>
        <v>712</v>
      </c>
      <c r="S43">
        <f t="shared" ca="1" si="4"/>
        <v>103</v>
      </c>
      <c r="T43" s="4">
        <f t="shared" ca="1" si="5"/>
        <v>-2.56</v>
      </c>
      <c r="U43">
        <v>2.3199999999999998</v>
      </c>
    </row>
    <row r="44" spans="1:21" x14ac:dyDescent="0.2">
      <c r="A44">
        <v>2020</v>
      </c>
      <c r="B44" t="s">
        <v>29</v>
      </c>
      <c r="C44" t="s">
        <v>11</v>
      </c>
      <c r="D44" t="s">
        <v>20</v>
      </c>
      <c r="E44">
        <v>128</v>
      </c>
      <c r="F44">
        <f>E44*25</f>
        <v>3200</v>
      </c>
      <c r="G44">
        <f t="shared" si="0"/>
        <v>14336</v>
      </c>
      <c r="H44">
        <f t="shared" si="1"/>
        <v>2176</v>
      </c>
      <c r="I44">
        <f t="shared" si="30"/>
        <v>1024</v>
      </c>
      <c r="S44">
        <f t="shared" ca="1" si="4"/>
        <v>94</v>
      </c>
      <c r="T44" s="4">
        <f t="shared" ca="1" si="5"/>
        <v>2.8</v>
      </c>
      <c r="U44">
        <v>3.48</v>
      </c>
    </row>
    <row r="45" spans="1:21" x14ac:dyDescent="0.2">
      <c r="A45">
        <v>2020</v>
      </c>
      <c r="B45" t="s">
        <v>29</v>
      </c>
      <c r="C45" t="s">
        <v>11</v>
      </c>
      <c r="D45" t="s">
        <v>14</v>
      </c>
      <c r="E45">
        <v>130</v>
      </c>
      <c r="F45">
        <f>E45*15</f>
        <v>1950</v>
      </c>
      <c r="G45">
        <f t="shared" si="0"/>
        <v>5304</v>
      </c>
      <c r="H45">
        <f t="shared" si="1"/>
        <v>1300</v>
      </c>
      <c r="I45">
        <f t="shared" ref="I45:I108" si="31">E45*5</f>
        <v>650</v>
      </c>
      <c r="S45">
        <f t="shared" ca="1" si="4"/>
        <v>148</v>
      </c>
      <c r="T45" s="4">
        <f t="shared" ca="1" si="5"/>
        <v>0.88</v>
      </c>
      <c r="U45">
        <v>1.72</v>
      </c>
    </row>
    <row r="46" spans="1:21" x14ac:dyDescent="0.2">
      <c r="A46">
        <v>2020</v>
      </c>
      <c r="B46" t="s">
        <v>29</v>
      </c>
      <c r="C46" t="s">
        <v>9</v>
      </c>
      <c r="D46" t="s">
        <v>15</v>
      </c>
      <c r="E46">
        <v>14</v>
      </c>
      <c r="F46">
        <f>E46*10</f>
        <v>140</v>
      </c>
      <c r="G46">
        <f t="shared" si="0"/>
        <v>-44.800000000000011</v>
      </c>
      <c r="H46">
        <f t="shared" si="1"/>
        <v>84</v>
      </c>
      <c r="I46">
        <f t="shared" ref="I46:I109" si="32">E46*4</f>
        <v>56</v>
      </c>
      <c r="S46">
        <f t="shared" ca="1" si="4"/>
        <v>91</v>
      </c>
      <c r="T46" s="4">
        <f t="shared" ca="1" si="5"/>
        <v>-3.52</v>
      </c>
      <c r="U46">
        <v>-1.32</v>
      </c>
    </row>
    <row r="47" spans="1:21" x14ac:dyDescent="0.2">
      <c r="A47">
        <v>2020</v>
      </c>
      <c r="B47" t="s">
        <v>29</v>
      </c>
      <c r="C47" t="s">
        <v>9</v>
      </c>
      <c r="D47" t="s">
        <v>16</v>
      </c>
      <c r="E47">
        <v>115</v>
      </c>
      <c r="F47">
        <f>E47*10</f>
        <v>1150</v>
      </c>
      <c r="G47">
        <f t="shared" si="0"/>
        <v>322</v>
      </c>
      <c r="H47">
        <f t="shared" si="1"/>
        <v>805</v>
      </c>
      <c r="I47">
        <f t="shared" ref="I47:I110" si="33">E47*3</f>
        <v>345</v>
      </c>
      <c r="S47">
        <f t="shared" ca="1" si="4"/>
        <v>110</v>
      </c>
      <c r="T47" s="4">
        <f t="shared" ca="1" si="5"/>
        <v>-2.08</v>
      </c>
      <c r="U47">
        <v>-0.72</v>
      </c>
    </row>
    <row r="48" spans="1:21" x14ac:dyDescent="0.2">
      <c r="A48">
        <v>2020</v>
      </c>
      <c r="B48" t="s">
        <v>29</v>
      </c>
      <c r="C48" t="s">
        <v>9</v>
      </c>
      <c r="D48" t="s">
        <v>17</v>
      </c>
      <c r="E48">
        <v>45</v>
      </c>
      <c r="F48">
        <f>E48*10</f>
        <v>450</v>
      </c>
      <c r="G48">
        <f t="shared" si="0"/>
        <v>-36.000000000000057</v>
      </c>
      <c r="H48">
        <f t="shared" si="1"/>
        <v>315</v>
      </c>
      <c r="I48">
        <f t="shared" si="33"/>
        <v>135</v>
      </c>
      <c r="S48">
        <f t="shared" ca="1" si="4"/>
        <v>63</v>
      </c>
      <c r="T48" s="4">
        <f t="shared" ca="1" si="5"/>
        <v>2.16</v>
      </c>
      <c r="U48">
        <v>-1.08</v>
      </c>
    </row>
    <row r="49" spans="1:21" x14ac:dyDescent="0.2">
      <c r="A49">
        <v>2020</v>
      </c>
      <c r="B49" t="s">
        <v>29</v>
      </c>
      <c r="C49" t="s">
        <v>10</v>
      </c>
      <c r="D49" t="s">
        <v>18</v>
      </c>
      <c r="E49">
        <v>13</v>
      </c>
      <c r="F49">
        <f>E49*150</f>
        <v>1950</v>
      </c>
      <c r="G49">
        <f t="shared" si="0"/>
        <v>-5616</v>
      </c>
      <c r="H49">
        <f t="shared" si="1"/>
        <v>910</v>
      </c>
      <c r="I49">
        <f t="shared" ref="I49:I112" si="34">E49*80</f>
        <v>1040</v>
      </c>
      <c r="S49">
        <f t="shared" ca="1" si="4"/>
        <v>60</v>
      </c>
      <c r="T49" s="4">
        <f t="shared" ca="1" si="5"/>
        <v>0.6</v>
      </c>
      <c r="U49">
        <v>-3.88</v>
      </c>
    </row>
    <row r="50" spans="1:21" x14ac:dyDescent="0.2">
      <c r="A50">
        <v>2020</v>
      </c>
      <c r="B50" t="s">
        <v>29</v>
      </c>
      <c r="C50" t="s">
        <v>10</v>
      </c>
      <c r="D50" t="s">
        <v>19</v>
      </c>
      <c r="E50">
        <v>142</v>
      </c>
      <c r="F50">
        <f>E50*180</f>
        <v>25560</v>
      </c>
      <c r="G50">
        <f t="shared" si="0"/>
        <v>39873.600000000006</v>
      </c>
      <c r="H50">
        <f t="shared" si="1"/>
        <v>9940</v>
      </c>
      <c r="I50">
        <f t="shared" ref="I50:I113" si="35">E50*110</f>
        <v>15620</v>
      </c>
      <c r="S50">
        <f t="shared" ca="1" si="4"/>
        <v>11</v>
      </c>
      <c r="T50" s="4">
        <f t="shared" ca="1" si="5"/>
        <v>-1.28</v>
      </c>
      <c r="U50">
        <v>0.56000000000000005</v>
      </c>
    </row>
    <row r="51" spans="1:21" x14ac:dyDescent="0.2">
      <c r="A51">
        <v>2020</v>
      </c>
      <c r="B51" t="s">
        <v>29</v>
      </c>
      <c r="C51" t="s">
        <v>22</v>
      </c>
      <c r="D51" t="s">
        <v>13</v>
      </c>
      <c r="E51">
        <v>22</v>
      </c>
      <c r="F51">
        <f>E51*50</f>
        <v>1100</v>
      </c>
      <c r="G51">
        <f t="shared" si="0"/>
        <v>-3212</v>
      </c>
      <c r="H51">
        <f t="shared" si="1"/>
        <v>506</v>
      </c>
      <c r="I51">
        <f t="shared" ref="I51:I114" si="36">E51*27</f>
        <v>594</v>
      </c>
      <c r="S51">
        <f t="shared" ca="1" si="4"/>
        <v>81</v>
      </c>
      <c r="T51" s="4">
        <f t="shared" ca="1" si="5"/>
        <v>1.6</v>
      </c>
      <c r="U51">
        <v>-3.92</v>
      </c>
    </row>
    <row r="52" spans="1:21" x14ac:dyDescent="0.2">
      <c r="A52">
        <v>2020</v>
      </c>
      <c r="B52" t="s">
        <v>29</v>
      </c>
      <c r="C52" t="s">
        <v>47</v>
      </c>
      <c r="D52" t="s">
        <v>23</v>
      </c>
      <c r="E52">
        <v>113</v>
      </c>
      <c r="F52">
        <f>E52*110</f>
        <v>12430</v>
      </c>
      <c r="G52">
        <f t="shared" si="0"/>
        <v>57178</v>
      </c>
      <c r="H52">
        <f t="shared" si="1"/>
        <v>3955</v>
      </c>
      <c r="I52">
        <f t="shared" ref="I52:I115" si="37">E52*75</f>
        <v>8475</v>
      </c>
      <c r="S52">
        <f t="shared" ca="1" si="4"/>
        <v>56</v>
      </c>
      <c r="T52" s="4">
        <f t="shared" ca="1" si="5"/>
        <v>-0.36</v>
      </c>
      <c r="U52">
        <v>3.6</v>
      </c>
    </row>
    <row r="53" spans="1:21" x14ac:dyDescent="0.2">
      <c r="A53">
        <v>2020</v>
      </c>
      <c r="B53" t="s">
        <v>29</v>
      </c>
      <c r="C53" t="s">
        <v>22</v>
      </c>
      <c r="D53" t="s">
        <v>24</v>
      </c>
      <c r="E53">
        <v>41</v>
      </c>
      <c r="F53">
        <f>E53*90</f>
        <v>3690</v>
      </c>
      <c r="G53">
        <f t="shared" si="0"/>
        <v>8118</v>
      </c>
      <c r="H53">
        <f t="shared" si="1"/>
        <v>1599</v>
      </c>
      <c r="I53">
        <f t="shared" ref="I53:I116" si="38">E53*51</f>
        <v>2091</v>
      </c>
      <c r="S53">
        <f t="shared" ca="1" si="4"/>
        <v>46</v>
      </c>
      <c r="T53" s="4">
        <f t="shared" ca="1" si="5"/>
        <v>-0.16</v>
      </c>
      <c r="U53">
        <v>1.2</v>
      </c>
    </row>
    <row r="54" spans="1:21" x14ac:dyDescent="0.2">
      <c r="A54">
        <v>2020</v>
      </c>
      <c r="B54" t="s">
        <v>29</v>
      </c>
      <c r="C54" t="s">
        <v>47</v>
      </c>
      <c r="D54" t="s">
        <v>25</v>
      </c>
      <c r="E54">
        <v>141</v>
      </c>
      <c r="F54">
        <f>E54*190</f>
        <v>26790</v>
      </c>
      <c r="G54">
        <f t="shared" si="0"/>
        <v>-48222</v>
      </c>
      <c r="H54">
        <f t="shared" si="1"/>
        <v>9165</v>
      </c>
      <c r="I54">
        <f t="shared" ref="I54:I117" si="39">E54*125</f>
        <v>17625</v>
      </c>
      <c r="S54">
        <f t="shared" ca="1" si="4"/>
        <v>89</v>
      </c>
      <c r="T54" s="4">
        <f t="shared" ca="1" si="5"/>
        <v>1</v>
      </c>
      <c r="U54">
        <v>-2.8</v>
      </c>
    </row>
    <row r="55" spans="1:21" x14ac:dyDescent="0.2">
      <c r="A55">
        <v>2020</v>
      </c>
      <c r="B55" t="s">
        <v>29</v>
      </c>
      <c r="C55" t="s">
        <v>22</v>
      </c>
      <c r="D55" t="s">
        <v>26</v>
      </c>
      <c r="E55">
        <v>83</v>
      </c>
      <c r="F55">
        <f>E55*230</f>
        <v>19090</v>
      </c>
      <c r="G55">
        <f t="shared" si="0"/>
        <v>18326.400000000001</v>
      </c>
      <c r="H55">
        <f t="shared" si="1"/>
        <v>3403</v>
      </c>
      <c r="I55">
        <f t="shared" ref="I55:I118" si="40">E55*189</f>
        <v>15687</v>
      </c>
      <c r="S55">
        <f t="shared" ca="1" si="4"/>
        <v>93</v>
      </c>
      <c r="T55" s="4">
        <f t="shared" ca="1" si="5"/>
        <v>1.1599999999999999</v>
      </c>
      <c r="U55">
        <v>-0.04</v>
      </c>
    </row>
    <row r="56" spans="1:21" x14ac:dyDescent="0.2">
      <c r="A56">
        <v>2020</v>
      </c>
      <c r="B56" t="s">
        <v>29</v>
      </c>
      <c r="C56" t="s">
        <v>48</v>
      </c>
      <c r="D56" t="s">
        <v>12</v>
      </c>
      <c r="E56">
        <v>109</v>
      </c>
      <c r="F56">
        <f>E56*5</f>
        <v>545</v>
      </c>
      <c r="G56">
        <f t="shared" si="0"/>
        <v>2594.1999999999998</v>
      </c>
      <c r="H56">
        <f t="shared" si="1"/>
        <v>218</v>
      </c>
      <c r="I56">
        <f t="shared" ref="I56:I119" si="41">E56*3</f>
        <v>327</v>
      </c>
      <c r="S56">
        <f t="shared" ca="1" si="4"/>
        <v>119</v>
      </c>
      <c r="T56" s="4">
        <f t="shared" ca="1" si="5"/>
        <v>2.84</v>
      </c>
      <c r="U56">
        <v>3.76</v>
      </c>
    </row>
    <row r="57" spans="1:21" x14ac:dyDescent="0.2">
      <c r="A57">
        <v>2020</v>
      </c>
      <c r="B57" t="s">
        <v>29</v>
      </c>
      <c r="C57" t="s">
        <v>48</v>
      </c>
      <c r="D57" t="s">
        <v>21</v>
      </c>
      <c r="E57">
        <v>150</v>
      </c>
      <c r="F57">
        <f>E57*12</f>
        <v>1800</v>
      </c>
      <c r="G57">
        <f t="shared" si="0"/>
        <v>1512</v>
      </c>
      <c r="H57">
        <f t="shared" si="1"/>
        <v>600</v>
      </c>
      <c r="I57">
        <f t="shared" ref="I57:I120" si="42">E57*8</f>
        <v>1200</v>
      </c>
      <c r="S57">
        <f t="shared" ca="1" si="4"/>
        <v>118</v>
      </c>
      <c r="T57" s="4">
        <f t="shared" ca="1" si="5"/>
        <v>-4</v>
      </c>
      <c r="U57">
        <v>-0.16</v>
      </c>
    </row>
    <row r="58" spans="1:21" x14ac:dyDescent="0.2">
      <c r="A58">
        <v>2020</v>
      </c>
      <c r="B58" t="s">
        <v>30</v>
      </c>
      <c r="C58" t="s">
        <v>11</v>
      </c>
      <c r="D58" t="s">
        <v>20</v>
      </c>
      <c r="E58">
        <v>11</v>
      </c>
      <c r="F58">
        <f>E58*25</f>
        <v>275</v>
      </c>
      <c r="G58">
        <f t="shared" si="0"/>
        <v>1243</v>
      </c>
      <c r="H58">
        <f t="shared" si="1"/>
        <v>187</v>
      </c>
      <c r="I58">
        <f t="shared" si="42"/>
        <v>88</v>
      </c>
      <c r="S58">
        <f t="shared" ca="1" si="4"/>
        <v>95</v>
      </c>
      <c r="T58" s="4">
        <f t="shared" ca="1" si="5"/>
        <v>3.92</v>
      </c>
      <c r="U58">
        <v>3.52</v>
      </c>
    </row>
    <row r="59" spans="1:21" x14ac:dyDescent="0.2">
      <c r="A59">
        <v>2020</v>
      </c>
      <c r="B59" t="s">
        <v>30</v>
      </c>
      <c r="C59" t="s">
        <v>11</v>
      </c>
      <c r="D59" t="s">
        <v>14</v>
      </c>
      <c r="E59">
        <v>95</v>
      </c>
      <c r="F59">
        <f>E59*15</f>
        <v>1425</v>
      </c>
      <c r="G59">
        <f t="shared" si="0"/>
        <v>228</v>
      </c>
      <c r="H59">
        <f t="shared" si="1"/>
        <v>950</v>
      </c>
      <c r="I59">
        <f t="shared" ref="I59:I122" si="43">E59*5</f>
        <v>475</v>
      </c>
      <c r="S59">
        <f t="shared" ca="1" si="4"/>
        <v>63</v>
      </c>
      <c r="T59" s="4">
        <f t="shared" ca="1" si="5"/>
        <v>0.76</v>
      </c>
      <c r="U59">
        <v>-0.84</v>
      </c>
    </row>
    <row r="60" spans="1:21" x14ac:dyDescent="0.2">
      <c r="A60">
        <v>2020</v>
      </c>
      <c r="B60" t="s">
        <v>30</v>
      </c>
      <c r="C60" t="s">
        <v>9</v>
      </c>
      <c r="D60" t="s">
        <v>15</v>
      </c>
      <c r="E60">
        <v>7</v>
      </c>
      <c r="F60">
        <f>E60*10</f>
        <v>70</v>
      </c>
      <c r="G60">
        <f t="shared" si="0"/>
        <v>-204.39999999999998</v>
      </c>
      <c r="H60">
        <f t="shared" si="1"/>
        <v>42</v>
      </c>
      <c r="I60">
        <f t="shared" ref="I60:I123" si="44">E60*4</f>
        <v>28</v>
      </c>
      <c r="S60">
        <f t="shared" ca="1" si="4"/>
        <v>126</v>
      </c>
      <c r="T60" s="4">
        <f t="shared" ca="1" si="5"/>
        <v>-1.4</v>
      </c>
      <c r="U60">
        <v>-3.92</v>
      </c>
    </row>
    <row r="61" spans="1:21" x14ac:dyDescent="0.2">
      <c r="A61">
        <v>2020</v>
      </c>
      <c r="B61" t="s">
        <v>30</v>
      </c>
      <c r="C61" t="s">
        <v>9</v>
      </c>
      <c r="D61" t="s">
        <v>16</v>
      </c>
      <c r="E61">
        <v>61</v>
      </c>
      <c r="F61">
        <f>E61*10</f>
        <v>610</v>
      </c>
      <c r="G61">
        <f t="shared" si="0"/>
        <v>-390.4</v>
      </c>
      <c r="H61">
        <f t="shared" si="1"/>
        <v>427</v>
      </c>
      <c r="I61">
        <f t="shared" ref="I61:I124" si="45">E61*3</f>
        <v>183</v>
      </c>
      <c r="S61">
        <f t="shared" ca="1" si="4"/>
        <v>136</v>
      </c>
      <c r="T61" s="4">
        <f t="shared" ca="1" si="5"/>
        <v>-0.2</v>
      </c>
      <c r="U61">
        <v>-1.64</v>
      </c>
    </row>
    <row r="62" spans="1:21" x14ac:dyDescent="0.2">
      <c r="A62">
        <v>2020</v>
      </c>
      <c r="B62" t="s">
        <v>30</v>
      </c>
      <c r="C62" t="s">
        <v>9</v>
      </c>
      <c r="D62" t="s">
        <v>17</v>
      </c>
      <c r="E62">
        <v>126</v>
      </c>
      <c r="F62">
        <f>E62*10</f>
        <v>1260</v>
      </c>
      <c r="G62">
        <f t="shared" si="0"/>
        <v>-3326.4000000000005</v>
      </c>
      <c r="H62">
        <f t="shared" si="1"/>
        <v>882</v>
      </c>
      <c r="I62">
        <f t="shared" si="45"/>
        <v>378</v>
      </c>
      <c r="S62">
        <f t="shared" ca="1" si="4"/>
        <v>142</v>
      </c>
      <c r="T62" s="4">
        <f t="shared" ca="1" si="5"/>
        <v>-2.4</v>
      </c>
      <c r="U62">
        <v>-3.64</v>
      </c>
    </row>
    <row r="63" spans="1:21" x14ac:dyDescent="0.2">
      <c r="A63">
        <v>2020</v>
      </c>
      <c r="B63" t="s">
        <v>30</v>
      </c>
      <c r="C63" t="s">
        <v>10</v>
      </c>
      <c r="D63" t="s">
        <v>18</v>
      </c>
      <c r="E63">
        <v>6</v>
      </c>
      <c r="F63">
        <f>E63*150</f>
        <v>900</v>
      </c>
      <c r="G63">
        <f t="shared" si="0"/>
        <v>-2592</v>
      </c>
      <c r="H63">
        <f t="shared" si="1"/>
        <v>420</v>
      </c>
      <c r="I63">
        <f t="shared" ref="I63:I126" si="46">E63*80</f>
        <v>480</v>
      </c>
      <c r="S63">
        <f t="shared" ca="1" si="4"/>
        <v>117</v>
      </c>
      <c r="T63" s="4">
        <f t="shared" ca="1" si="5"/>
        <v>2.96</v>
      </c>
      <c r="U63">
        <v>-3.88</v>
      </c>
    </row>
    <row r="64" spans="1:21" x14ac:dyDescent="0.2">
      <c r="A64">
        <v>2020</v>
      </c>
      <c r="B64" t="s">
        <v>30</v>
      </c>
      <c r="C64" t="s">
        <v>10</v>
      </c>
      <c r="D64" t="s">
        <v>19</v>
      </c>
      <c r="E64">
        <v>135</v>
      </c>
      <c r="F64">
        <f>E64*180</f>
        <v>24300</v>
      </c>
      <c r="G64">
        <f t="shared" si="0"/>
        <v>9720</v>
      </c>
      <c r="H64">
        <f t="shared" si="1"/>
        <v>9450</v>
      </c>
      <c r="I64">
        <f t="shared" ref="I64:I127" si="47">E64*110</f>
        <v>14850</v>
      </c>
      <c r="S64">
        <f t="shared" ca="1" si="4"/>
        <v>75</v>
      </c>
      <c r="T64" s="4">
        <f t="shared" ca="1" si="5"/>
        <v>-3.92</v>
      </c>
      <c r="U64">
        <v>-0.6</v>
      </c>
    </row>
    <row r="65" spans="1:21" x14ac:dyDescent="0.2">
      <c r="A65">
        <v>2020</v>
      </c>
      <c r="B65" t="s">
        <v>30</v>
      </c>
      <c r="C65" t="s">
        <v>22</v>
      </c>
      <c r="D65" t="s">
        <v>13</v>
      </c>
      <c r="E65">
        <v>15</v>
      </c>
      <c r="F65">
        <f>E65*50</f>
        <v>750</v>
      </c>
      <c r="G65">
        <f t="shared" si="0"/>
        <v>3570</v>
      </c>
      <c r="H65">
        <f t="shared" si="1"/>
        <v>345</v>
      </c>
      <c r="I65">
        <f t="shared" ref="I65:I128" si="48">E65*27</f>
        <v>405</v>
      </c>
      <c r="S65">
        <f t="shared" ca="1" si="4"/>
        <v>54</v>
      </c>
      <c r="T65" s="4">
        <f t="shared" ca="1" si="5"/>
        <v>-3.24</v>
      </c>
      <c r="U65">
        <v>3.76</v>
      </c>
    </row>
    <row r="66" spans="1:21" x14ac:dyDescent="0.2">
      <c r="A66">
        <v>2020</v>
      </c>
      <c r="B66" t="s">
        <v>30</v>
      </c>
      <c r="C66" t="s">
        <v>47</v>
      </c>
      <c r="D66" t="s">
        <v>23</v>
      </c>
      <c r="E66">
        <v>121</v>
      </c>
      <c r="F66">
        <f>E66*110</f>
        <v>13310</v>
      </c>
      <c r="G66">
        <f t="shared" si="0"/>
        <v>-22893.200000000004</v>
      </c>
      <c r="H66">
        <f t="shared" si="1"/>
        <v>4235</v>
      </c>
      <c r="I66">
        <f t="shared" ref="I66:I129" si="49">E66*75</f>
        <v>9075</v>
      </c>
      <c r="S66">
        <f t="shared" ca="1" si="4"/>
        <v>36</v>
      </c>
      <c r="T66" s="4">
        <f t="shared" ca="1" si="5"/>
        <v>-1.44</v>
      </c>
      <c r="U66">
        <v>-2.72</v>
      </c>
    </row>
    <row r="67" spans="1:21" x14ac:dyDescent="0.2">
      <c r="A67">
        <v>2020</v>
      </c>
      <c r="B67" t="s">
        <v>30</v>
      </c>
      <c r="C67" t="s">
        <v>22</v>
      </c>
      <c r="D67" t="s">
        <v>24</v>
      </c>
      <c r="E67">
        <v>131</v>
      </c>
      <c r="F67">
        <f>E67*90</f>
        <v>11790</v>
      </c>
      <c r="G67">
        <f t="shared" ref="G67:G130" si="50">F67+(F67*U67)</f>
        <v>36784.800000000003</v>
      </c>
      <c r="H67">
        <f t="shared" ref="H67:H130" si="51">F67-I67</f>
        <v>5109</v>
      </c>
      <c r="I67">
        <f t="shared" ref="I67:I130" si="52">E67*51</f>
        <v>6681</v>
      </c>
      <c r="S67">
        <f t="shared" ref="S67:S130" ca="1" si="53">RANDBETWEEN(1,150)</f>
        <v>76</v>
      </c>
      <c r="T67" s="4">
        <f t="shared" ref="T67:T130" ca="1" si="54">RANDBETWEEN(-100,100)/25</f>
        <v>0.56000000000000005</v>
      </c>
      <c r="U67">
        <v>2.12</v>
      </c>
    </row>
    <row r="68" spans="1:21" x14ac:dyDescent="0.2">
      <c r="A68">
        <v>2020</v>
      </c>
      <c r="B68" t="s">
        <v>30</v>
      </c>
      <c r="C68" t="s">
        <v>47</v>
      </c>
      <c r="D68" t="s">
        <v>25</v>
      </c>
      <c r="E68">
        <v>24</v>
      </c>
      <c r="F68">
        <f>E68*190</f>
        <v>4560</v>
      </c>
      <c r="G68">
        <f t="shared" si="50"/>
        <v>4924.8</v>
      </c>
      <c r="H68">
        <f t="shared" si="51"/>
        <v>1560</v>
      </c>
      <c r="I68">
        <f t="shared" ref="I68:I131" si="55">E68*125</f>
        <v>3000</v>
      </c>
      <c r="S68">
        <f t="shared" ca="1" si="53"/>
        <v>139</v>
      </c>
      <c r="T68" s="4">
        <f t="shared" ca="1" si="54"/>
        <v>-2.4</v>
      </c>
      <c r="U68">
        <v>0.08</v>
      </c>
    </row>
    <row r="69" spans="1:21" x14ac:dyDescent="0.2">
      <c r="A69">
        <v>2020</v>
      </c>
      <c r="B69" t="s">
        <v>30</v>
      </c>
      <c r="C69" t="s">
        <v>22</v>
      </c>
      <c r="D69" t="s">
        <v>26</v>
      </c>
      <c r="E69">
        <v>58</v>
      </c>
      <c r="F69">
        <f>E69*230</f>
        <v>13340</v>
      </c>
      <c r="G69">
        <f t="shared" si="50"/>
        <v>-36818.399999999994</v>
      </c>
      <c r="H69">
        <f t="shared" si="51"/>
        <v>2378</v>
      </c>
      <c r="I69">
        <f t="shared" ref="I69:I132" si="56">E69*189</f>
        <v>10962</v>
      </c>
      <c r="S69">
        <f t="shared" ca="1" si="53"/>
        <v>36</v>
      </c>
      <c r="T69" s="4">
        <f t="shared" ca="1" si="54"/>
        <v>2.56</v>
      </c>
      <c r="U69">
        <v>-3.76</v>
      </c>
    </row>
    <row r="70" spans="1:21" x14ac:dyDescent="0.2">
      <c r="A70">
        <v>2020</v>
      </c>
      <c r="B70" t="s">
        <v>30</v>
      </c>
      <c r="C70" t="s">
        <v>48</v>
      </c>
      <c r="D70" t="s">
        <v>12</v>
      </c>
      <c r="E70">
        <v>29</v>
      </c>
      <c r="F70">
        <f>E70*5</f>
        <v>145</v>
      </c>
      <c r="G70">
        <f t="shared" si="50"/>
        <v>-388.6</v>
      </c>
      <c r="H70">
        <f t="shared" si="51"/>
        <v>58</v>
      </c>
      <c r="I70">
        <f t="shared" ref="I70:I133" si="57">E70*3</f>
        <v>87</v>
      </c>
      <c r="S70">
        <f t="shared" ca="1" si="53"/>
        <v>122</v>
      </c>
      <c r="T70" s="4">
        <f t="shared" ca="1" si="54"/>
        <v>-3.08</v>
      </c>
      <c r="U70">
        <v>-3.68</v>
      </c>
    </row>
    <row r="71" spans="1:21" x14ac:dyDescent="0.2">
      <c r="A71">
        <v>2020</v>
      </c>
      <c r="B71" t="s">
        <v>30</v>
      </c>
      <c r="C71" t="s">
        <v>48</v>
      </c>
      <c r="D71" t="s">
        <v>21</v>
      </c>
      <c r="E71">
        <v>123</v>
      </c>
      <c r="F71">
        <f>E71*12</f>
        <v>1476</v>
      </c>
      <c r="G71">
        <f t="shared" si="50"/>
        <v>1121.76</v>
      </c>
      <c r="H71">
        <f t="shared" si="51"/>
        <v>492</v>
      </c>
      <c r="I71">
        <f t="shared" ref="I71:I134" si="58">E71*8</f>
        <v>984</v>
      </c>
      <c r="S71">
        <f t="shared" ca="1" si="53"/>
        <v>70</v>
      </c>
      <c r="T71" s="4">
        <f t="shared" ca="1" si="54"/>
        <v>2.96</v>
      </c>
      <c r="U71">
        <v>-0.24</v>
      </c>
    </row>
    <row r="72" spans="1:21" x14ac:dyDescent="0.2">
      <c r="A72">
        <v>2020</v>
      </c>
      <c r="B72" t="s">
        <v>31</v>
      </c>
      <c r="C72" t="s">
        <v>11</v>
      </c>
      <c r="D72" t="s">
        <v>20</v>
      </c>
      <c r="E72">
        <v>28</v>
      </c>
      <c r="F72">
        <f>E72*25</f>
        <v>700</v>
      </c>
      <c r="G72">
        <f t="shared" si="50"/>
        <v>2380</v>
      </c>
      <c r="H72">
        <f t="shared" si="51"/>
        <v>476</v>
      </c>
      <c r="I72">
        <f t="shared" si="58"/>
        <v>224</v>
      </c>
      <c r="S72">
        <f t="shared" ca="1" si="53"/>
        <v>149</v>
      </c>
      <c r="T72" s="4">
        <f t="shared" ca="1" si="54"/>
        <v>2.16</v>
      </c>
      <c r="U72">
        <v>2.4</v>
      </c>
    </row>
    <row r="73" spans="1:21" x14ac:dyDescent="0.2">
      <c r="A73">
        <v>2020</v>
      </c>
      <c r="B73" t="s">
        <v>31</v>
      </c>
      <c r="C73" t="s">
        <v>11</v>
      </c>
      <c r="D73" t="s">
        <v>14</v>
      </c>
      <c r="E73">
        <v>19</v>
      </c>
      <c r="F73">
        <f>E73*15</f>
        <v>285</v>
      </c>
      <c r="G73">
        <f t="shared" si="50"/>
        <v>-250.79999999999995</v>
      </c>
      <c r="H73">
        <f t="shared" si="51"/>
        <v>190</v>
      </c>
      <c r="I73">
        <f t="shared" ref="I73:I136" si="59">E73*5</f>
        <v>95</v>
      </c>
      <c r="S73">
        <f t="shared" ca="1" si="53"/>
        <v>78</v>
      </c>
      <c r="T73" s="4">
        <f t="shared" ca="1" si="54"/>
        <v>-1.08</v>
      </c>
      <c r="U73">
        <v>-1.88</v>
      </c>
    </row>
    <row r="74" spans="1:21" x14ac:dyDescent="0.2">
      <c r="A74">
        <v>2020</v>
      </c>
      <c r="B74" t="s">
        <v>31</v>
      </c>
      <c r="C74" t="s">
        <v>9</v>
      </c>
      <c r="D74" t="s">
        <v>15</v>
      </c>
      <c r="E74">
        <v>136</v>
      </c>
      <c r="F74">
        <f>E74*10</f>
        <v>1360</v>
      </c>
      <c r="G74">
        <f t="shared" si="50"/>
        <v>3862.4</v>
      </c>
      <c r="H74">
        <f t="shared" si="51"/>
        <v>816</v>
      </c>
      <c r="I74">
        <f t="shared" ref="I74:I137" si="60">E74*4</f>
        <v>544</v>
      </c>
      <c r="S74">
        <f t="shared" ca="1" si="53"/>
        <v>86</v>
      </c>
      <c r="T74" s="4">
        <f t="shared" ca="1" si="54"/>
        <v>3.32</v>
      </c>
      <c r="U74">
        <v>1.84</v>
      </c>
    </row>
    <row r="75" spans="1:21" x14ac:dyDescent="0.2">
      <c r="A75">
        <v>2020</v>
      </c>
      <c r="B75" t="s">
        <v>31</v>
      </c>
      <c r="C75" t="s">
        <v>9</v>
      </c>
      <c r="D75" t="s">
        <v>16</v>
      </c>
      <c r="E75">
        <v>93</v>
      </c>
      <c r="F75">
        <f>E75*10</f>
        <v>930</v>
      </c>
      <c r="G75">
        <f t="shared" si="50"/>
        <v>2678.3999999999996</v>
      </c>
      <c r="H75">
        <f t="shared" si="51"/>
        <v>651</v>
      </c>
      <c r="I75">
        <f t="shared" ref="I75:I138" si="61">E75*3</f>
        <v>279</v>
      </c>
      <c r="S75">
        <f t="shared" ca="1" si="53"/>
        <v>150</v>
      </c>
      <c r="T75" s="4">
        <f t="shared" ca="1" si="54"/>
        <v>0.44</v>
      </c>
      <c r="U75">
        <v>1.88</v>
      </c>
    </row>
    <row r="76" spans="1:21" x14ac:dyDescent="0.2">
      <c r="A76">
        <v>2020</v>
      </c>
      <c r="B76" t="s">
        <v>31</v>
      </c>
      <c r="C76" t="s">
        <v>9</v>
      </c>
      <c r="D76" t="s">
        <v>17</v>
      </c>
      <c r="E76">
        <v>28</v>
      </c>
      <c r="F76">
        <f>E76*10</f>
        <v>280</v>
      </c>
      <c r="G76">
        <f t="shared" si="50"/>
        <v>1008</v>
      </c>
      <c r="H76">
        <f t="shared" si="51"/>
        <v>196</v>
      </c>
      <c r="I76">
        <f t="shared" si="61"/>
        <v>84</v>
      </c>
      <c r="S76">
        <f t="shared" ca="1" si="53"/>
        <v>53</v>
      </c>
      <c r="T76" s="4">
        <f t="shared" ca="1" si="54"/>
        <v>-3.08</v>
      </c>
      <c r="U76">
        <v>2.6</v>
      </c>
    </row>
    <row r="77" spans="1:21" x14ac:dyDescent="0.2">
      <c r="A77">
        <v>2020</v>
      </c>
      <c r="B77" t="s">
        <v>31</v>
      </c>
      <c r="C77" t="s">
        <v>10</v>
      </c>
      <c r="D77" t="s">
        <v>18</v>
      </c>
      <c r="E77">
        <v>72</v>
      </c>
      <c r="F77">
        <f>E77*150</f>
        <v>10800</v>
      </c>
      <c r="G77">
        <f t="shared" si="50"/>
        <v>35856</v>
      </c>
      <c r="H77">
        <f t="shared" si="51"/>
        <v>5040</v>
      </c>
      <c r="I77">
        <f t="shared" ref="I77:I140" si="62">E77*80</f>
        <v>5760</v>
      </c>
      <c r="S77">
        <f t="shared" ca="1" si="53"/>
        <v>77</v>
      </c>
      <c r="T77" s="4">
        <f t="shared" ca="1" si="54"/>
        <v>-3.04</v>
      </c>
      <c r="U77">
        <v>2.3199999999999998</v>
      </c>
    </row>
    <row r="78" spans="1:21" x14ac:dyDescent="0.2">
      <c r="A78">
        <v>2020</v>
      </c>
      <c r="B78" t="s">
        <v>31</v>
      </c>
      <c r="C78" t="s">
        <v>10</v>
      </c>
      <c r="D78" t="s">
        <v>19</v>
      </c>
      <c r="E78">
        <v>107</v>
      </c>
      <c r="F78">
        <f>E78*180</f>
        <v>19260</v>
      </c>
      <c r="G78">
        <f t="shared" si="50"/>
        <v>-20030.400000000001</v>
      </c>
      <c r="H78">
        <f t="shared" si="51"/>
        <v>7490</v>
      </c>
      <c r="I78">
        <f t="shared" ref="I78:I141" si="63">E78*110</f>
        <v>11770</v>
      </c>
      <c r="S78">
        <f t="shared" ca="1" si="53"/>
        <v>74</v>
      </c>
      <c r="T78" s="4">
        <f t="shared" ca="1" si="54"/>
        <v>-0.36</v>
      </c>
      <c r="U78">
        <v>-2.04</v>
      </c>
    </row>
    <row r="79" spans="1:21" x14ac:dyDescent="0.2">
      <c r="A79">
        <v>2020</v>
      </c>
      <c r="B79" t="s">
        <v>31</v>
      </c>
      <c r="C79" t="s">
        <v>22</v>
      </c>
      <c r="D79" t="s">
        <v>13</v>
      </c>
      <c r="E79">
        <v>18</v>
      </c>
      <c r="F79">
        <f>E79*50</f>
        <v>900</v>
      </c>
      <c r="G79">
        <f t="shared" si="50"/>
        <v>3096</v>
      </c>
      <c r="H79">
        <f t="shared" si="51"/>
        <v>414</v>
      </c>
      <c r="I79">
        <f t="shared" ref="I79:I142" si="64">E79*27</f>
        <v>486</v>
      </c>
      <c r="S79">
        <f t="shared" ca="1" si="53"/>
        <v>1</v>
      </c>
      <c r="T79" s="4">
        <f t="shared" ca="1" si="54"/>
        <v>-3.32</v>
      </c>
      <c r="U79">
        <v>2.44</v>
      </c>
    </row>
    <row r="80" spans="1:21" x14ac:dyDescent="0.2">
      <c r="A80">
        <v>2020</v>
      </c>
      <c r="B80" t="s">
        <v>31</v>
      </c>
      <c r="C80" t="s">
        <v>47</v>
      </c>
      <c r="D80" t="s">
        <v>23</v>
      </c>
      <c r="E80">
        <v>134</v>
      </c>
      <c r="F80">
        <f>E80*110</f>
        <v>14740</v>
      </c>
      <c r="G80">
        <f t="shared" si="50"/>
        <v>41272</v>
      </c>
      <c r="H80">
        <f t="shared" si="51"/>
        <v>4690</v>
      </c>
      <c r="I80">
        <f t="shared" ref="I80:I143" si="65">E80*75</f>
        <v>10050</v>
      </c>
      <c r="S80">
        <f t="shared" ca="1" si="53"/>
        <v>34</v>
      </c>
      <c r="T80" s="4">
        <f t="shared" ca="1" si="54"/>
        <v>2.76</v>
      </c>
      <c r="U80">
        <v>1.8</v>
      </c>
    </row>
    <row r="81" spans="1:21" x14ac:dyDescent="0.2">
      <c r="A81">
        <v>2020</v>
      </c>
      <c r="B81" t="s">
        <v>31</v>
      </c>
      <c r="C81" t="s">
        <v>22</v>
      </c>
      <c r="D81" t="s">
        <v>24</v>
      </c>
      <c r="E81">
        <v>65</v>
      </c>
      <c r="F81">
        <f>E81*90</f>
        <v>5850</v>
      </c>
      <c r="G81">
        <f t="shared" si="50"/>
        <v>-13806</v>
      </c>
      <c r="H81">
        <f t="shared" si="51"/>
        <v>2535</v>
      </c>
      <c r="I81">
        <f t="shared" ref="I81:I144" si="66">E81*51</f>
        <v>3315</v>
      </c>
      <c r="S81">
        <f t="shared" ca="1" si="53"/>
        <v>23</v>
      </c>
      <c r="T81" s="4">
        <f t="shared" ca="1" si="54"/>
        <v>0.36</v>
      </c>
      <c r="U81">
        <v>-3.36</v>
      </c>
    </row>
    <row r="82" spans="1:21" x14ac:dyDescent="0.2">
      <c r="A82">
        <v>2020</v>
      </c>
      <c r="B82" t="s">
        <v>31</v>
      </c>
      <c r="C82" t="s">
        <v>47</v>
      </c>
      <c r="D82" t="s">
        <v>25</v>
      </c>
      <c r="E82">
        <v>53</v>
      </c>
      <c r="F82">
        <f>E82*190</f>
        <v>10070</v>
      </c>
      <c r="G82">
        <f t="shared" si="50"/>
        <v>-19737.2</v>
      </c>
      <c r="H82">
        <f t="shared" si="51"/>
        <v>3445</v>
      </c>
      <c r="I82">
        <f t="shared" ref="I82:I145" si="67">E82*125</f>
        <v>6625</v>
      </c>
      <c r="S82">
        <f t="shared" ca="1" si="53"/>
        <v>26</v>
      </c>
      <c r="T82" s="4">
        <f t="shared" ca="1" si="54"/>
        <v>-2.84</v>
      </c>
      <c r="U82">
        <v>-2.96</v>
      </c>
    </row>
    <row r="83" spans="1:21" x14ac:dyDescent="0.2">
      <c r="A83">
        <v>2020</v>
      </c>
      <c r="B83" t="s">
        <v>31</v>
      </c>
      <c r="C83" t="s">
        <v>22</v>
      </c>
      <c r="D83" t="s">
        <v>26</v>
      </c>
      <c r="E83">
        <v>87</v>
      </c>
      <c r="F83">
        <f>E83*230</f>
        <v>20010</v>
      </c>
      <c r="G83">
        <f t="shared" si="50"/>
        <v>-13606.799999999996</v>
      </c>
      <c r="H83">
        <f t="shared" si="51"/>
        <v>3567</v>
      </c>
      <c r="I83">
        <f t="shared" ref="I83:I146" si="68">E83*189</f>
        <v>16443</v>
      </c>
      <c r="S83">
        <f t="shared" ca="1" si="53"/>
        <v>19</v>
      </c>
      <c r="T83" s="4">
        <f t="shared" ca="1" si="54"/>
        <v>1.8</v>
      </c>
      <c r="U83">
        <v>-1.68</v>
      </c>
    </row>
    <row r="84" spans="1:21" x14ac:dyDescent="0.2">
      <c r="A84">
        <v>2020</v>
      </c>
      <c r="B84" t="s">
        <v>31</v>
      </c>
      <c r="C84" t="s">
        <v>48</v>
      </c>
      <c r="D84" t="s">
        <v>12</v>
      </c>
      <c r="E84">
        <v>90</v>
      </c>
      <c r="F84">
        <f>E84*5</f>
        <v>450</v>
      </c>
      <c r="G84">
        <f t="shared" si="50"/>
        <v>1530</v>
      </c>
      <c r="H84">
        <f t="shared" si="51"/>
        <v>180</v>
      </c>
      <c r="I84">
        <f t="shared" ref="I84:I147" si="69">E84*3</f>
        <v>270</v>
      </c>
      <c r="S84">
        <f t="shared" ca="1" si="53"/>
        <v>110</v>
      </c>
      <c r="T84" s="4">
        <f t="shared" ca="1" si="54"/>
        <v>0.4</v>
      </c>
      <c r="U84">
        <v>2.4</v>
      </c>
    </row>
    <row r="85" spans="1:21" x14ac:dyDescent="0.2">
      <c r="A85">
        <v>2020</v>
      </c>
      <c r="B85" t="s">
        <v>31</v>
      </c>
      <c r="C85" t="s">
        <v>48</v>
      </c>
      <c r="D85" t="s">
        <v>21</v>
      </c>
      <c r="E85">
        <v>76</v>
      </c>
      <c r="F85">
        <f>E85*12</f>
        <v>912</v>
      </c>
      <c r="G85">
        <f t="shared" si="50"/>
        <v>364.80000000000007</v>
      </c>
      <c r="H85">
        <f t="shared" si="51"/>
        <v>304</v>
      </c>
      <c r="I85">
        <f t="shared" ref="I85:I148" si="70">E85*8</f>
        <v>608</v>
      </c>
      <c r="S85">
        <f t="shared" ca="1" si="53"/>
        <v>53</v>
      </c>
      <c r="T85" s="4">
        <f t="shared" ca="1" si="54"/>
        <v>3.2</v>
      </c>
      <c r="U85">
        <v>-0.6</v>
      </c>
    </row>
    <row r="86" spans="1:21" x14ac:dyDescent="0.2">
      <c r="A86">
        <v>2020</v>
      </c>
      <c r="B86" t="s">
        <v>32</v>
      </c>
      <c r="C86" t="s">
        <v>11</v>
      </c>
      <c r="D86" t="s">
        <v>20</v>
      </c>
      <c r="E86">
        <v>131</v>
      </c>
      <c r="F86">
        <f>E86*25</f>
        <v>3275</v>
      </c>
      <c r="G86">
        <f t="shared" si="50"/>
        <v>1965</v>
      </c>
      <c r="H86">
        <f t="shared" si="51"/>
        <v>2227</v>
      </c>
      <c r="I86">
        <f t="shared" si="70"/>
        <v>1048</v>
      </c>
      <c r="S86">
        <f t="shared" ca="1" si="53"/>
        <v>138</v>
      </c>
      <c r="T86" s="4">
        <f t="shared" ca="1" si="54"/>
        <v>3.64</v>
      </c>
      <c r="U86">
        <v>-0.4</v>
      </c>
    </row>
    <row r="87" spans="1:21" x14ac:dyDescent="0.2">
      <c r="A87">
        <v>2020</v>
      </c>
      <c r="B87" t="s">
        <v>32</v>
      </c>
      <c r="C87" t="s">
        <v>11</v>
      </c>
      <c r="D87" t="s">
        <v>14</v>
      </c>
      <c r="E87">
        <v>119</v>
      </c>
      <c r="F87">
        <f>E87*15</f>
        <v>1785</v>
      </c>
      <c r="G87">
        <f t="shared" si="50"/>
        <v>3927</v>
      </c>
      <c r="H87">
        <f t="shared" si="51"/>
        <v>1190</v>
      </c>
      <c r="I87">
        <f t="shared" ref="I87:I150" si="71">E87*5</f>
        <v>595</v>
      </c>
      <c r="S87">
        <f t="shared" ca="1" si="53"/>
        <v>137</v>
      </c>
      <c r="T87" s="4">
        <f t="shared" ca="1" si="54"/>
        <v>-0.24</v>
      </c>
      <c r="U87">
        <v>1.2</v>
      </c>
    </row>
    <row r="88" spans="1:21" x14ac:dyDescent="0.2">
      <c r="A88">
        <v>2020</v>
      </c>
      <c r="B88" t="s">
        <v>32</v>
      </c>
      <c r="C88" t="s">
        <v>9</v>
      </c>
      <c r="D88" t="s">
        <v>15</v>
      </c>
      <c r="E88">
        <v>49</v>
      </c>
      <c r="F88">
        <f>E88*10</f>
        <v>490</v>
      </c>
      <c r="G88">
        <f t="shared" si="50"/>
        <v>-1058.4000000000001</v>
      </c>
      <c r="H88">
        <f t="shared" si="51"/>
        <v>294</v>
      </c>
      <c r="I88">
        <f t="shared" ref="I88:I151" si="72">E88*4</f>
        <v>196</v>
      </c>
      <c r="S88">
        <f t="shared" ca="1" si="53"/>
        <v>54</v>
      </c>
      <c r="T88" s="4">
        <f t="shared" ca="1" si="54"/>
        <v>2.72</v>
      </c>
      <c r="U88">
        <v>-3.16</v>
      </c>
    </row>
    <row r="89" spans="1:21" x14ac:dyDescent="0.2">
      <c r="A89">
        <v>2020</v>
      </c>
      <c r="B89" t="s">
        <v>32</v>
      </c>
      <c r="C89" t="s">
        <v>9</v>
      </c>
      <c r="D89" t="s">
        <v>16</v>
      </c>
      <c r="E89">
        <v>27</v>
      </c>
      <c r="F89">
        <f>E89*10</f>
        <v>270</v>
      </c>
      <c r="G89">
        <f t="shared" si="50"/>
        <v>270</v>
      </c>
      <c r="H89">
        <f t="shared" si="51"/>
        <v>189</v>
      </c>
      <c r="I89">
        <f t="shared" ref="I89:I152" si="73">E89*3</f>
        <v>81</v>
      </c>
      <c r="S89">
        <f t="shared" ca="1" si="53"/>
        <v>75</v>
      </c>
      <c r="T89" s="4">
        <f t="shared" ca="1" si="54"/>
        <v>1.32</v>
      </c>
      <c r="U89">
        <v>0</v>
      </c>
    </row>
    <row r="90" spans="1:21" x14ac:dyDescent="0.2">
      <c r="A90">
        <v>2020</v>
      </c>
      <c r="B90" t="s">
        <v>32</v>
      </c>
      <c r="C90" t="s">
        <v>9</v>
      </c>
      <c r="D90" t="s">
        <v>17</v>
      </c>
      <c r="E90">
        <v>59</v>
      </c>
      <c r="F90">
        <f>E90*10</f>
        <v>590</v>
      </c>
      <c r="G90">
        <f t="shared" si="50"/>
        <v>2501.6000000000004</v>
      </c>
      <c r="H90">
        <f t="shared" si="51"/>
        <v>413</v>
      </c>
      <c r="I90">
        <f t="shared" si="73"/>
        <v>177</v>
      </c>
      <c r="S90">
        <f t="shared" ca="1" si="53"/>
        <v>144</v>
      </c>
      <c r="T90" s="4">
        <f t="shared" ca="1" si="54"/>
        <v>-0.52</v>
      </c>
      <c r="U90">
        <v>3.24</v>
      </c>
    </row>
    <row r="91" spans="1:21" x14ac:dyDescent="0.2">
      <c r="A91">
        <v>2020</v>
      </c>
      <c r="B91" t="s">
        <v>32</v>
      </c>
      <c r="C91" t="s">
        <v>10</v>
      </c>
      <c r="D91" t="s">
        <v>18</v>
      </c>
      <c r="E91">
        <v>49</v>
      </c>
      <c r="F91">
        <f>E91*150</f>
        <v>7350</v>
      </c>
      <c r="G91">
        <f t="shared" si="50"/>
        <v>17346</v>
      </c>
      <c r="H91">
        <f t="shared" si="51"/>
        <v>3430</v>
      </c>
      <c r="I91">
        <f t="shared" ref="I91:I154" si="74">E91*80</f>
        <v>3920</v>
      </c>
      <c r="S91">
        <f t="shared" ca="1" si="53"/>
        <v>23</v>
      </c>
      <c r="T91" s="4">
        <f t="shared" ca="1" si="54"/>
        <v>-0.72</v>
      </c>
      <c r="U91">
        <v>1.36</v>
      </c>
    </row>
    <row r="92" spans="1:21" x14ac:dyDescent="0.2">
      <c r="A92">
        <v>2020</v>
      </c>
      <c r="B92" t="s">
        <v>32</v>
      </c>
      <c r="C92" t="s">
        <v>10</v>
      </c>
      <c r="D92" t="s">
        <v>19</v>
      </c>
      <c r="E92">
        <v>21</v>
      </c>
      <c r="F92">
        <f>E92*180</f>
        <v>3780</v>
      </c>
      <c r="G92">
        <f t="shared" si="50"/>
        <v>13759.2</v>
      </c>
      <c r="H92">
        <f t="shared" si="51"/>
        <v>1470</v>
      </c>
      <c r="I92">
        <f t="shared" ref="I92:I155" si="75">E92*110</f>
        <v>2310</v>
      </c>
      <c r="S92">
        <f t="shared" ca="1" si="53"/>
        <v>7</v>
      </c>
      <c r="T92" s="4">
        <f t="shared" ca="1" si="54"/>
        <v>1.36</v>
      </c>
      <c r="U92">
        <v>2.64</v>
      </c>
    </row>
    <row r="93" spans="1:21" x14ac:dyDescent="0.2">
      <c r="A93">
        <v>2020</v>
      </c>
      <c r="B93" t="s">
        <v>32</v>
      </c>
      <c r="C93" t="s">
        <v>22</v>
      </c>
      <c r="D93" t="s">
        <v>13</v>
      </c>
      <c r="E93">
        <v>77</v>
      </c>
      <c r="F93">
        <f>E93*50</f>
        <v>3850</v>
      </c>
      <c r="G93">
        <f t="shared" si="50"/>
        <v>6930</v>
      </c>
      <c r="H93">
        <f t="shared" si="51"/>
        <v>1771</v>
      </c>
      <c r="I93">
        <f t="shared" ref="I93:I156" si="76">E93*27</f>
        <v>2079</v>
      </c>
      <c r="S93">
        <f t="shared" ca="1" si="53"/>
        <v>73</v>
      </c>
      <c r="T93" s="4">
        <f t="shared" ca="1" si="54"/>
        <v>-3.92</v>
      </c>
      <c r="U93">
        <v>0.8</v>
      </c>
    </row>
    <row r="94" spans="1:21" x14ac:dyDescent="0.2">
      <c r="A94">
        <v>2020</v>
      </c>
      <c r="B94" t="s">
        <v>32</v>
      </c>
      <c r="C94" t="s">
        <v>47</v>
      </c>
      <c r="D94" t="s">
        <v>23</v>
      </c>
      <c r="E94">
        <v>64</v>
      </c>
      <c r="F94">
        <f>E94*110</f>
        <v>7040</v>
      </c>
      <c r="G94">
        <f t="shared" si="50"/>
        <v>3379.2</v>
      </c>
      <c r="H94">
        <f t="shared" si="51"/>
        <v>2240</v>
      </c>
      <c r="I94">
        <f t="shared" ref="I94:I157" si="77">E94*75</f>
        <v>4800</v>
      </c>
      <c r="S94">
        <f t="shared" ca="1" si="53"/>
        <v>86</v>
      </c>
      <c r="T94" s="4">
        <f t="shared" ca="1" si="54"/>
        <v>-0.92</v>
      </c>
      <c r="U94">
        <v>-0.52</v>
      </c>
    </row>
    <row r="95" spans="1:21" x14ac:dyDescent="0.2">
      <c r="A95">
        <v>2020</v>
      </c>
      <c r="B95" t="s">
        <v>32</v>
      </c>
      <c r="C95" t="s">
        <v>22</v>
      </c>
      <c r="D95" t="s">
        <v>24</v>
      </c>
      <c r="E95">
        <v>113</v>
      </c>
      <c r="F95">
        <f>E95*90</f>
        <v>10170</v>
      </c>
      <c r="G95">
        <f t="shared" si="50"/>
        <v>34984.800000000003</v>
      </c>
      <c r="H95">
        <f t="shared" si="51"/>
        <v>4407</v>
      </c>
      <c r="I95">
        <f t="shared" ref="I95:I158" si="78">E95*51</f>
        <v>5763</v>
      </c>
      <c r="S95">
        <f t="shared" ca="1" si="53"/>
        <v>30</v>
      </c>
      <c r="T95" s="4">
        <f t="shared" ca="1" si="54"/>
        <v>-0.96</v>
      </c>
      <c r="U95">
        <v>2.44</v>
      </c>
    </row>
    <row r="96" spans="1:21" x14ac:dyDescent="0.2">
      <c r="A96">
        <v>2020</v>
      </c>
      <c r="B96" t="s">
        <v>32</v>
      </c>
      <c r="C96" t="s">
        <v>47</v>
      </c>
      <c r="D96" t="s">
        <v>25</v>
      </c>
      <c r="E96">
        <v>79</v>
      </c>
      <c r="F96">
        <f>E96*190</f>
        <v>15010</v>
      </c>
      <c r="G96">
        <f t="shared" si="50"/>
        <v>68445.600000000006</v>
      </c>
      <c r="H96">
        <f t="shared" si="51"/>
        <v>5135</v>
      </c>
      <c r="I96">
        <f t="shared" ref="I96:I159" si="79">E96*125</f>
        <v>9875</v>
      </c>
      <c r="S96">
        <f t="shared" ca="1" si="53"/>
        <v>117</v>
      </c>
      <c r="T96" s="4">
        <f t="shared" ca="1" si="54"/>
        <v>-1.52</v>
      </c>
      <c r="U96">
        <v>3.56</v>
      </c>
    </row>
    <row r="97" spans="1:21" x14ac:dyDescent="0.2">
      <c r="A97">
        <v>2020</v>
      </c>
      <c r="B97" t="s">
        <v>32</v>
      </c>
      <c r="C97" t="s">
        <v>22</v>
      </c>
      <c r="D97" t="s">
        <v>26</v>
      </c>
      <c r="E97">
        <v>76</v>
      </c>
      <c r="F97">
        <f>E97*230</f>
        <v>17480</v>
      </c>
      <c r="G97">
        <f t="shared" si="50"/>
        <v>83204.800000000003</v>
      </c>
      <c r="H97">
        <f t="shared" si="51"/>
        <v>3116</v>
      </c>
      <c r="I97">
        <f t="shared" ref="I97:I160" si="80">E97*189</f>
        <v>14364</v>
      </c>
      <c r="S97">
        <f t="shared" ca="1" si="53"/>
        <v>144</v>
      </c>
      <c r="T97" s="4">
        <f t="shared" ca="1" si="54"/>
        <v>1.64</v>
      </c>
      <c r="U97">
        <v>3.76</v>
      </c>
    </row>
    <row r="98" spans="1:21" x14ac:dyDescent="0.2">
      <c r="A98">
        <v>2020</v>
      </c>
      <c r="B98" t="s">
        <v>32</v>
      </c>
      <c r="C98" t="s">
        <v>48</v>
      </c>
      <c r="D98" t="s">
        <v>12</v>
      </c>
      <c r="E98">
        <v>43</v>
      </c>
      <c r="F98">
        <f>E98*5</f>
        <v>215</v>
      </c>
      <c r="G98">
        <f t="shared" si="50"/>
        <v>68.799999999999983</v>
      </c>
      <c r="H98">
        <f t="shared" si="51"/>
        <v>86</v>
      </c>
      <c r="I98">
        <f t="shared" ref="I98:I161" si="81">E98*3</f>
        <v>129</v>
      </c>
      <c r="S98">
        <f t="shared" ca="1" si="53"/>
        <v>44</v>
      </c>
      <c r="T98" s="4">
        <f t="shared" ca="1" si="54"/>
        <v>2.52</v>
      </c>
      <c r="U98">
        <v>-0.68</v>
      </c>
    </row>
    <row r="99" spans="1:21" x14ac:dyDescent="0.2">
      <c r="A99">
        <v>2020</v>
      </c>
      <c r="B99" t="s">
        <v>32</v>
      </c>
      <c r="C99" t="s">
        <v>48</v>
      </c>
      <c r="D99" t="s">
        <v>21</v>
      </c>
      <c r="E99">
        <v>148</v>
      </c>
      <c r="F99">
        <f>E99*12</f>
        <v>1776</v>
      </c>
      <c r="G99">
        <f t="shared" si="50"/>
        <v>6393.6</v>
      </c>
      <c r="H99">
        <f t="shared" si="51"/>
        <v>592</v>
      </c>
      <c r="I99">
        <f t="shared" ref="I99:I162" si="82">E99*8</f>
        <v>1184</v>
      </c>
      <c r="S99">
        <f t="shared" ca="1" si="53"/>
        <v>132</v>
      </c>
      <c r="T99" s="4">
        <f t="shared" ca="1" si="54"/>
        <v>-2.72</v>
      </c>
      <c r="U99">
        <v>2.6</v>
      </c>
    </row>
    <row r="100" spans="1:21" x14ac:dyDescent="0.2">
      <c r="A100">
        <v>2020</v>
      </c>
      <c r="B100" t="s">
        <v>33</v>
      </c>
      <c r="C100" t="s">
        <v>11</v>
      </c>
      <c r="D100" t="s">
        <v>20</v>
      </c>
      <c r="E100">
        <v>81</v>
      </c>
      <c r="F100">
        <f>E100*25</f>
        <v>2025</v>
      </c>
      <c r="G100">
        <f t="shared" si="50"/>
        <v>5913</v>
      </c>
      <c r="H100">
        <f t="shared" si="51"/>
        <v>1377</v>
      </c>
      <c r="I100">
        <f t="shared" si="82"/>
        <v>648</v>
      </c>
      <c r="S100">
        <f t="shared" ca="1" si="53"/>
        <v>19</v>
      </c>
      <c r="T100" s="4">
        <f t="shared" ca="1" si="54"/>
        <v>-1.56</v>
      </c>
      <c r="U100">
        <v>1.92</v>
      </c>
    </row>
    <row r="101" spans="1:21" x14ac:dyDescent="0.2">
      <c r="A101">
        <v>2020</v>
      </c>
      <c r="B101" t="s">
        <v>33</v>
      </c>
      <c r="C101" t="s">
        <v>11</v>
      </c>
      <c r="D101" t="s">
        <v>14</v>
      </c>
      <c r="E101">
        <v>78</v>
      </c>
      <c r="F101">
        <f>E101*15</f>
        <v>1170</v>
      </c>
      <c r="G101">
        <f t="shared" si="50"/>
        <v>4867.2000000000007</v>
      </c>
      <c r="H101">
        <f t="shared" si="51"/>
        <v>780</v>
      </c>
      <c r="I101">
        <f t="shared" ref="I101:I164" si="83">E101*5</f>
        <v>390</v>
      </c>
      <c r="S101">
        <f t="shared" ca="1" si="53"/>
        <v>31</v>
      </c>
      <c r="T101" s="4">
        <f t="shared" ca="1" si="54"/>
        <v>1.8</v>
      </c>
      <c r="U101">
        <v>3.16</v>
      </c>
    </row>
    <row r="102" spans="1:21" x14ac:dyDescent="0.2">
      <c r="A102">
        <v>2020</v>
      </c>
      <c r="B102" t="s">
        <v>33</v>
      </c>
      <c r="C102" t="s">
        <v>9</v>
      </c>
      <c r="D102" t="s">
        <v>15</v>
      </c>
      <c r="E102">
        <v>103</v>
      </c>
      <c r="F102">
        <f>E102*10</f>
        <v>1030</v>
      </c>
      <c r="G102">
        <f t="shared" si="50"/>
        <v>-123.60000000000014</v>
      </c>
      <c r="H102">
        <f t="shared" si="51"/>
        <v>618</v>
      </c>
      <c r="I102">
        <f t="shared" ref="I102:I165" si="84">E102*4</f>
        <v>412</v>
      </c>
      <c r="S102">
        <f t="shared" ca="1" si="53"/>
        <v>117</v>
      </c>
      <c r="T102" s="4">
        <f t="shared" ca="1" si="54"/>
        <v>3.44</v>
      </c>
      <c r="U102">
        <v>-1.1200000000000001</v>
      </c>
    </row>
    <row r="103" spans="1:21" x14ac:dyDescent="0.2">
      <c r="A103">
        <v>2020</v>
      </c>
      <c r="B103" t="s">
        <v>33</v>
      </c>
      <c r="C103" t="s">
        <v>9</v>
      </c>
      <c r="D103" t="s">
        <v>16</v>
      </c>
      <c r="E103">
        <v>143</v>
      </c>
      <c r="F103">
        <f>E103*10</f>
        <v>1430</v>
      </c>
      <c r="G103">
        <f t="shared" si="50"/>
        <v>-1544.4</v>
      </c>
      <c r="H103">
        <f t="shared" si="51"/>
        <v>1001</v>
      </c>
      <c r="I103">
        <f t="shared" ref="I103:I166" si="85">E103*3</f>
        <v>429</v>
      </c>
      <c r="S103">
        <f t="shared" ca="1" si="53"/>
        <v>120</v>
      </c>
      <c r="T103" s="4">
        <f t="shared" ca="1" si="54"/>
        <v>-0.32</v>
      </c>
      <c r="U103">
        <v>-2.08</v>
      </c>
    </row>
    <row r="104" spans="1:21" x14ac:dyDescent="0.2">
      <c r="A104">
        <v>2020</v>
      </c>
      <c r="B104" t="s">
        <v>33</v>
      </c>
      <c r="C104" t="s">
        <v>9</v>
      </c>
      <c r="D104" t="s">
        <v>17</v>
      </c>
      <c r="E104">
        <v>70</v>
      </c>
      <c r="F104">
        <f>E104*10</f>
        <v>700</v>
      </c>
      <c r="G104">
        <f t="shared" si="50"/>
        <v>476</v>
      </c>
      <c r="H104">
        <f t="shared" si="51"/>
        <v>490</v>
      </c>
      <c r="I104">
        <f t="shared" si="85"/>
        <v>210</v>
      </c>
      <c r="S104">
        <f t="shared" ca="1" si="53"/>
        <v>95</v>
      </c>
      <c r="T104" s="4">
        <f t="shared" ca="1" si="54"/>
        <v>2.36</v>
      </c>
      <c r="U104">
        <v>-0.32</v>
      </c>
    </row>
    <row r="105" spans="1:21" x14ac:dyDescent="0.2">
      <c r="A105">
        <v>2020</v>
      </c>
      <c r="B105" t="s">
        <v>33</v>
      </c>
      <c r="C105" t="s">
        <v>10</v>
      </c>
      <c r="D105" t="s">
        <v>18</v>
      </c>
      <c r="E105">
        <v>49</v>
      </c>
      <c r="F105">
        <f>E105*150</f>
        <v>7350</v>
      </c>
      <c r="G105">
        <f t="shared" si="50"/>
        <v>36456</v>
      </c>
      <c r="H105">
        <f t="shared" si="51"/>
        <v>3430</v>
      </c>
      <c r="I105">
        <f t="shared" ref="I105:I168" si="86">E105*80</f>
        <v>3920</v>
      </c>
      <c r="S105">
        <f t="shared" ca="1" si="53"/>
        <v>1</v>
      </c>
      <c r="T105" s="4">
        <f t="shared" ca="1" si="54"/>
        <v>3.4</v>
      </c>
      <c r="U105">
        <v>3.96</v>
      </c>
    </row>
    <row r="106" spans="1:21" x14ac:dyDescent="0.2">
      <c r="A106">
        <v>2020</v>
      </c>
      <c r="B106" t="s">
        <v>33</v>
      </c>
      <c r="C106" t="s">
        <v>10</v>
      </c>
      <c r="D106" t="s">
        <v>19</v>
      </c>
      <c r="E106">
        <v>70</v>
      </c>
      <c r="F106">
        <f>E106*180</f>
        <v>12600</v>
      </c>
      <c r="G106">
        <f t="shared" si="50"/>
        <v>1512</v>
      </c>
      <c r="H106">
        <f t="shared" si="51"/>
        <v>4900</v>
      </c>
      <c r="I106">
        <f t="shared" ref="I106:I169" si="87">E106*110</f>
        <v>7700</v>
      </c>
      <c r="S106">
        <f t="shared" ca="1" si="53"/>
        <v>107</v>
      </c>
      <c r="T106" s="4">
        <f t="shared" ca="1" si="54"/>
        <v>-1.8</v>
      </c>
      <c r="U106">
        <v>-0.88</v>
      </c>
    </row>
    <row r="107" spans="1:21" x14ac:dyDescent="0.2">
      <c r="A107">
        <v>2020</v>
      </c>
      <c r="B107" t="s">
        <v>33</v>
      </c>
      <c r="C107" t="s">
        <v>22</v>
      </c>
      <c r="D107" t="s">
        <v>13</v>
      </c>
      <c r="E107">
        <v>1</v>
      </c>
      <c r="F107">
        <f>E107*50</f>
        <v>50</v>
      </c>
      <c r="G107">
        <f t="shared" si="50"/>
        <v>88</v>
      </c>
      <c r="H107">
        <f t="shared" si="51"/>
        <v>23</v>
      </c>
      <c r="I107">
        <f t="shared" ref="I107:I170" si="88">E107*27</f>
        <v>27</v>
      </c>
      <c r="S107">
        <f t="shared" ca="1" si="53"/>
        <v>39</v>
      </c>
      <c r="T107" s="4">
        <f t="shared" ca="1" si="54"/>
        <v>0.48</v>
      </c>
      <c r="U107">
        <v>0.76</v>
      </c>
    </row>
    <row r="108" spans="1:21" x14ac:dyDescent="0.2">
      <c r="A108">
        <v>2020</v>
      </c>
      <c r="B108" t="s">
        <v>33</v>
      </c>
      <c r="C108" t="s">
        <v>47</v>
      </c>
      <c r="D108" t="s">
        <v>23</v>
      </c>
      <c r="E108">
        <v>33</v>
      </c>
      <c r="F108">
        <f>E108*110</f>
        <v>3630</v>
      </c>
      <c r="G108">
        <f t="shared" si="50"/>
        <v>-3775.2</v>
      </c>
      <c r="H108">
        <f t="shared" si="51"/>
        <v>1155</v>
      </c>
      <c r="I108">
        <f t="shared" ref="I108:I171" si="89">E108*75</f>
        <v>2475</v>
      </c>
      <c r="S108">
        <f t="shared" ca="1" si="53"/>
        <v>13</v>
      </c>
      <c r="T108" s="4">
        <f t="shared" ca="1" si="54"/>
        <v>0.88</v>
      </c>
      <c r="U108">
        <v>-2.04</v>
      </c>
    </row>
    <row r="109" spans="1:21" x14ac:dyDescent="0.2">
      <c r="A109">
        <v>2020</v>
      </c>
      <c r="B109" t="s">
        <v>33</v>
      </c>
      <c r="C109" t="s">
        <v>22</v>
      </c>
      <c r="D109" t="s">
        <v>24</v>
      </c>
      <c r="E109">
        <v>42</v>
      </c>
      <c r="F109">
        <f>E109*90</f>
        <v>3780</v>
      </c>
      <c r="G109">
        <f t="shared" si="50"/>
        <v>9223.2000000000007</v>
      </c>
      <c r="H109">
        <f t="shared" si="51"/>
        <v>1638</v>
      </c>
      <c r="I109">
        <f t="shared" ref="I109:I172" si="90">E109*51</f>
        <v>2142</v>
      </c>
      <c r="S109">
        <f t="shared" ca="1" si="53"/>
        <v>143</v>
      </c>
      <c r="T109" s="4">
        <f t="shared" ca="1" si="54"/>
        <v>3.32</v>
      </c>
      <c r="U109">
        <v>1.44</v>
      </c>
    </row>
    <row r="110" spans="1:21" x14ac:dyDescent="0.2">
      <c r="A110">
        <v>2020</v>
      </c>
      <c r="B110" t="s">
        <v>33</v>
      </c>
      <c r="C110" t="s">
        <v>47</v>
      </c>
      <c r="D110" t="s">
        <v>25</v>
      </c>
      <c r="E110">
        <v>145</v>
      </c>
      <c r="F110">
        <f>E110*190</f>
        <v>27550</v>
      </c>
      <c r="G110">
        <f t="shared" si="50"/>
        <v>48488</v>
      </c>
      <c r="H110">
        <f t="shared" si="51"/>
        <v>9425</v>
      </c>
      <c r="I110">
        <f t="shared" ref="I110:I173" si="91">E110*125</f>
        <v>18125</v>
      </c>
      <c r="S110">
        <f t="shared" ca="1" si="53"/>
        <v>135</v>
      </c>
      <c r="T110" s="4">
        <f t="shared" ca="1" si="54"/>
        <v>-1.32</v>
      </c>
      <c r="U110">
        <v>0.76</v>
      </c>
    </row>
    <row r="111" spans="1:21" x14ac:dyDescent="0.2">
      <c r="A111">
        <v>2020</v>
      </c>
      <c r="B111" t="s">
        <v>33</v>
      </c>
      <c r="C111" t="s">
        <v>22</v>
      </c>
      <c r="D111" t="s">
        <v>26</v>
      </c>
      <c r="E111">
        <v>84</v>
      </c>
      <c r="F111">
        <f>E111*230</f>
        <v>19320</v>
      </c>
      <c r="G111">
        <f t="shared" si="50"/>
        <v>77280</v>
      </c>
      <c r="H111">
        <f t="shared" si="51"/>
        <v>3444</v>
      </c>
      <c r="I111">
        <f t="shared" ref="I111:I174" si="92">E111*189</f>
        <v>15876</v>
      </c>
      <c r="S111">
        <f t="shared" ca="1" si="53"/>
        <v>132</v>
      </c>
      <c r="T111" s="4">
        <f t="shared" ca="1" si="54"/>
        <v>0.52</v>
      </c>
      <c r="U111">
        <v>3</v>
      </c>
    </row>
    <row r="112" spans="1:21" x14ac:dyDescent="0.2">
      <c r="A112">
        <v>2020</v>
      </c>
      <c r="B112" t="s">
        <v>33</v>
      </c>
      <c r="C112" t="s">
        <v>48</v>
      </c>
      <c r="D112" t="s">
        <v>12</v>
      </c>
      <c r="E112">
        <v>101</v>
      </c>
      <c r="F112">
        <f>E112*5</f>
        <v>505</v>
      </c>
      <c r="G112">
        <f t="shared" si="50"/>
        <v>-1090.8000000000002</v>
      </c>
      <c r="H112">
        <f t="shared" si="51"/>
        <v>202</v>
      </c>
      <c r="I112">
        <f t="shared" ref="I112:I175" si="93">E112*3</f>
        <v>303</v>
      </c>
      <c r="S112">
        <f t="shared" ca="1" si="53"/>
        <v>111</v>
      </c>
      <c r="T112" s="4">
        <f t="shared" ca="1" si="54"/>
        <v>-2.2799999999999998</v>
      </c>
      <c r="U112">
        <v>-3.16</v>
      </c>
    </row>
    <row r="113" spans="1:21" x14ac:dyDescent="0.2">
      <c r="A113">
        <v>2020</v>
      </c>
      <c r="B113" t="s">
        <v>33</v>
      </c>
      <c r="C113" t="s">
        <v>48</v>
      </c>
      <c r="D113" t="s">
        <v>21</v>
      </c>
      <c r="E113">
        <v>24</v>
      </c>
      <c r="F113">
        <f>E113*12</f>
        <v>288</v>
      </c>
      <c r="G113">
        <f t="shared" si="50"/>
        <v>-207.36</v>
      </c>
      <c r="H113">
        <f t="shared" si="51"/>
        <v>96</v>
      </c>
      <c r="I113">
        <f t="shared" ref="I113:I176" si="94">E113*8</f>
        <v>192</v>
      </c>
      <c r="S113">
        <f t="shared" ca="1" si="53"/>
        <v>144</v>
      </c>
      <c r="T113" s="4">
        <f t="shared" ca="1" si="54"/>
        <v>-0.44</v>
      </c>
      <c r="U113">
        <v>-1.72</v>
      </c>
    </row>
    <row r="114" spans="1:21" x14ac:dyDescent="0.2">
      <c r="A114">
        <v>2020</v>
      </c>
      <c r="B114" t="s">
        <v>34</v>
      </c>
      <c r="C114" t="s">
        <v>11</v>
      </c>
      <c r="D114" t="s">
        <v>20</v>
      </c>
      <c r="E114">
        <v>35</v>
      </c>
      <c r="F114">
        <f>E114*25</f>
        <v>875</v>
      </c>
      <c r="G114">
        <f t="shared" si="50"/>
        <v>420</v>
      </c>
      <c r="H114">
        <f t="shared" si="51"/>
        <v>595</v>
      </c>
      <c r="I114">
        <f t="shared" si="94"/>
        <v>280</v>
      </c>
      <c r="S114">
        <f t="shared" ca="1" si="53"/>
        <v>111</v>
      </c>
      <c r="T114" s="4">
        <f t="shared" ca="1" si="54"/>
        <v>-1</v>
      </c>
      <c r="U114">
        <v>-0.52</v>
      </c>
    </row>
    <row r="115" spans="1:21" x14ac:dyDescent="0.2">
      <c r="A115">
        <v>2020</v>
      </c>
      <c r="B115" t="s">
        <v>34</v>
      </c>
      <c r="C115" t="s">
        <v>11</v>
      </c>
      <c r="D115" t="s">
        <v>14</v>
      </c>
      <c r="E115">
        <v>48</v>
      </c>
      <c r="F115">
        <f>E115*15</f>
        <v>720</v>
      </c>
      <c r="G115">
        <f t="shared" si="50"/>
        <v>3542.4</v>
      </c>
      <c r="H115">
        <f t="shared" si="51"/>
        <v>480</v>
      </c>
      <c r="I115">
        <f t="shared" ref="I115:I178" si="95">E115*5</f>
        <v>240</v>
      </c>
      <c r="S115">
        <f t="shared" ca="1" si="53"/>
        <v>31</v>
      </c>
      <c r="T115" s="4">
        <f t="shared" ca="1" si="54"/>
        <v>0.52</v>
      </c>
      <c r="U115">
        <v>3.92</v>
      </c>
    </row>
    <row r="116" spans="1:21" x14ac:dyDescent="0.2">
      <c r="A116">
        <v>2020</v>
      </c>
      <c r="B116" t="s">
        <v>34</v>
      </c>
      <c r="C116" t="s">
        <v>9</v>
      </c>
      <c r="D116" t="s">
        <v>15</v>
      </c>
      <c r="E116">
        <v>45</v>
      </c>
      <c r="F116">
        <f>E116*10</f>
        <v>450</v>
      </c>
      <c r="G116">
        <f t="shared" si="50"/>
        <v>1548</v>
      </c>
      <c r="H116">
        <f t="shared" si="51"/>
        <v>270</v>
      </c>
      <c r="I116">
        <f t="shared" ref="I116:I179" si="96">E116*4</f>
        <v>180</v>
      </c>
      <c r="S116">
        <f t="shared" ca="1" si="53"/>
        <v>63</v>
      </c>
      <c r="T116" s="4">
        <f t="shared" ca="1" si="54"/>
        <v>2.56</v>
      </c>
      <c r="U116">
        <v>2.44</v>
      </c>
    </row>
    <row r="117" spans="1:21" x14ac:dyDescent="0.2">
      <c r="A117">
        <v>2020</v>
      </c>
      <c r="B117" t="s">
        <v>34</v>
      </c>
      <c r="C117" t="s">
        <v>9</v>
      </c>
      <c r="D117" t="s">
        <v>16</v>
      </c>
      <c r="E117">
        <v>39</v>
      </c>
      <c r="F117">
        <f>E117*10</f>
        <v>390</v>
      </c>
      <c r="G117">
        <f t="shared" si="50"/>
        <v>1450.8000000000002</v>
      </c>
      <c r="H117">
        <f t="shared" si="51"/>
        <v>273</v>
      </c>
      <c r="I117">
        <f t="shared" ref="I117:I180" si="97">E117*3</f>
        <v>117</v>
      </c>
      <c r="S117">
        <f t="shared" ca="1" si="53"/>
        <v>137</v>
      </c>
      <c r="T117" s="4">
        <f t="shared" ca="1" si="54"/>
        <v>-3.44</v>
      </c>
      <c r="U117">
        <v>2.72</v>
      </c>
    </row>
    <row r="118" spans="1:21" x14ac:dyDescent="0.2">
      <c r="A118">
        <v>2020</v>
      </c>
      <c r="B118" t="s">
        <v>34</v>
      </c>
      <c r="C118" t="s">
        <v>9</v>
      </c>
      <c r="D118" t="s">
        <v>17</v>
      </c>
      <c r="E118">
        <v>124</v>
      </c>
      <c r="F118">
        <f>E118*10</f>
        <v>1240</v>
      </c>
      <c r="G118">
        <f t="shared" si="50"/>
        <v>-942.40000000000009</v>
      </c>
      <c r="H118">
        <f t="shared" si="51"/>
        <v>868</v>
      </c>
      <c r="I118">
        <f t="shared" si="97"/>
        <v>372</v>
      </c>
      <c r="S118">
        <f t="shared" ca="1" si="53"/>
        <v>135</v>
      </c>
      <c r="T118" s="4">
        <f t="shared" ca="1" si="54"/>
        <v>1.6</v>
      </c>
      <c r="U118">
        <v>-1.76</v>
      </c>
    </row>
    <row r="119" spans="1:21" x14ac:dyDescent="0.2">
      <c r="A119">
        <v>2020</v>
      </c>
      <c r="B119" t="s">
        <v>34</v>
      </c>
      <c r="C119" t="s">
        <v>10</v>
      </c>
      <c r="D119" t="s">
        <v>18</v>
      </c>
      <c r="E119">
        <v>129</v>
      </c>
      <c r="F119">
        <f>E119*150</f>
        <v>19350</v>
      </c>
      <c r="G119">
        <f t="shared" si="50"/>
        <v>49536</v>
      </c>
      <c r="H119">
        <f t="shared" si="51"/>
        <v>9030</v>
      </c>
      <c r="I119">
        <f t="shared" ref="I119:I182" si="98">E119*80</f>
        <v>10320</v>
      </c>
      <c r="S119">
        <f t="shared" ca="1" si="53"/>
        <v>122</v>
      </c>
      <c r="T119" s="4">
        <f t="shared" ca="1" si="54"/>
        <v>-0.52</v>
      </c>
      <c r="U119">
        <v>1.56</v>
      </c>
    </row>
    <row r="120" spans="1:21" x14ac:dyDescent="0.2">
      <c r="A120">
        <v>2020</v>
      </c>
      <c r="B120" t="s">
        <v>34</v>
      </c>
      <c r="C120" t="s">
        <v>10</v>
      </c>
      <c r="D120" t="s">
        <v>19</v>
      </c>
      <c r="E120">
        <v>8</v>
      </c>
      <c r="F120">
        <f>E120*180</f>
        <v>1440</v>
      </c>
      <c r="G120">
        <f t="shared" si="50"/>
        <v>4032</v>
      </c>
      <c r="H120">
        <f t="shared" si="51"/>
        <v>560</v>
      </c>
      <c r="I120">
        <f t="shared" ref="I120:I183" si="99">E120*110</f>
        <v>880</v>
      </c>
      <c r="S120">
        <f t="shared" ca="1" si="53"/>
        <v>77</v>
      </c>
      <c r="T120" s="4">
        <f t="shared" ca="1" si="54"/>
        <v>-0.12</v>
      </c>
      <c r="U120">
        <v>1.8</v>
      </c>
    </row>
    <row r="121" spans="1:21" x14ac:dyDescent="0.2">
      <c r="A121">
        <v>2020</v>
      </c>
      <c r="B121" t="s">
        <v>34</v>
      </c>
      <c r="C121" t="s">
        <v>22</v>
      </c>
      <c r="D121" t="s">
        <v>13</v>
      </c>
      <c r="E121">
        <v>46</v>
      </c>
      <c r="F121">
        <f>E121*50</f>
        <v>2300</v>
      </c>
      <c r="G121">
        <f t="shared" si="50"/>
        <v>-4876</v>
      </c>
      <c r="H121">
        <f t="shared" si="51"/>
        <v>1058</v>
      </c>
      <c r="I121">
        <f t="shared" ref="I121:I184" si="100">E121*27</f>
        <v>1242</v>
      </c>
      <c r="S121">
        <f t="shared" ca="1" si="53"/>
        <v>48</v>
      </c>
      <c r="T121" s="4">
        <f t="shared" ca="1" si="54"/>
        <v>1.68</v>
      </c>
      <c r="U121">
        <v>-3.12</v>
      </c>
    </row>
    <row r="122" spans="1:21" x14ac:dyDescent="0.2">
      <c r="A122">
        <v>2020</v>
      </c>
      <c r="B122" t="s">
        <v>34</v>
      </c>
      <c r="C122" t="s">
        <v>47</v>
      </c>
      <c r="D122" t="s">
        <v>23</v>
      </c>
      <c r="E122">
        <v>65</v>
      </c>
      <c r="F122">
        <f>E122*110</f>
        <v>7150</v>
      </c>
      <c r="G122">
        <f t="shared" si="50"/>
        <v>-6578</v>
      </c>
      <c r="H122">
        <f t="shared" si="51"/>
        <v>2275</v>
      </c>
      <c r="I122">
        <f t="shared" ref="I122:I185" si="101">E122*75</f>
        <v>4875</v>
      </c>
      <c r="S122">
        <f t="shared" ca="1" si="53"/>
        <v>112</v>
      </c>
      <c r="T122" s="4">
        <f t="shared" ca="1" si="54"/>
        <v>-3.36</v>
      </c>
      <c r="U122">
        <v>-1.92</v>
      </c>
    </row>
    <row r="123" spans="1:21" x14ac:dyDescent="0.2">
      <c r="A123">
        <v>2020</v>
      </c>
      <c r="B123" t="s">
        <v>34</v>
      </c>
      <c r="C123" t="s">
        <v>22</v>
      </c>
      <c r="D123" t="s">
        <v>24</v>
      </c>
      <c r="E123">
        <v>143</v>
      </c>
      <c r="F123">
        <f>E123*90</f>
        <v>12870</v>
      </c>
      <c r="G123">
        <f t="shared" si="50"/>
        <v>-15444.000000000004</v>
      </c>
      <c r="H123">
        <f t="shared" si="51"/>
        <v>5577</v>
      </c>
      <c r="I123">
        <f t="shared" ref="I123:I186" si="102">E123*51</f>
        <v>7293</v>
      </c>
      <c r="S123">
        <f t="shared" ca="1" si="53"/>
        <v>2</v>
      </c>
      <c r="T123" s="4">
        <f t="shared" ca="1" si="54"/>
        <v>3.36</v>
      </c>
      <c r="U123">
        <v>-2.2000000000000002</v>
      </c>
    </row>
    <row r="124" spans="1:21" x14ac:dyDescent="0.2">
      <c r="A124">
        <v>2020</v>
      </c>
      <c r="B124" t="s">
        <v>34</v>
      </c>
      <c r="C124" t="s">
        <v>47</v>
      </c>
      <c r="D124" t="s">
        <v>25</v>
      </c>
      <c r="E124">
        <v>58</v>
      </c>
      <c r="F124">
        <f>E124*190</f>
        <v>11020</v>
      </c>
      <c r="G124">
        <f t="shared" si="50"/>
        <v>-32178.400000000001</v>
      </c>
      <c r="H124">
        <f t="shared" si="51"/>
        <v>3770</v>
      </c>
      <c r="I124">
        <f t="shared" ref="I124:I187" si="103">E124*125</f>
        <v>7250</v>
      </c>
      <c r="S124">
        <f t="shared" ca="1" si="53"/>
        <v>32</v>
      </c>
      <c r="T124" s="4">
        <f t="shared" ca="1" si="54"/>
        <v>-0.36</v>
      </c>
      <c r="U124">
        <v>-3.92</v>
      </c>
    </row>
    <row r="125" spans="1:21" x14ac:dyDescent="0.2">
      <c r="A125">
        <v>2020</v>
      </c>
      <c r="B125" t="s">
        <v>34</v>
      </c>
      <c r="C125" t="s">
        <v>22</v>
      </c>
      <c r="D125" t="s">
        <v>26</v>
      </c>
      <c r="E125">
        <v>12</v>
      </c>
      <c r="F125">
        <f>E125*230</f>
        <v>2760</v>
      </c>
      <c r="G125">
        <f t="shared" si="50"/>
        <v>13248</v>
      </c>
      <c r="H125">
        <f t="shared" si="51"/>
        <v>492</v>
      </c>
      <c r="I125">
        <f t="shared" ref="I125:I188" si="104">E125*189</f>
        <v>2268</v>
      </c>
      <c r="S125">
        <f t="shared" ca="1" si="53"/>
        <v>27</v>
      </c>
      <c r="T125" s="4">
        <f t="shared" ca="1" si="54"/>
        <v>0.92</v>
      </c>
      <c r="U125">
        <v>3.8</v>
      </c>
    </row>
    <row r="126" spans="1:21" x14ac:dyDescent="0.2">
      <c r="A126">
        <v>2020</v>
      </c>
      <c r="B126" t="s">
        <v>34</v>
      </c>
      <c r="C126" t="s">
        <v>48</v>
      </c>
      <c r="D126" t="s">
        <v>12</v>
      </c>
      <c r="E126">
        <v>126</v>
      </c>
      <c r="F126">
        <f>E126*5</f>
        <v>630</v>
      </c>
      <c r="G126">
        <f t="shared" si="50"/>
        <v>3024</v>
      </c>
      <c r="H126">
        <f t="shared" si="51"/>
        <v>252</v>
      </c>
      <c r="I126">
        <f t="shared" ref="I126:I189" si="105">E126*3</f>
        <v>378</v>
      </c>
      <c r="S126">
        <f t="shared" ca="1" si="53"/>
        <v>51</v>
      </c>
      <c r="T126" s="4">
        <f t="shared" ca="1" si="54"/>
        <v>3.12</v>
      </c>
      <c r="U126">
        <v>3.8</v>
      </c>
    </row>
    <row r="127" spans="1:21" x14ac:dyDescent="0.2">
      <c r="A127">
        <v>2020</v>
      </c>
      <c r="B127" t="s">
        <v>34</v>
      </c>
      <c r="C127" t="s">
        <v>48</v>
      </c>
      <c r="D127" t="s">
        <v>21</v>
      </c>
      <c r="E127">
        <v>18</v>
      </c>
      <c r="F127">
        <f>E127*12</f>
        <v>216</v>
      </c>
      <c r="G127">
        <f t="shared" si="50"/>
        <v>475.2</v>
      </c>
      <c r="H127">
        <f t="shared" si="51"/>
        <v>72</v>
      </c>
      <c r="I127">
        <f t="shared" ref="I127:I190" si="106">E127*8</f>
        <v>144</v>
      </c>
      <c r="S127">
        <f t="shared" ca="1" si="53"/>
        <v>69</v>
      </c>
      <c r="T127" s="4">
        <f t="shared" ca="1" si="54"/>
        <v>3.36</v>
      </c>
      <c r="U127">
        <v>1.2</v>
      </c>
    </row>
    <row r="128" spans="1:21" x14ac:dyDescent="0.2">
      <c r="A128">
        <v>2020</v>
      </c>
      <c r="B128" t="s">
        <v>35</v>
      </c>
      <c r="C128" t="s">
        <v>11</v>
      </c>
      <c r="D128" t="s">
        <v>20</v>
      </c>
      <c r="E128">
        <v>58</v>
      </c>
      <c r="F128">
        <f>E128*25</f>
        <v>1450</v>
      </c>
      <c r="G128">
        <f t="shared" si="50"/>
        <v>3886</v>
      </c>
      <c r="H128">
        <f t="shared" si="51"/>
        <v>986</v>
      </c>
      <c r="I128">
        <f t="shared" si="106"/>
        <v>464</v>
      </c>
      <c r="S128">
        <f t="shared" ca="1" si="53"/>
        <v>129</v>
      </c>
      <c r="T128" s="4">
        <f t="shared" ca="1" si="54"/>
        <v>-2.16</v>
      </c>
      <c r="U128">
        <v>1.68</v>
      </c>
    </row>
    <row r="129" spans="1:21" x14ac:dyDescent="0.2">
      <c r="A129">
        <v>2020</v>
      </c>
      <c r="B129" t="s">
        <v>35</v>
      </c>
      <c r="C129" t="s">
        <v>11</v>
      </c>
      <c r="D129" t="s">
        <v>14</v>
      </c>
      <c r="E129">
        <v>149</v>
      </c>
      <c r="F129">
        <f>E129*15</f>
        <v>2235</v>
      </c>
      <c r="G129">
        <f t="shared" si="50"/>
        <v>2682</v>
      </c>
      <c r="H129">
        <f t="shared" si="51"/>
        <v>1490</v>
      </c>
      <c r="I129">
        <f t="shared" ref="I129:I192" si="107">E129*5</f>
        <v>745</v>
      </c>
      <c r="S129">
        <f t="shared" ca="1" si="53"/>
        <v>123</v>
      </c>
      <c r="T129" s="4">
        <f t="shared" ca="1" si="54"/>
        <v>0.92</v>
      </c>
      <c r="U129">
        <v>0.2</v>
      </c>
    </row>
    <row r="130" spans="1:21" x14ac:dyDescent="0.2">
      <c r="A130">
        <v>2020</v>
      </c>
      <c r="B130" t="s">
        <v>35</v>
      </c>
      <c r="C130" t="s">
        <v>9</v>
      </c>
      <c r="D130" t="s">
        <v>15</v>
      </c>
      <c r="E130">
        <v>128</v>
      </c>
      <c r="F130">
        <f>E130*10</f>
        <v>1280</v>
      </c>
      <c r="G130">
        <f t="shared" si="50"/>
        <v>1228.8</v>
      </c>
      <c r="H130">
        <f t="shared" si="51"/>
        <v>768</v>
      </c>
      <c r="I130">
        <f t="shared" ref="I130:I193" si="108">E130*4</f>
        <v>512</v>
      </c>
      <c r="S130">
        <f t="shared" ca="1" si="53"/>
        <v>59</v>
      </c>
      <c r="T130" s="4">
        <f t="shared" ca="1" si="54"/>
        <v>1.52</v>
      </c>
      <c r="U130">
        <v>-0.04</v>
      </c>
    </row>
    <row r="131" spans="1:21" x14ac:dyDescent="0.2">
      <c r="A131">
        <v>2020</v>
      </c>
      <c r="B131" t="s">
        <v>35</v>
      </c>
      <c r="C131" t="s">
        <v>9</v>
      </c>
      <c r="D131" t="s">
        <v>16</v>
      </c>
      <c r="E131">
        <v>119</v>
      </c>
      <c r="F131">
        <f>E131*10</f>
        <v>1190</v>
      </c>
      <c r="G131">
        <f t="shared" ref="G131:G194" si="109">F131+(F131*U131)</f>
        <v>-1951.6000000000004</v>
      </c>
      <c r="H131">
        <f t="shared" ref="H131:H194" si="110">F131-I131</f>
        <v>833</v>
      </c>
      <c r="I131">
        <f t="shared" ref="I131:I194" si="111">E131*3</f>
        <v>357</v>
      </c>
      <c r="S131">
        <f t="shared" ref="S131:S194" ca="1" si="112">RANDBETWEEN(1,150)</f>
        <v>77</v>
      </c>
      <c r="T131" s="4">
        <f t="shared" ref="T131:T194" ca="1" si="113">RANDBETWEEN(-100,100)/25</f>
        <v>1.24</v>
      </c>
      <c r="U131">
        <v>-2.64</v>
      </c>
    </row>
    <row r="132" spans="1:21" x14ac:dyDescent="0.2">
      <c r="A132">
        <v>2020</v>
      </c>
      <c r="B132" t="s">
        <v>35</v>
      </c>
      <c r="C132" t="s">
        <v>9</v>
      </c>
      <c r="D132" t="s">
        <v>17</v>
      </c>
      <c r="E132">
        <v>69</v>
      </c>
      <c r="F132">
        <f>E132*10</f>
        <v>690</v>
      </c>
      <c r="G132">
        <f t="shared" si="109"/>
        <v>1021.2</v>
      </c>
      <c r="H132">
        <f t="shared" si="110"/>
        <v>483</v>
      </c>
      <c r="I132">
        <f t="shared" si="111"/>
        <v>207</v>
      </c>
      <c r="S132">
        <f t="shared" ca="1" si="112"/>
        <v>38</v>
      </c>
      <c r="T132" s="4">
        <f t="shared" ca="1" si="113"/>
        <v>-1.84</v>
      </c>
      <c r="U132">
        <v>0.48</v>
      </c>
    </row>
    <row r="133" spans="1:21" x14ac:dyDescent="0.2">
      <c r="A133">
        <v>2020</v>
      </c>
      <c r="B133" t="s">
        <v>35</v>
      </c>
      <c r="C133" t="s">
        <v>10</v>
      </c>
      <c r="D133" t="s">
        <v>18</v>
      </c>
      <c r="E133">
        <v>60</v>
      </c>
      <c r="F133">
        <f>E133*150</f>
        <v>9000</v>
      </c>
      <c r="G133">
        <f t="shared" si="109"/>
        <v>-2160</v>
      </c>
      <c r="H133">
        <f t="shared" si="110"/>
        <v>4200</v>
      </c>
      <c r="I133">
        <f t="shared" ref="I133:I196" si="114">E133*80</f>
        <v>4800</v>
      </c>
      <c r="S133">
        <f t="shared" ca="1" si="112"/>
        <v>60</v>
      </c>
      <c r="T133" s="4">
        <f t="shared" ca="1" si="113"/>
        <v>-3.04</v>
      </c>
      <c r="U133">
        <v>-1.24</v>
      </c>
    </row>
    <row r="134" spans="1:21" x14ac:dyDescent="0.2">
      <c r="A134">
        <v>2020</v>
      </c>
      <c r="B134" t="s">
        <v>35</v>
      </c>
      <c r="C134" t="s">
        <v>10</v>
      </c>
      <c r="D134" t="s">
        <v>19</v>
      </c>
      <c r="E134">
        <v>75</v>
      </c>
      <c r="F134">
        <f>E134*180</f>
        <v>13500</v>
      </c>
      <c r="G134">
        <f t="shared" si="109"/>
        <v>16200</v>
      </c>
      <c r="H134">
        <f t="shared" si="110"/>
        <v>5250</v>
      </c>
      <c r="I134">
        <f t="shared" ref="I134:I197" si="115">E134*110</f>
        <v>8250</v>
      </c>
      <c r="S134">
        <f t="shared" ca="1" si="112"/>
        <v>113</v>
      </c>
      <c r="T134" s="4">
        <f t="shared" ca="1" si="113"/>
        <v>-2.04</v>
      </c>
      <c r="U134">
        <v>0.2</v>
      </c>
    </row>
    <row r="135" spans="1:21" x14ac:dyDescent="0.2">
      <c r="A135">
        <v>2020</v>
      </c>
      <c r="B135" t="s">
        <v>35</v>
      </c>
      <c r="C135" t="s">
        <v>22</v>
      </c>
      <c r="D135" t="s">
        <v>13</v>
      </c>
      <c r="E135">
        <v>137</v>
      </c>
      <c r="F135">
        <f>E135*50</f>
        <v>6850</v>
      </c>
      <c r="G135">
        <f t="shared" si="109"/>
        <v>-4384</v>
      </c>
      <c r="H135">
        <f t="shared" si="110"/>
        <v>3151</v>
      </c>
      <c r="I135">
        <f t="shared" ref="I135:I198" si="116">E135*27</f>
        <v>3699</v>
      </c>
      <c r="S135">
        <f t="shared" ca="1" si="112"/>
        <v>4</v>
      </c>
      <c r="T135" s="4">
        <f t="shared" ca="1" si="113"/>
        <v>-1.52</v>
      </c>
      <c r="U135">
        <v>-1.64</v>
      </c>
    </row>
    <row r="136" spans="1:21" x14ac:dyDescent="0.2">
      <c r="A136">
        <v>2020</v>
      </c>
      <c r="B136" t="s">
        <v>35</v>
      </c>
      <c r="C136" t="s">
        <v>47</v>
      </c>
      <c r="D136" t="s">
        <v>23</v>
      </c>
      <c r="E136">
        <v>47</v>
      </c>
      <c r="F136">
        <f>E136*110</f>
        <v>5170</v>
      </c>
      <c r="G136">
        <f t="shared" si="109"/>
        <v>13028.400000000001</v>
      </c>
      <c r="H136">
        <f t="shared" si="110"/>
        <v>1645</v>
      </c>
      <c r="I136">
        <f t="shared" ref="I136:I199" si="117">E136*75</f>
        <v>3525</v>
      </c>
      <c r="S136">
        <f t="shared" ca="1" si="112"/>
        <v>138</v>
      </c>
      <c r="T136" s="4">
        <f t="shared" ca="1" si="113"/>
        <v>0.76</v>
      </c>
      <c r="U136">
        <v>1.52</v>
      </c>
    </row>
    <row r="137" spans="1:21" x14ac:dyDescent="0.2">
      <c r="A137">
        <v>2020</v>
      </c>
      <c r="B137" t="s">
        <v>35</v>
      </c>
      <c r="C137" t="s">
        <v>22</v>
      </c>
      <c r="D137" t="s">
        <v>24</v>
      </c>
      <c r="E137">
        <v>40</v>
      </c>
      <c r="F137">
        <f>E137*90</f>
        <v>3600</v>
      </c>
      <c r="G137">
        <f t="shared" si="109"/>
        <v>2736</v>
      </c>
      <c r="H137">
        <f t="shared" si="110"/>
        <v>1560</v>
      </c>
      <c r="I137">
        <f t="shared" ref="I137:I200" si="118">E137*51</f>
        <v>2040</v>
      </c>
      <c r="S137">
        <f t="shared" ca="1" si="112"/>
        <v>88</v>
      </c>
      <c r="T137" s="4">
        <f t="shared" ca="1" si="113"/>
        <v>3.08</v>
      </c>
      <c r="U137">
        <v>-0.24</v>
      </c>
    </row>
    <row r="138" spans="1:21" x14ac:dyDescent="0.2">
      <c r="A138">
        <v>2020</v>
      </c>
      <c r="B138" t="s">
        <v>35</v>
      </c>
      <c r="C138" t="s">
        <v>47</v>
      </c>
      <c r="D138" t="s">
        <v>25</v>
      </c>
      <c r="E138">
        <v>49</v>
      </c>
      <c r="F138">
        <f>E138*190</f>
        <v>9310</v>
      </c>
      <c r="G138">
        <f t="shared" si="109"/>
        <v>-17130.399999999998</v>
      </c>
      <c r="H138">
        <f t="shared" si="110"/>
        <v>3185</v>
      </c>
      <c r="I138">
        <f t="shared" ref="I138:I201" si="119">E138*125</f>
        <v>6125</v>
      </c>
      <c r="S138">
        <f t="shared" ca="1" si="112"/>
        <v>39</v>
      </c>
      <c r="T138" s="4">
        <f t="shared" ca="1" si="113"/>
        <v>2.4</v>
      </c>
      <c r="U138">
        <v>-2.84</v>
      </c>
    </row>
    <row r="139" spans="1:21" x14ac:dyDescent="0.2">
      <c r="A139">
        <v>2020</v>
      </c>
      <c r="B139" t="s">
        <v>35</v>
      </c>
      <c r="C139" t="s">
        <v>22</v>
      </c>
      <c r="D139" t="s">
        <v>26</v>
      </c>
      <c r="E139">
        <v>123</v>
      </c>
      <c r="F139">
        <f>E139*230</f>
        <v>28290</v>
      </c>
      <c r="G139">
        <f t="shared" si="109"/>
        <v>-39606</v>
      </c>
      <c r="H139">
        <f t="shared" si="110"/>
        <v>5043</v>
      </c>
      <c r="I139">
        <f t="shared" ref="I139:I202" si="120">E139*189</f>
        <v>23247</v>
      </c>
      <c r="S139">
        <f t="shared" ca="1" si="112"/>
        <v>81</v>
      </c>
      <c r="T139" s="4">
        <f t="shared" ca="1" si="113"/>
        <v>1.92</v>
      </c>
      <c r="U139">
        <v>-2.4</v>
      </c>
    </row>
    <row r="140" spans="1:21" x14ac:dyDescent="0.2">
      <c r="A140">
        <v>2020</v>
      </c>
      <c r="B140" t="s">
        <v>35</v>
      </c>
      <c r="C140" t="s">
        <v>48</v>
      </c>
      <c r="D140" t="s">
        <v>12</v>
      </c>
      <c r="E140">
        <v>112</v>
      </c>
      <c r="F140">
        <f>E140*5</f>
        <v>560</v>
      </c>
      <c r="G140">
        <f t="shared" si="109"/>
        <v>1545.6</v>
      </c>
      <c r="H140">
        <f t="shared" si="110"/>
        <v>224</v>
      </c>
      <c r="I140">
        <f t="shared" ref="I140:I203" si="121">E140*3</f>
        <v>336</v>
      </c>
      <c r="S140">
        <f t="shared" ca="1" si="112"/>
        <v>112</v>
      </c>
      <c r="T140" s="4">
        <f t="shared" ca="1" si="113"/>
        <v>1.68</v>
      </c>
      <c r="U140">
        <v>1.76</v>
      </c>
    </row>
    <row r="141" spans="1:21" x14ac:dyDescent="0.2">
      <c r="A141">
        <v>2020</v>
      </c>
      <c r="B141" t="s">
        <v>35</v>
      </c>
      <c r="C141" t="s">
        <v>48</v>
      </c>
      <c r="D141" t="s">
        <v>21</v>
      </c>
      <c r="E141">
        <v>27</v>
      </c>
      <c r="F141">
        <f>E141*12</f>
        <v>324</v>
      </c>
      <c r="G141">
        <f t="shared" si="109"/>
        <v>1386.72</v>
      </c>
      <c r="H141">
        <f t="shared" si="110"/>
        <v>108</v>
      </c>
      <c r="I141">
        <f t="shared" ref="I141:I204" si="122">E141*8</f>
        <v>216</v>
      </c>
      <c r="S141">
        <f t="shared" ca="1" si="112"/>
        <v>8</v>
      </c>
      <c r="T141" s="4">
        <f t="shared" ca="1" si="113"/>
        <v>-1</v>
      </c>
      <c r="U141">
        <v>3.28</v>
      </c>
    </row>
    <row r="142" spans="1:21" x14ac:dyDescent="0.2">
      <c r="A142">
        <v>2020</v>
      </c>
      <c r="B142" t="s">
        <v>36</v>
      </c>
      <c r="C142" t="s">
        <v>11</v>
      </c>
      <c r="D142" t="s">
        <v>20</v>
      </c>
      <c r="E142">
        <v>5</v>
      </c>
      <c r="F142">
        <f>E142*25</f>
        <v>125</v>
      </c>
      <c r="G142">
        <f t="shared" si="109"/>
        <v>240</v>
      </c>
      <c r="H142">
        <f t="shared" si="110"/>
        <v>85</v>
      </c>
      <c r="I142">
        <f t="shared" si="122"/>
        <v>40</v>
      </c>
      <c r="S142">
        <f t="shared" ca="1" si="112"/>
        <v>15</v>
      </c>
      <c r="T142" s="4">
        <f t="shared" ca="1" si="113"/>
        <v>2.04</v>
      </c>
      <c r="U142">
        <v>0.92</v>
      </c>
    </row>
    <row r="143" spans="1:21" x14ac:dyDescent="0.2">
      <c r="A143">
        <v>2020</v>
      </c>
      <c r="B143" t="s">
        <v>36</v>
      </c>
      <c r="C143" t="s">
        <v>11</v>
      </c>
      <c r="D143" t="s">
        <v>14</v>
      </c>
      <c r="E143">
        <v>142</v>
      </c>
      <c r="F143">
        <f>E143*15</f>
        <v>2130</v>
      </c>
      <c r="G143">
        <f t="shared" si="109"/>
        <v>7327.2</v>
      </c>
      <c r="H143">
        <f t="shared" si="110"/>
        <v>1420</v>
      </c>
      <c r="I143">
        <f t="shared" ref="I143:I206" si="123">E143*5</f>
        <v>710</v>
      </c>
      <c r="S143">
        <f t="shared" ca="1" si="112"/>
        <v>114</v>
      </c>
      <c r="T143" s="4">
        <f t="shared" ca="1" si="113"/>
        <v>-3.08</v>
      </c>
      <c r="U143">
        <v>2.44</v>
      </c>
    </row>
    <row r="144" spans="1:21" x14ac:dyDescent="0.2">
      <c r="A144">
        <v>2020</v>
      </c>
      <c r="B144" t="s">
        <v>36</v>
      </c>
      <c r="C144" t="s">
        <v>9</v>
      </c>
      <c r="D144" t="s">
        <v>15</v>
      </c>
      <c r="E144">
        <v>64</v>
      </c>
      <c r="F144">
        <f>E144*10</f>
        <v>640</v>
      </c>
      <c r="G144">
        <f t="shared" si="109"/>
        <v>665.6</v>
      </c>
      <c r="H144">
        <f t="shared" si="110"/>
        <v>384</v>
      </c>
      <c r="I144">
        <f t="shared" ref="I144:I207" si="124">E144*4</f>
        <v>256</v>
      </c>
      <c r="S144">
        <f t="shared" ca="1" si="112"/>
        <v>137</v>
      </c>
      <c r="T144" s="4">
        <f t="shared" ca="1" si="113"/>
        <v>3.92</v>
      </c>
      <c r="U144">
        <v>0.04</v>
      </c>
    </row>
    <row r="145" spans="1:21" x14ac:dyDescent="0.2">
      <c r="A145">
        <v>2020</v>
      </c>
      <c r="B145" t="s">
        <v>36</v>
      </c>
      <c r="C145" t="s">
        <v>9</v>
      </c>
      <c r="D145" t="s">
        <v>16</v>
      </c>
      <c r="E145">
        <v>13</v>
      </c>
      <c r="F145">
        <f>E145*10</f>
        <v>130</v>
      </c>
      <c r="G145">
        <f t="shared" si="109"/>
        <v>-353.6</v>
      </c>
      <c r="H145">
        <f t="shared" si="110"/>
        <v>91</v>
      </c>
      <c r="I145">
        <f t="shared" ref="I145:I208" si="125">E145*3</f>
        <v>39</v>
      </c>
      <c r="S145">
        <f t="shared" ca="1" si="112"/>
        <v>89</v>
      </c>
      <c r="T145" s="4">
        <f t="shared" ca="1" si="113"/>
        <v>1.24</v>
      </c>
      <c r="U145">
        <v>-3.72</v>
      </c>
    </row>
    <row r="146" spans="1:21" x14ac:dyDescent="0.2">
      <c r="A146">
        <v>2020</v>
      </c>
      <c r="B146" t="s">
        <v>36</v>
      </c>
      <c r="C146" t="s">
        <v>9</v>
      </c>
      <c r="D146" t="s">
        <v>17</v>
      </c>
      <c r="E146">
        <v>43</v>
      </c>
      <c r="F146">
        <f>E146*10</f>
        <v>430</v>
      </c>
      <c r="G146">
        <f t="shared" si="109"/>
        <v>1255.5999999999999</v>
      </c>
      <c r="H146">
        <f t="shared" si="110"/>
        <v>301</v>
      </c>
      <c r="I146">
        <f t="shared" si="125"/>
        <v>129</v>
      </c>
      <c r="S146">
        <f t="shared" ca="1" si="112"/>
        <v>93</v>
      </c>
      <c r="T146" s="4">
        <f t="shared" ca="1" si="113"/>
        <v>0.52</v>
      </c>
      <c r="U146">
        <v>1.92</v>
      </c>
    </row>
    <row r="147" spans="1:21" x14ac:dyDescent="0.2">
      <c r="A147">
        <v>2020</v>
      </c>
      <c r="B147" t="s">
        <v>36</v>
      </c>
      <c r="C147" t="s">
        <v>10</v>
      </c>
      <c r="D147" t="s">
        <v>18</v>
      </c>
      <c r="E147">
        <v>143</v>
      </c>
      <c r="F147">
        <f>E147*150</f>
        <v>21450</v>
      </c>
      <c r="G147">
        <f t="shared" si="109"/>
        <v>37752</v>
      </c>
      <c r="H147">
        <f t="shared" si="110"/>
        <v>10010</v>
      </c>
      <c r="I147">
        <f t="shared" ref="I147:I210" si="126">E147*80</f>
        <v>11440</v>
      </c>
      <c r="S147">
        <f t="shared" ca="1" si="112"/>
        <v>103</v>
      </c>
      <c r="T147" s="4">
        <f t="shared" ca="1" si="113"/>
        <v>2.84</v>
      </c>
      <c r="U147">
        <v>0.76</v>
      </c>
    </row>
    <row r="148" spans="1:21" x14ac:dyDescent="0.2">
      <c r="A148">
        <v>2020</v>
      </c>
      <c r="B148" t="s">
        <v>36</v>
      </c>
      <c r="C148" t="s">
        <v>10</v>
      </c>
      <c r="D148" t="s">
        <v>19</v>
      </c>
      <c r="E148">
        <v>122</v>
      </c>
      <c r="F148">
        <f>E148*180</f>
        <v>21960</v>
      </c>
      <c r="G148">
        <f t="shared" si="109"/>
        <v>33379.199999999997</v>
      </c>
      <c r="H148">
        <f t="shared" si="110"/>
        <v>8540</v>
      </c>
      <c r="I148">
        <f t="shared" ref="I148:I211" si="127">E148*110</f>
        <v>13420</v>
      </c>
      <c r="S148">
        <f t="shared" ca="1" si="112"/>
        <v>1</v>
      </c>
      <c r="T148" s="4">
        <f t="shared" ca="1" si="113"/>
        <v>0.28000000000000003</v>
      </c>
      <c r="U148">
        <v>0.52</v>
      </c>
    </row>
    <row r="149" spans="1:21" x14ac:dyDescent="0.2">
      <c r="A149">
        <v>2020</v>
      </c>
      <c r="B149" t="s">
        <v>36</v>
      </c>
      <c r="C149" t="s">
        <v>22</v>
      </c>
      <c r="D149" t="s">
        <v>13</v>
      </c>
      <c r="E149">
        <v>92</v>
      </c>
      <c r="F149">
        <f>E149*50</f>
        <v>4600</v>
      </c>
      <c r="G149">
        <f t="shared" si="109"/>
        <v>-184</v>
      </c>
      <c r="H149">
        <f t="shared" si="110"/>
        <v>2116</v>
      </c>
      <c r="I149">
        <f t="shared" ref="I149:I212" si="128">E149*27</f>
        <v>2484</v>
      </c>
      <c r="S149">
        <f t="shared" ca="1" si="112"/>
        <v>133</v>
      </c>
      <c r="T149" s="4">
        <f t="shared" ca="1" si="113"/>
        <v>1.32</v>
      </c>
      <c r="U149">
        <v>-1.04</v>
      </c>
    </row>
    <row r="150" spans="1:21" x14ac:dyDescent="0.2">
      <c r="A150">
        <v>2020</v>
      </c>
      <c r="B150" t="s">
        <v>36</v>
      </c>
      <c r="C150" t="s">
        <v>47</v>
      </c>
      <c r="D150" t="s">
        <v>23</v>
      </c>
      <c r="E150">
        <v>81</v>
      </c>
      <c r="F150">
        <f>E150*110</f>
        <v>8910</v>
      </c>
      <c r="G150">
        <f t="shared" si="109"/>
        <v>28512</v>
      </c>
      <c r="H150">
        <f t="shared" si="110"/>
        <v>2835</v>
      </c>
      <c r="I150">
        <f t="shared" ref="I150:I213" si="129">E150*75</f>
        <v>6075</v>
      </c>
      <c r="S150">
        <f t="shared" ca="1" si="112"/>
        <v>54</v>
      </c>
      <c r="T150" s="4">
        <f t="shared" ca="1" si="113"/>
        <v>3.84</v>
      </c>
      <c r="U150">
        <v>2.2000000000000002</v>
      </c>
    </row>
    <row r="151" spans="1:21" x14ac:dyDescent="0.2">
      <c r="A151">
        <v>2020</v>
      </c>
      <c r="B151" t="s">
        <v>36</v>
      </c>
      <c r="C151" t="s">
        <v>22</v>
      </c>
      <c r="D151" t="s">
        <v>24</v>
      </c>
      <c r="E151">
        <v>86</v>
      </c>
      <c r="F151">
        <f>E151*90</f>
        <v>7740</v>
      </c>
      <c r="G151">
        <f t="shared" si="109"/>
        <v>12693.6</v>
      </c>
      <c r="H151">
        <f t="shared" si="110"/>
        <v>3354</v>
      </c>
      <c r="I151">
        <f t="shared" ref="I151:I214" si="130">E151*51</f>
        <v>4386</v>
      </c>
      <c r="S151">
        <f t="shared" ca="1" si="112"/>
        <v>7</v>
      </c>
      <c r="T151" s="4">
        <f t="shared" ca="1" si="113"/>
        <v>0.8</v>
      </c>
      <c r="U151">
        <v>0.64</v>
      </c>
    </row>
    <row r="152" spans="1:21" x14ac:dyDescent="0.2">
      <c r="A152">
        <v>2020</v>
      </c>
      <c r="B152" t="s">
        <v>36</v>
      </c>
      <c r="C152" t="s">
        <v>47</v>
      </c>
      <c r="D152" t="s">
        <v>25</v>
      </c>
      <c r="E152">
        <v>30</v>
      </c>
      <c r="F152">
        <f>E152*190</f>
        <v>5700</v>
      </c>
      <c r="G152">
        <f t="shared" si="109"/>
        <v>6612</v>
      </c>
      <c r="H152">
        <f t="shared" si="110"/>
        <v>1950</v>
      </c>
      <c r="I152">
        <f t="shared" ref="I152:I215" si="131">E152*125</f>
        <v>3750</v>
      </c>
      <c r="S152">
        <f t="shared" ca="1" si="112"/>
        <v>111</v>
      </c>
      <c r="T152" s="4">
        <f t="shared" ca="1" si="113"/>
        <v>-1.2</v>
      </c>
      <c r="U152">
        <v>0.16</v>
      </c>
    </row>
    <row r="153" spans="1:21" x14ac:dyDescent="0.2">
      <c r="A153">
        <v>2020</v>
      </c>
      <c r="B153" t="s">
        <v>36</v>
      </c>
      <c r="C153" t="s">
        <v>22</v>
      </c>
      <c r="D153" t="s">
        <v>26</v>
      </c>
      <c r="E153">
        <v>102</v>
      </c>
      <c r="F153">
        <f>E153*230</f>
        <v>23460</v>
      </c>
      <c r="G153">
        <f t="shared" si="109"/>
        <v>104162.4</v>
      </c>
      <c r="H153">
        <f t="shared" si="110"/>
        <v>4182</v>
      </c>
      <c r="I153">
        <f t="shared" ref="I153:I216" si="132">E153*189</f>
        <v>19278</v>
      </c>
      <c r="S153">
        <f t="shared" ca="1" si="112"/>
        <v>40</v>
      </c>
      <c r="T153" s="4">
        <f t="shared" ca="1" si="113"/>
        <v>-2.56</v>
      </c>
      <c r="U153">
        <v>3.44</v>
      </c>
    </row>
    <row r="154" spans="1:21" x14ac:dyDescent="0.2">
      <c r="A154">
        <v>2020</v>
      </c>
      <c r="B154" t="s">
        <v>36</v>
      </c>
      <c r="C154" t="s">
        <v>48</v>
      </c>
      <c r="D154" t="s">
        <v>12</v>
      </c>
      <c r="E154">
        <v>122</v>
      </c>
      <c r="F154">
        <f>E154*5</f>
        <v>610</v>
      </c>
      <c r="G154">
        <f t="shared" si="109"/>
        <v>2415.6</v>
      </c>
      <c r="H154">
        <f t="shared" si="110"/>
        <v>244</v>
      </c>
      <c r="I154">
        <f t="shared" ref="I154:I217" si="133">E154*3</f>
        <v>366</v>
      </c>
      <c r="S154">
        <f t="shared" ca="1" si="112"/>
        <v>6</v>
      </c>
      <c r="T154" s="4">
        <f t="shared" ca="1" si="113"/>
        <v>-0.56000000000000005</v>
      </c>
      <c r="U154">
        <v>2.96</v>
      </c>
    </row>
    <row r="155" spans="1:21" x14ac:dyDescent="0.2">
      <c r="A155">
        <v>2020</v>
      </c>
      <c r="B155" t="s">
        <v>36</v>
      </c>
      <c r="C155" t="s">
        <v>48</v>
      </c>
      <c r="D155" t="s">
        <v>21</v>
      </c>
      <c r="E155">
        <v>52</v>
      </c>
      <c r="F155">
        <f>E155*12</f>
        <v>624</v>
      </c>
      <c r="G155">
        <f t="shared" si="109"/>
        <v>1073.28</v>
      </c>
      <c r="H155">
        <f t="shared" si="110"/>
        <v>208</v>
      </c>
      <c r="I155">
        <f t="shared" ref="I155:I218" si="134">E155*8</f>
        <v>416</v>
      </c>
      <c r="S155">
        <f t="shared" ca="1" si="112"/>
        <v>100</v>
      </c>
      <c r="T155" s="4">
        <f t="shared" ca="1" si="113"/>
        <v>-3.16</v>
      </c>
      <c r="U155">
        <v>0.72</v>
      </c>
    </row>
    <row r="156" spans="1:21" x14ac:dyDescent="0.2">
      <c r="A156">
        <v>2020</v>
      </c>
      <c r="B156" t="s">
        <v>37</v>
      </c>
      <c r="C156" t="s">
        <v>11</v>
      </c>
      <c r="D156" t="s">
        <v>20</v>
      </c>
      <c r="E156">
        <v>18</v>
      </c>
      <c r="F156">
        <f>E156*25</f>
        <v>450</v>
      </c>
      <c r="G156">
        <f t="shared" si="109"/>
        <v>1908</v>
      </c>
      <c r="H156">
        <f t="shared" si="110"/>
        <v>306</v>
      </c>
      <c r="I156">
        <f t="shared" si="134"/>
        <v>144</v>
      </c>
      <c r="S156">
        <f t="shared" ca="1" si="112"/>
        <v>146</v>
      </c>
      <c r="T156" s="4">
        <f t="shared" ca="1" si="113"/>
        <v>-2.8</v>
      </c>
      <c r="U156">
        <v>3.24</v>
      </c>
    </row>
    <row r="157" spans="1:21" x14ac:dyDescent="0.2">
      <c r="A157">
        <v>2020</v>
      </c>
      <c r="B157" t="s">
        <v>37</v>
      </c>
      <c r="C157" t="s">
        <v>11</v>
      </c>
      <c r="D157" t="s">
        <v>14</v>
      </c>
      <c r="E157">
        <v>21</v>
      </c>
      <c r="F157">
        <f>E157*15</f>
        <v>315</v>
      </c>
      <c r="G157">
        <f t="shared" si="109"/>
        <v>1423.8</v>
      </c>
      <c r="H157">
        <f t="shared" si="110"/>
        <v>210</v>
      </c>
      <c r="I157">
        <f t="shared" ref="I157:I220" si="135">E157*5</f>
        <v>105</v>
      </c>
      <c r="S157">
        <f t="shared" ca="1" si="112"/>
        <v>126</v>
      </c>
      <c r="T157" s="4">
        <f t="shared" ca="1" si="113"/>
        <v>-0.36</v>
      </c>
      <c r="U157">
        <v>3.52</v>
      </c>
    </row>
    <row r="158" spans="1:21" x14ac:dyDescent="0.2">
      <c r="A158">
        <v>2020</v>
      </c>
      <c r="B158" t="s">
        <v>37</v>
      </c>
      <c r="C158" t="s">
        <v>9</v>
      </c>
      <c r="D158" t="s">
        <v>15</v>
      </c>
      <c r="E158">
        <v>128</v>
      </c>
      <c r="F158">
        <f>E158*10</f>
        <v>1280</v>
      </c>
      <c r="G158">
        <f t="shared" si="109"/>
        <v>-3788.8</v>
      </c>
      <c r="H158">
        <f t="shared" si="110"/>
        <v>768</v>
      </c>
      <c r="I158">
        <f t="shared" ref="I158:I221" si="136">E158*4</f>
        <v>512</v>
      </c>
      <c r="S158">
        <f t="shared" ca="1" si="112"/>
        <v>124</v>
      </c>
      <c r="T158" s="4">
        <f t="shared" ca="1" si="113"/>
        <v>-3.36</v>
      </c>
      <c r="U158">
        <v>-3.96</v>
      </c>
    </row>
    <row r="159" spans="1:21" x14ac:dyDescent="0.2">
      <c r="A159">
        <v>2020</v>
      </c>
      <c r="B159" t="s">
        <v>37</v>
      </c>
      <c r="C159" t="s">
        <v>9</v>
      </c>
      <c r="D159" t="s">
        <v>16</v>
      </c>
      <c r="E159">
        <v>111</v>
      </c>
      <c r="F159">
        <f>E159*10</f>
        <v>1110</v>
      </c>
      <c r="G159">
        <f t="shared" si="109"/>
        <v>-1864.8000000000002</v>
      </c>
      <c r="H159">
        <f t="shared" si="110"/>
        <v>777</v>
      </c>
      <c r="I159">
        <f t="shared" ref="I159:I222" si="137">E159*3</f>
        <v>333</v>
      </c>
      <c r="S159">
        <f t="shared" ca="1" si="112"/>
        <v>38</v>
      </c>
      <c r="T159" s="4">
        <f t="shared" ca="1" si="113"/>
        <v>-0.52</v>
      </c>
      <c r="U159">
        <v>-2.68</v>
      </c>
    </row>
    <row r="160" spans="1:21" x14ac:dyDescent="0.2">
      <c r="A160">
        <v>2020</v>
      </c>
      <c r="B160" t="s">
        <v>37</v>
      </c>
      <c r="C160" t="s">
        <v>9</v>
      </c>
      <c r="D160" t="s">
        <v>17</v>
      </c>
      <c r="E160">
        <v>59</v>
      </c>
      <c r="F160">
        <f>E160*10</f>
        <v>590</v>
      </c>
      <c r="G160">
        <f t="shared" si="109"/>
        <v>-660.8</v>
      </c>
      <c r="H160">
        <f t="shared" si="110"/>
        <v>413</v>
      </c>
      <c r="I160">
        <f t="shared" si="137"/>
        <v>177</v>
      </c>
      <c r="S160">
        <f t="shared" ca="1" si="112"/>
        <v>101</v>
      </c>
      <c r="T160" s="4">
        <f t="shared" ca="1" si="113"/>
        <v>3.4</v>
      </c>
      <c r="U160">
        <v>-2.12</v>
      </c>
    </row>
    <row r="161" spans="1:21" x14ac:dyDescent="0.2">
      <c r="A161">
        <v>2020</v>
      </c>
      <c r="B161" t="s">
        <v>37</v>
      </c>
      <c r="C161" t="s">
        <v>10</v>
      </c>
      <c r="D161" t="s">
        <v>18</v>
      </c>
      <c r="E161">
        <v>66</v>
      </c>
      <c r="F161">
        <f>E161*150</f>
        <v>9900</v>
      </c>
      <c r="G161">
        <f t="shared" si="109"/>
        <v>35640</v>
      </c>
      <c r="H161">
        <f t="shared" si="110"/>
        <v>4620</v>
      </c>
      <c r="I161">
        <f t="shared" ref="I161:I224" si="138">E161*80</f>
        <v>5280</v>
      </c>
      <c r="S161">
        <f t="shared" ca="1" si="112"/>
        <v>81</v>
      </c>
      <c r="T161" s="4">
        <f t="shared" ca="1" si="113"/>
        <v>-0.96</v>
      </c>
      <c r="U161">
        <v>2.6</v>
      </c>
    </row>
    <row r="162" spans="1:21" x14ac:dyDescent="0.2">
      <c r="A162">
        <v>2020</v>
      </c>
      <c r="B162" t="s">
        <v>37</v>
      </c>
      <c r="C162" t="s">
        <v>10</v>
      </c>
      <c r="D162" t="s">
        <v>19</v>
      </c>
      <c r="E162">
        <v>115</v>
      </c>
      <c r="F162">
        <f>E162*180</f>
        <v>20700</v>
      </c>
      <c r="G162">
        <f t="shared" si="109"/>
        <v>828</v>
      </c>
      <c r="H162">
        <f t="shared" si="110"/>
        <v>8050</v>
      </c>
      <c r="I162">
        <f t="shared" ref="I162:I225" si="139">E162*110</f>
        <v>12650</v>
      </c>
      <c r="S162">
        <f t="shared" ca="1" si="112"/>
        <v>80</v>
      </c>
      <c r="T162" s="4">
        <f t="shared" ca="1" si="113"/>
        <v>0.48</v>
      </c>
      <c r="U162">
        <v>-0.96</v>
      </c>
    </row>
    <row r="163" spans="1:21" x14ac:dyDescent="0.2">
      <c r="A163">
        <v>2020</v>
      </c>
      <c r="B163" t="s">
        <v>37</v>
      </c>
      <c r="C163" t="s">
        <v>22</v>
      </c>
      <c r="D163" t="s">
        <v>13</v>
      </c>
      <c r="E163">
        <v>125</v>
      </c>
      <c r="F163">
        <f>E163*50</f>
        <v>6250</v>
      </c>
      <c r="G163">
        <f t="shared" si="109"/>
        <v>6000</v>
      </c>
      <c r="H163">
        <f t="shared" si="110"/>
        <v>2875</v>
      </c>
      <c r="I163">
        <f t="shared" ref="I163:I226" si="140">E163*27</f>
        <v>3375</v>
      </c>
      <c r="S163">
        <f t="shared" ca="1" si="112"/>
        <v>10</v>
      </c>
      <c r="T163" s="4">
        <f t="shared" ca="1" si="113"/>
        <v>2.84</v>
      </c>
      <c r="U163">
        <v>-0.04</v>
      </c>
    </row>
    <row r="164" spans="1:21" x14ac:dyDescent="0.2">
      <c r="A164">
        <v>2020</v>
      </c>
      <c r="B164" t="s">
        <v>37</v>
      </c>
      <c r="C164" t="s">
        <v>47</v>
      </c>
      <c r="D164" t="s">
        <v>23</v>
      </c>
      <c r="E164">
        <v>52</v>
      </c>
      <c r="F164">
        <f>E164*110</f>
        <v>5720</v>
      </c>
      <c r="G164">
        <f t="shared" si="109"/>
        <v>7321.6</v>
      </c>
      <c r="H164">
        <f t="shared" si="110"/>
        <v>1820</v>
      </c>
      <c r="I164">
        <f t="shared" ref="I164:I227" si="141">E164*75</f>
        <v>3900</v>
      </c>
      <c r="S164">
        <f t="shared" ca="1" si="112"/>
        <v>45</v>
      </c>
      <c r="T164" s="4">
        <f t="shared" ca="1" si="113"/>
        <v>0.6</v>
      </c>
      <c r="U164">
        <v>0.28000000000000003</v>
      </c>
    </row>
    <row r="165" spans="1:21" x14ac:dyDescent="0.2">
      <c r="A165">
        <v>2020</v>
      </c>
      <c r="B165" t="s">
        <v>37</v>
      </c>
      <c r="C165" t="s">
        <v>22</v>
      </c>
      <c r="D165" t="s">
        <v>24</v>
      </c>
      <c r="E165">
        <v>59</v>
      </c>
      <c r="F165">
        <f>E165*90</f>
        <v>5310</v>
      </c>
      <c r="G165">
        <f t="shared" si="109"/>
        <v>16567.2</v>
      </c>
      <c r="H165">
        <f t="shared" si="110"/>
        <v>2301</v>
      </c>
      <c r="I165">
        <f t="shared" ref="I165:I228" si="142">E165*51</f>
        <v>3009</v>
      </c>
      <c r="S165">
        <f t="shared" ca="1" si="112"/>
        <v>109</v>
      </c>
      <c r="T165" s="4">
        <f t="shared" ca="1" si="113"/>
        <v>1.88</v>
      </c>
      <c r="U165">
        <v>2.12</v>
      </c>
    </row>
    <row r="166" spans="1:21" x14ac:dyDescent="0.2">
      <c r="A166">
        <v>2020</v>
      </c>
      <c r="B166" t="s">
        <v>37</v>
      </c>
      <c r="C166" t="s">
        <v>47</v>
      </c>
      <c r="D166" t="s">
        <v>25</v>
      </c>
      <c r="E166">
        <v>11</v>
      </c>
      <c r="F166">
        <f>E166*190</f>
        <v>2090</v>
      </c>
      <c r="G166">
        <f t="shared" si="109"/>
        <v>2340.8000000000002</v>
      </c>
      <c r="H166">
        <f t="shared" si="110"/>
        <v>715</v>
      </c>
      <c r="I166">
        <f t="shared" ref="I166:I229" si="143">E166*125</f>
        <v>1375</v>
      </c>
      <c r="S166">
        <f t="shared" ca="1" si="112"/>
        <v>2</v>
      </c>
      <c r="T166" s="4">
        <f t="shared" ca="1" si="113"/>
        <v>-2.88</v>
      </c>
      <c r="U166">
        <v>0.12</v>
      </c>
    </row>
    <row r="167" spans="1:21" x14ac:dyDescent="0.2">
      <c r="A167">
        <v>2020</v>
      </c>
      <c r="B167" t="s">
        <v>37</v>
      </c>
      <c r="C167" t="s">
        <v>22</v>
      </c>
      <c r="D167" t="s">
        <v>26</v>
      </c>
      <c r="E167">
        <v>115</v>
      </c>
      <c r="F167">
        <f>E167*230</f>
        <v>26450</v>
      </c>
      <c r="G167">
        <f t="shared" si="109"/>
        <v>118496</v>
      </c>
      <c r="H167">
        <f t="shared" si="110"/>
        <v>4715</v>
      </c>
      <c r="I167">
        <f t="shared" ref="I167:I230" si="144">E167*189</f>
        <v>21735</v>
      </c>
      <c r="S167">
        <f t="shared" ca="1" si="112"/>
        <v>2</v>
      </c>
      <c r="T167" s="4">
        <f t="shared" ca="1" si="113"/>
        <v>2</v>
      </c>
      <c r="U167">
        <v>3.48</v>
      </c>
    </row>
    <row r="168" spans="1:21" x14ac:dyDescent="0.2">
      <c r="A168">
        <v>2020</v>
      </c>
      <c r="B168" t="s">
        <v>37</v>
      </c>
      <c r="C168" t="s">
        <v>48</v>
      </c>
      <c r="D168" t="s">
        <v>12</v>
      </c>
      <c r="E168">
        <v>108</v>
      </c>
      <c r="F168">
        <f>E168*5</f>
        <v>540</v>
      </c>
      <c r="G168">
        <f t="shared" si="109"/>
        <v>-1101.5999999999999</v>
      </c>
      <c r="H168">
        <f t="shared" si="110"/>
        <v>216</v>
      </c>
      <c r="I168">
        <f t="shared" ref="I168:I231" si="145">E168*3</f>
        <v>324</v>
      </c>
      <c r="S168">
        <f t="shared" ca="1" si="112"/>
        <v>40</v>
      </c>
      <c r="T168" s="4">
        <f t="shared" ca="1" si="113"/>
        <v>-1.72</v>
      </c>
      <c r="U168">
        <v>-3.04</v>
      </c>
    </row>
    <row r="169" spans="1:21" x14ac:dyDescent="0.2">
      <c r="A169">
        <v>2020</v>
      </c>
      <c r="B169" t="s">
        <v>37</v>
      </c>
      <c r="C169" t="s">
        <v>48</v>
      </c>
      <c r="D169" t="s">
        <v>21</v>
      </c>
      <c r="E169">
        <v>132</v>
      </c>
      <c r="F169">
        <f>E169*12</f>
        <v>1584</v>
      </c>
      <c r="G169">
        <f t="shared" si="109"/>
        <v>3738.2400000000002</v>
      </c>
      <c r="H169">
        <f t="shared" si="110"/>
        <v>528</v>
      </c>
      <c r="I169">
        <f t="shared" ref="I169:I232" si="146">E169*8</f>
        <v>1056</v>
      </c>
      <c r="S169">
        <f t="shared" ca="1" si="112"/>
        <v>106</v>
      </c>
      <c r="T169" s="4">
        <f t="shared" ca="1" si="113"/>
        <v>0.96</v>
      </c>
      <c r="U169">
        <v>1.36</v>
      </c>
    </row>
    <row r="170" spans="1:21" x14ac:dyDescent="0.2">
      <c r="A170">
        <v>2021</v>
      </c>
      <c r="B170" t="s">
        <v>8</v>
      </c>
      <c r="C170" t="s">
        <v>11</v>
      </c>
      <c r="D170" t="s">
        <v>20</v>
      </c>
      <c r="E170">
        <v>72</v>
      </c>
      <c r="F170">
        <f>E170*25</f>
        <v>1800</v>
      </c>
      <c r="G170">
        <f t="shared" si="109"/>
        <v>4320</v>
      </c>
      <c r="H170">
        <f t="shared" si="110"/>
        <v>1224</v>
      </c>
      <c r="I170">
        <f t="shared" si="146"/>
        <v>576</v>
      </c>
      <c r="S170">
        <f t="shared" ca="1" si="112"/>
        <v>87</v>
      </c>
      <c r="T170" s="4">
        <f t="shared" ca="1" si="113"/>
        <v>0</v>
      </c>
      <c r="U170">
        <v>1.4</v>
      </c>
    </row>
    <row r="171" spans="1:21" x14ac:dyDescent="0.2">
      <c r="A171">
        <v>2021</v>
      </c>
      <c r="B171" t="s">
        <v>8</v>
      </c>
      <c r="C171" t="s">
        <v>11</v>
      </c>
      <c r="D171" t="s">
        <v>14</v>
      </c>
      <c r="E171">
        <v>128</v>
      </c>
      <c r="F171">
        <f>E171*15</f>
        <v>1920</v>
      </c>
      <c r="G171">
        <f t="shared" si="109"/>
        <v>1152</v>
      </c>
      <c r="H171">
        <f t="shared" si="110"/>
        <v>1280</v>
      </c>
      <c r="I171">
        <f t="shared" ref="I171:I234" si="147">E171*5</f>
        <v>640</v>
      </c>
      <c r="S171">
        <f t="shared" ca="1" si="112"/>
        <v>91</v>
      </c>
      <c r="T171" s="4">
        <f t="shared" ca="1" si="113"/>
        <v>-1.48</v>
      </c>
      <c r="U171">
        <v>-0.4</v>
      </c>
    </row>
    <row r="172" spans="1:21" x14ac:dyDescent="0.2">
      <c r="A172">
        <v>2021</v>
      </c>
      <c r="B172" t="s">
        <v>8</v>
      </c>
      <c r="C172" t="s">
        <v>9</v>
      </c>
      <c r="D172" t="s">
        <v>15</v>
      </c>
      <c r="E172">
        <v>131</v>
      </c>
      <c r="F172">
        <f>E172*10</f>
        <v>1310</v>
      </c>
      <c r="G172">
        <f t="shared" si="109"/>
        <v>5344.8</v>
      </c>
      <c r="H172">
        <f t="shared" si="110"/>
        <v>786</v>
      </c>
      <c r="I172">
        <f t="shared" ref="I172:I235" si="148">E172*4</f>
        <v>524</v>
      </c>
      <c r="S172">
        <f t="shared" ca="1" si="112"/>
        <v>16</v>
      </c>
      <c r="T172" s="4">
        <f t="shared" ca="1" si="113"/>
        <v>3.72</v>
      </c>
      <c r="U172">
        <v>3.08</v>
      </c>
    </row>
    <row r="173" spans="1:21" x14ac:dyDescent="0.2">
      <c r="A173">
        <v>2021</v>
      </c>
      <c r="B173" t="s">
        <v>8</v>
      </c>
      <c r="C173" t="s">
        <v>9</v>
      </c>
      <c r="D173" t="s">
        <v>16</v>
      </c>
      <c r="E173">
        <v>72</v>
      </c>
      <c r="F173">
        <f>E173*10</f>
        <v>720</v>
      </c>
      <c r="G173">
        <f t="shared" si="109"/>
        <v>2995.2000000000003</v>
      </c>
      <c r="H173">
        <f t="shared" si="110"/>
        <v>504</v>
      </c>
      <c r="I173">
        <f t="shared" ref="I173:I236" si="149">E173*3</f>
        <v>216</v>
      </c>
      <c r="S173">
        <f t="shared" ca="1" si="112"/>
        <v>26</v>
      </c>
      <c r="T173" s="4">
        <f t="shared" ca="1" si="113"/>
        <v>-2.48</v>
      </c>
      <c r="U173">
        <v>3.16</v>
      </c>
    </row>
    <row r="174" spans="1:21" x14ac:dyDescent="0.2">
      <c r="A174">
        <v>2021</v>
      </c>
      <c r="B174" t="s">
        <v>8</v>
      </c>
      <c r="C174" t="s">
        <v>9</v>
      </c>
      <c r="D174" t="s">
        <v>17</v>
      </c>
      <c r="E174">
        <v>69</v>
      </c>
      <c r="F174">
        <f>E174*10</f>
        <v>690</v>
      </c>
      <c r="G174">
        <f t="shared" si="109"/>
        <v>-1104</v>
      </c>
      <c r="H174">
        <f t="shared" si="110"/>
        <v>483</v>
      </c>
      <c r="I174">
        <f t="shared" si="149"/>
        <v>207</v>
      </c>
      <c r="S174">
        <f t="shared" ca="1" si="112"/>
        <v>43</v>
      </c>
      <c r="T174" s="4">
        <f t="shared" ca="1" si="113"/>
        <v>-2.64</v>
      </c>
      <c r="U174">
        <v>-2.6</v>
      </c>
    </row>
    <row r="175" spans="1:21" x14ac:dyDescent="0.2">
      <c r="A175">
        <v>2021</v>
      </c>
      <c r="B175" t="s">
        <v>8</v>
      </c>
      <c r="C175" t="s">
        <v>10</v>
      </c>
      <c r="D175" t="s">
        <v>18</v>
      </c>
      <c r="E175">
        <v>101</v>
      </c>
      <c r="F175">
        <f>E175*150</f>
        <v>15150</v>
      </c>
      <c r="G175">
        <f t="shared" si="109"/>
        <v>-7878</v>
      </c>
      <c r="H175">
        <f t="shared" si="110"/>
        <v>7070</v>
      </c>
      <c r="I175">
        <f t="shared" ref="I175:I238" si="150">E175*80</f>
        <v>8080</v>
      </c>
      <c r="S175">
        <f t="shared" ca="1" si="112"/>
        <v>3</v>
      </c>
      <c r="T175" s="4">
        <f t="shared" ca="1" si="113"/>
        <v>2.76</v>
      </c>
      <c r="U175">
        <v>-1.52</v>
      </c>
    </row>
    <row r="176" spans="1:21" x14ac:dyDescent="0.2">
      <c r="A176">
        <v>2021</v>
      </c>
      <c r="B176" t="s">
        <v>8</v>
      </c>
      <c r="C176" t="s">
        <v>10</v>
      </c>
      <c r="D176" t="s">
        <v>19</v>
      </c>
      <c r="E176">
        <v>69</v>
      </c>
      <c r="F176">
        <f>E176*180</f>
        <v>12420</v>
      </c>
      <c r="G176">
        <f t="shared" si="109"/>
        <v>-33782.400000000001</v>
      </c>
      <c r="H176">
        <f t="shared" si="110"/>
        <v>4830</v>
      </c>
      <c r="I176">
        <f t="shared" ref="I176:I239" si="151">E176*110</f>
        <v>7590</v>
      </c>
      <c r="S176">
        <f t="shared" ca="1" si="112"/>
        <v>112</v>
      </c>
      <c r="T176" s="4">
        <f t="shared" ca="1" si="113"/>
        <v>-0.88</v>
      </c>
      <c r="U176">
        <v>-3.72</v>
      </c>
    </row>
    <row r="177" spans="1:21" x14ac:dyDescent="0.2">
      <c r="A177">
        <v>2021</v>
      </c>
      <c r="B177" t="s">
        <v>8</v>
      </c>
      <c r="C177" t="s">
        <v>22</v>
      </c>
      <c r="D177" t="s">
        <v>13</v>
      </c>
      <c r="E177">
        <v>103</v>
      </c>
      <c r="F177">
        <f>E177*50</f>
        <v>5150</v>
      </c>
      <c r="G177">
        <f t="shared" si="109"/>
        <v>-5150</v>
      </c>
      <c r="H177">
        <f t="shared" si="110"/>
        <v>2369</v>
      </c>
      <c r="I177">
        <f t="shared" ref="I177:I240" si="152">E177*27</f>
        <v>2781</v>
      </c>
      <c r="S177">
        <f t="shared" ca="1" si="112"/>
        <v>132</v>
      </c>
      <c r="T177" s="4">
        <f t="shared" ca="1" si="113"/>
        <v>-1.72</v>
      </c>
      <c r="U177">
        <v>-2</v>
      </c>
    </row>
    <row r="178" spans="1:21" x14ac:dyDescent="0.2">
      <c r="A178">
        <v>2021</v>
      </c>
      <c r="B178" t="s">
        <v>8</v>
      </c>
      <c r="C178" t="s">
        <v>47</v>
      </c>
      <c r="D178" t="s">
        <v>23</v>
      </c>
      <c r="E178">
        <v>122</v>
      </c>
      <c r="F178">
        <f>E178*110</f>
        <v>13420</v>
      </c>
      <c r="G178">
        <f t="shared" si="109"/>
        <v>-31134.400000000001</v>
      </c>
      <c r="H178">
        <f t="shared" si="110"/>
        <v>4270</v>
      </c>
      <c r="I178">
        <f t="shared" ref="I178:I241" si="153">E178*75</f>
        <v>9150</v>
      </c>
      <c r="S178">
        <f t="shared" ca="1" si="112"/>
        <v>146</v>
      </c>
      <c r="T178" s="4">
        <f t="shared" ca="1" si="113"/>
        <v>-0.28000000000000003</v>
      </c>
      <c r="U178">
        <v>-3.32</v>
      </c>
    </row>
    <row r="179" spans="1:21" x14ac:dyDescent="0.2">
      <c r="A179">
        <v>2021</v>
      </c>
      <c r="B179" t="s">
        <v>8</v>
      </c>
      <c r="C179" t="s">
        <v>22</v>
      </c>
      <c r="D179" t="s">
        <v>24</v>
      </c>
      <c r="E179">
        <v>36</v>
      </c>
      <c r="F179">
        <f>E179*90</f>
        <v>3240</v>
      </c>
      <c r="G179">
        <f t="shared" si="109"/>
        <v>-9201.6</v>
      </c>
      <c r="H179">
        <f t="shared" si="110"/>
        <v>1404</v>
      </c>
      <c r="I179">
        <f t="shared" ref="I179:I242" si="154">E179*51</f>
        <v>1836</v>
      </c>
      <c r="S179">
        <f t="shared" ca="1" si="112"/>
        <v>37</v>
      </c>
      <c r="T179" s="4">
        <f t="shared" ca="1" si="113"/>
        <v>-1.68</v>
      </c>
      <c r="U179">
        <v>-3.84</v>
      </c>
    </row>
    <row r="180" spans="1:21" x14ac:dyDescent="0.2">
      <c r="A180">
        <v>2021</v>
      </c>
      <c r="B180" t="s">
        <v>8</v>
      </c>
      <c r="C180" t="s">
        <v>47</v>
      </c>
      <c r="D180" t="s">
        <v>25</v>
      </c>
      <c r="E180">
        <v>53</v>
      </c>
      <c r="F180">
        <f>E180*190</f>
        <v>10070</v>
      </c>
      <c r="G180">
        <f t="shared" si="109"/>
        <v>-23765.199999999997</v>
      </c>
      <c r="H180">
        <f t="shared" si="110"/>
        <v>3445</v>
      </c>
      <c r="I180">
        <f t="shared" ref="I180:I243" si="155">E180*125</f>
        <v>6625</v>
      </c>
      <c r="S180">
        <f t="shared" ca="1" si="112"/>
        <v>25</v>
      </c>
      <c r="T180" s="4">
        <f t="shared" ca="1" si="113"/>
        <v>0.08</v>
      </c>
      <c r="U180">
        <v>-3.36</v>
      </c>
    </row>
    <row r="181" spans="1:21" x14ac:dyDescent="0.2">
      <c r="A181">
        <v>2021</v>
      </c>
      <c r="B181" t="s">
        <v>8</v>
      </c>
      <c r="C181" t="s">
        <v>22</v>
      </c>
      <c r="D181" t="s">
        <v>26</v>
      </c>
      <c r="E181">
        <v>103</v>
      </c>
      <c r="F181">
        <f>E181*230</f>
        <v>23690</v>
      </c>
      <c r="G181">
        <f t="shared" si="109"/>
        <v>92864.8</v>
      </c>
      <c r="H181">
        <f t="shared" si="110"/>
        <v>4223</v>
      </c>
      <c r="I181">
        <f t="shared" ref="I181:I244" si="156">E181*189</f>
        <v>19467</v>
      </c>
      <c r="S181">
        <f t="shared" ca="1" si="112"/>
        <v>21</v>
      </c>
      <c r="T181" s="4">
        <f t="shared" ca="1" si="113"/>
        <v>0.36</v>
      </c>
      <c r="U181">
        <v>2.92</v>
      </c>
    </row>
    <row r="182" spans="1:21" x14ac:dyDescent="0.2">
      <c r="A182">
        <v>2021</v>
      </c>
      <c r="B182" t="s">
        <v>8</v>
      </c>
      <c r="C182" t="s">
        <v>48</v>
      </c>
      <c r="D182" t="s">
        <v>12</v>
      </c>
      <c r="E182">
        <v>18</v>
      </c>
      <c r="F182">
        <f>E182*5</f>
        <v>90</v>
      </c>
      <c r="G182">
        <f t="shared" si="109"/>
        <v>115.2</v>
      </c>
      <c r="H182">
        <f t="shared" si="110"/>
        <v>36</v>
      </c>
      <c r="I182">
        <f t="shared" ref="I182:I245" si="157">E182*3</f>
        <v>54</v>
      </c>
      <c r="S182">
        <f t="shared" ca="1" si="112"/>
        <v>126</v>
      </c>
      <c r="T182" s="4">
        <f t="shared" ca="1" si="113"/>
        <v>-2.68</v>
      </c>
      <c r="U182">
        <v>0.28000000000000003</v>
      </c>
    </row>
    <row r="183" spans="1:21" x14ac:dyDescent="0.2">
      <c r="A183">
        <v>2021</v>
      </c>
      <c r="B183" t="s">
        <v>8</v>
      </c>
      <c r="C183" t="s">
        <v>48</v>
      </c>
      <c r="D183" t="s">
        <v>21</v>
      </c>
      <c r="E183">
        <v>123</v>
      </c>
      <c r="F183">
        <f>E183*12</f>
        <v>1476</v>
      </c>
      <c r="G183">
        <f t="shared" si="109"/>
        <v>3778.56</v>
      </c>
      <c r="H183">
        <f t="shared" si="110"/>
        <v>492</v>
      </c>
      <c r="I183">
        <f t="shared" ref="I183:I246" si="158">E183*8</f>
        <v>984</v>
      </c>
      <c r="S183">
        <f t="shared" ca="1" si="112"/>
        <v>23</v>
      </c>
      <c r="T183" s="4">
        <f t="shared" ca="1" si="113"/>
        <v>3.96</v>
      </c>
      <c r="U183">
        <v>1.56</v>
      </c>
    </row>
    <row r="184" spans="1:21" x14ac:dyDescent="0.2">
      <c r="A184">
        <v>2021</v>
      </c>
      <c r="B184" t="s">
        <v>27</v>
      </c>
      <c r="C184" t="s">
        <v>11</v>
      </c>
      <c r="D184" t="s">
        <v>20</v>
      </c>
      <c r="E184">
        <v>127</v>
      </c>
      <c r="F184">
        <f>E184*25</f>
        <v>3175</v>
      </c>
      <c r="G184">
        <f t="shared" si="109"/>
        <v>-3810.0000000000009</v>
      </c>
      <c r="H184">
        <f t="shared" si="110"/>
        <v>2159</v>
      </c>
      <c r="I184">
        <f t="shared" si="158"/>
        <v>1016</v>
      </c>
      <c r="S184">
        <f t="shared" ca="1" si="112"/>
        <v>72</v>
      </c>
      <c r="T184" s="4">
        <f t="shared" ca="1" si="113"/>
        <v>1.8</v>
      </c>
      <c r="U184">
        <v>-2.2000000000000002</v>
      </c>
    </row>
    <row r="185" spans="1:21" x14ac:dyDescent="0.2">
      <c r="A185">
        <v>2021</v>
      </c>
      <c r="B185" t="s">
        <v>27</v>
      </c>
      <c r="C185" t="s">
        <v>11</v>
      </c>
      <c r="D185" t="s">
        <v>14</v>
      </c>
      <c r="E185">
        <v>39</v>
      </c>
      <c r="F185">
        <f>E185*15</f>
        <v>585</v>
      </c>
      <c r="G185">
        <f t="shared" si="109"/>
        <v>2386.8000000000002</v>
      </c>
      <c r="H185">
        <f t="shared" si="110"/>
        <v>390</v>
      </c>
      <c r="I185">
        <f t="shared" ref="I185:I248" si="159">E185*5</f>
        <v>195</v>
      </c>
      <c r="S185">
        <f t="shared" ca="1" si="112"/>
        <v>126</v>
      </c>
      <c r="T185" s="4">
        <f t="shared" ca="1" si="113"/>
        <v>-1.24</v>
      </c>
      <c r="U185">
        <v>3.08</v>
      </c>
    </row>
    <row r="186" spans="1:21" x14ac:dyDescent="0.2">
      <c r="A186">
        <v>2021</v>
      </c>
      <c r="B186" t="s">
        <v>27</v>
      </c>
      <c r="C186" t="s">
        <v>9</v>
      </c>
      <c r="D186" t="s">
        <v>15</v>
      </c>
      <c r="E186">
        <v>65</v>
      </c>
      <c r="F186">
        <f>E186*10</f>
        <v>650</v>
      </c>
      <c r="G186">
        <f t="shared" si="109"/>
        <v>1794</v>
      </c>
      <c r="H186">
        <f t="shared" si="110"/>
        <v>390</v>
      </c>
      <c r="I186">
        <f t="shared" ref="I186:I249" si="160">E186*4</f>
        <v>260</v>
      </c>
      <c r="S186">
        <f t="shared" ca="1" si="112"/>
        <v>33</v>
      </c>
      <c r="T186" s="4">
        <f t="shared" ca="1" si="113"/>
        <v>3.2</v>
      </c>
      <c r="U186">
        <v>1.76</v>
      </c>
    </row>
    <row r="187" spans="1:21" x14ac:dyDescent="0.2">
      <c r="A187">
        <v>2021</v>
      </c>
      <c r="B187" t="s">
        <v>27</v>
      </c>
      <c r="C187" t="s">
        <v>9</v>
      </c>
      <c r="D187" t="s">
        <v>16</v>
      </c>
      <c r="E187">
        <v>31</v>
      </c>
      <c r="F187">
        <f>E187*10</f>
        <v>310</v>
      </c>
      <c r="G187">
        <f t="shared" si="109"/>
        <v>334.8</v>
      </c>
      <c r="H187">
        <f t="shared" si="110"/>
        <v>217</v>
      </c>
      <c r="I187">
        <f t="shared" ref="I187:I250" si="161">E187*3</f>
        <v>93</v>
      </c>
      <c r="S187">
        <f t="shared" ca="1" si="112"/>
        <v>40</v>
      </c>
      <c r="T187" s="4">
        <f t="shared" ca="1" si="113"/>
        <v>1.1599999999999999</v>
      </c>
      <c r="U187">
        <v>0.08</v>
      </c>
    </row>
    <row r="188" spans="1:21" x14ac:dyDescent="0.2">
      <c r="A188">
        <v>2021</v>
      </c>
      <c r="B188" t="s">
        <v>27</v>
      </c>
      <c r="C188" t="s">
        <v>9</v>
      </c>
      <c r="D188" t="s">
        <v>17</v>
      </c>
      <c r="E188">
        <v>17</v>
      </c>
      <c r="F188">
        <f>E188*10</f>
        <v>170</v>
      </c>
      <c r="G188">
        <f t="shared" si="109"/>
        <v>666.4</v>
      </c>
      <c r="H188">
        <f t="shared" si="110"/>
        <v>119</v>
      </c>
      <c r="I188">
        <f t="shared" si="161"/>
        <v>51</v>
      </c>
      <c r="S188">
        <f t="shared" ca="1" si="112"/>
        <v>123</v>
      </c>
      <c r="T188" s="4">
        <f t="shared" ca="1" si="113"/>
        <v>-1.84</v>
      </c>
      <c r="U188">
        <v>2.92</v>
      </c>
    </row>
    <row r="189" spans="1:21" x14ac:dyDescent="0.2">
      <c r="A189">
        <v>2021</v>
      </c>
      <c r="B189" t="s">
        <v>27</v>
      </c>
      <c r="C189" t="s">
        <v>10</v>
      </c>
      <c r="D189" t="s">
        <v>18</v>
      </c>
      <c r="E189">
        <v>93</v>
      </c>
      <c r="F189">
        <f>E189*150</f>
        <v>13950</v>
      </c>
      <c r="G189">
        <f t="shared" si="109"/>
        <v>-17855.999999999996</v>
      </c>
      <c r="H189">
        <f t="shared" si="110"/>
        <v>6510</v>
      </c>
      <c r="I189">
        <f t="shared" ref="I189:I252" si="162">E189*80</f>
        <v>7440</v>
      </c>
      <c r="S189">
        <f t="shared" ca="1" si="112"/>
        <v>4</v>
      </c>
      <c r="T189" s="4">
        <f t="shared" ca="1" si="113"/>
        <v>-0.96</v>
      </c>
      <c r="U189">
        <v>-2.2799999999999998</v>
      </c>
    </row>
    <row r="190" spans="1:21" x14ac:dyDescent="0.2">
      <c r="A190">
        <v>2021</v>
      </c>
      <c r="B190" t="s">
        <v>27</v>
      </c>
      <c r="C190" t="s">
        <v>10</v>
      </c>
      <c r="D190" t="s">
        <v>19</v>
      </c>
      <c r="E190">
        <v>57</v>
      </c>
      <c r="F190">
        <f>E190*180</f>
        <v>10260</v>
      </c>
      <c r="G190">
        <f t="shared" si="109"/>
        <v>34063.199999999997</v>
      </c>
      <c r="H190">
        <f t="shared" si="110"/>
        <v>3990</v>
      </c>
      <c r="I190">
        <f t="shared" ref="I190:I253" si="163">E190*110</f>
        <v>6270</v>
      </c>
      <c r="S190">
        <f t="shared" ca="1" si="112"/>
        <v>75</v>
      </c>
      <c r="T190" s="4">
        <f t="shared" ca="1" si="113"/>
        <v>3.8</v>
      </c>
      <c r="U190">
        <v>2.3199999999999998</v>
      </c>
    </row>
    <row r="191" spans="1:21" x14ac:dyDescent="0.2">
      <c r="A191">
        <v>2021</v>
      </c>
      <c r="B191" t="s">
        <v>27</v>
      </c>
      <c r="C191" t="s">
        <v>22</v>
      </c>
      <c r="D191" t="s">
        <v>13</v>
      </c>
      <c r="E191">
        <v>3</v>
      </c>
      <c r="F191">
        <f>E191*50</f>
        <v>150</v>
      </c>
      <c r="G191">
        <f t="shared" si="109"/>
        <v>264</v>
      </c>
      <c r="H191">
        <f t="shared" si="110"/>
        <v>69</v>
      </c>
      <c r="I191">
        <f t="shared" ref="I191:I254" si="164">E191*27</f>
        <v>81</v>
      </c>
      <c r="S191">
        <f t="shared" ca="1" si="112"/>
        <v>12</v>
      </c>
      <c r="T191" s="4">
        <f t="shared" ca="1" si="113"/>
        <v>1.96</v>
      </c>
      <c r="U191">
        <v>0.76</v>
      </c>
    </row>
    <row r="192" spans="1:21" x14ac:dyDescent="0.2">
      <c r="A192">
        <v>2021</v>
      </c>
      <c r="B192" t="s">
        <v>27</v>
      </c>
      <c r="C192" t="s">
        <v>47</v>
      </c>
      <c r="D192" t="s">
        <v>23</v>
      </c>
      <c r="E192">
        <v>73</v>
      </c>
      <c r="F192">
        <f>E192*110</f>
        <v>8030</v>
      </c>
      <c r="G192">
        <f t="shared" si="109"/>
        <v>-19914.400000000001</v>
      </c>
      <c r="H192">
        <f t="shared" si="110"/>
        <v>2555</v>
      </c>
      <c r="I192">
        <f t="shared" ref="I192:I255" si="165">E192*75</f>
        <v>5475</v>
      </c>
      <c r="S192">
        <f t="shared" ca="1" si="112"/>
        <v>98</v>
      </c>
      <c r="T192" s="4">
        <f t="shared" ca="1" si="113"/>
        <v>-3.72</v>
      </c>
      <c r="U192">
        <v>-3.48</v>
      </c>
    </row>
    <row r="193" spans="1:21" x14ac:dyDescent="0.2">
      <c r="A193">
        <v>2021</v>
      </c>
      <c r="B193" t="s">
        <v>27</v>
      </c>
      <c r="C193" t="s">
        <v>22</v>
      </c>
      <c r="D193" t="s">
        <v>24</v>
      </c>
      <c r="E193">
        <v>127</v>
      </c>
      <c r="F193">
        <f>E193*90</f>
        <v>11430</v>
      </c>
      <c r="G193">
        <f t="shared" si="109"/>
        <v>24231.599999999999</v>
      </c>
      <c r="H193">
        <f t="shared" si="110"/>
        <v>4953</v>
      </c>
      <c r="I193">
        <f t="shared" ref="I193:I256" si="166">E193*51</f>
        <v>6477</v>
      </c>
      <c r="S193">
        <f t="shared" ca="1" si="112"/>
        <v>135</v>
      </c>
      <c r="T193" s="4">
        <f t="shared" ca="1" si="113"/>
        <v>0.96</v>
      </c>
      <c r="U193">
        <v>1.1200000000000001</v>
      </c>
    </row>
    <row r="194" spans="1:21" x14ac:dyDescent="0.2">
      <c r="A194">
        <v>2021</v>
      </c>
      <c r="B194" t="s">
        <v>27</v>
      </c>
      <c r="C194" t="s">
        <v>47</v>
      </c>
      <c r="D194" t="s">
        <v>25</v>
      </c>
      <c r="E194">
        <v>34</v>
      </c>
      <c r="F194">
        <f>E194*190</f>
        <v>6460</v>
      </c>
      <c r="G194">
        <f t="shared" si="109"/>
        <v>-4909.6000000000004</v>
      </c>
      <c r="H194">
        <f t="shared" si="110"/>
        <v>2210</v>
      </c>
      <c r="I194">
        <f t="shared" ref="I194:I257" si="167">E194*125</f>
        <v>4250</v>
      </c>
      <c r="S194">
        <f t="shared" ca="1" si="112"/>
        <v>34</v>
      </c>
      <c r="T194" s="4">
        <f t="shared" ca="1" si="113"/>
        <v>0.08</v>
      </c>
      <c r="U194">
        <v>-1.76</v>
      </c>
    </row>
    <row r="195" spans="1:21" x14ac:dyDescent="0.2">
      <c r="A195">
        <v>2021</v>
      </c>
      <c r="B195" t="s">
        <v>27</v>
      </c>
      <c r="C195" t="s">
        <v>22</v>
      </c>
      <c r="D195" t="s">
        <v>26</v>
      </c>
      <c r="E195">
        <v>117</v>
      </c>
      <c r="F195">
        <f>E195*230</f>
        <v>26910</v>
      </c>
      <c r="G195">
        <f t="shared" ref="G195:G258" si="168">F195+(F195*U195)</f>
        <v>66736.800000000003</v>
      </c>
      <c r="H195">
        <f t="shared" ref="H195:H258" si="169">F195-I195</f>
        <v>4797</v>
      </c>
      <c r="I195">
        <f t="shared" ref="I195:I258" si="170">E195*189</f>
        <v>22113</v>
      </c>
      <c r="S195">
        <f t="shared" ref="S195:S258" ca="1" si="171">RANDBETWEEN(1,150)</f>
        <v>31</v>
      </c>
      <c r="T195" s="4">
        <f t="shared" ref="T195:T258" ca="1" si="172">RANDBETWEEN(-100,100)/25</f>
        <v>-2.4</v>
      </c>
      <c r="U195">
        <v>1.48</v>
      </c>
    </row>
    <row r="196" spans="1:21" x14ac:dyDescent="0.2">
      <c r="A196">
        <v>2021</v>
      </c>
      <c r="B196" t="s">
        <v>27</v>
      </c>
      <c r="C196" t="s">
        <v>48</v>
      </c>
      <c r="D196" t="s">
        <v>12</v>
      </c>
      <c r="E196">
        <v>127</v>
      </c>
      <c r="F196">
        <f>E196*5</f>
        <v>635</v>
      </c>
      <c r="G196">
        <f t="shared" si="168"/>
        <v>2260.6000000000004</v>
      </c>
      <c r="H196">
        <f t="shared" si="169"/>
        <v>254</v>
      </c>
      <c r="I196">
        <f t="shared" ref="I196:I259" si="173">E196*3</f>
        <v>381</v>
      </c>
      <c r="S196">
        <f t="shared" ca="1" si="171"/>
        <v>70</v>
      </c>
      <c r="T196" s="4">
        <f t="shared" ca="1" si="172"/>
        <v>-3.2</v>
      </c>
      <c r="U196">
        <v>2.56</v>
      </c>
    </row>
    <row r="197" spans="1:21" x14ac:dyDescent="0.2">
      <c r="A197">
        <v>2021</v>
      </c>
      <c r="B197" t="s">
        <v>27</v>
      </c>
      <c r="C197" t="s">
        <v>48</v>
      </c>
      <c r="D197" t="s">
        <v>21</v>
      </c>
      <c r="E197">
        <v>5</v>
      </c>
      <c r="F197">
        <f>E197*12</f>
        <v>60</v>
      </c>
      <c r="G197">
        <f t="shared" si="168"/>
        <v>177.6</v>
      </c>
      <c r="H197">
        <f t="shared" si="169"/>
        <v>20</v>
      </c>
      <c r="I197">
        <f t="shared" ref="I197:I260" si="174">E197*8</f>
        <v>40</v>
      </c>
      <c r="S197">
        <f t="shared" ca="1" si="171"/>
        <v>115</v>
      </c>
      <c r="T197" s="4">
        <f t="shared" ca="1" si="172"/>
        <v>3.8</v>
      </c>
      <c r="U197">
        <v>1.96</v>
      </c>
    </row>
    <row r="198" spans="1:21" x14ac:dyDescent="0.2">
      <c r="A198">
        <v>2021</v>
      </c>
      <c r="B198" t="s">
        <v>28</v>
      </c>
      <c r="C198" t="s">
        <v>11</v>
      </c>
      <c r="D198" t="s">
        <v>20</v>
      </c>
      <c r="E198">
        <v>97</v>
      </c>
      <c r="F198">
        <f>E198*25</f>
        <v>2425</v>
      </c>
      <c r="G198">
        <f t="shared" si="168"/>
        <v>-5044</v>
      </c>
      <c r="H198">
        <f t="shared" si="169"/>
        <v>1649</v>
      </c>
      <c r="I198">
        <f t="shared" si="174"/>
        <v>776</v>
      </c>
      <c r="S198">
        <f t="shared" ca="1" si="171"/>
        <v>108</v>
      </c>
      <c r="T198" s="4">
        <f t="shared" ca="1" si="172"/>
        <v>-0.64</v>
      </c>
      <c r="U198">
        <v>-3.08</v>
      </c>
    </row>
    <row r="199" spans="1:21" x14ac:dyDescent="0.2">
      <c r="A199">
        <v>2021</v>
      </c>
      <c r="B199" t="s">
        <v>28</v>
      </c>
      <c r="C199" t="s">
        <v>11</v>
      </c>
      <c r="D199" t="s">
        <v>14</v>
      </c>
      <c r="E199">
        <v>35</v>
      </c>
      <c r="F199">
        <f>E199*15</f>
        <v>525</v>
      </c>
      <c r="G199">
        <f t="shared" si="168"/>
        <v>1722</v>
      </c>
      <c r="H199">
        <f t="shared" si="169"/>
        <v>350</v>
      </c>
      <c r="I199">
        <f t="shared" ref="I199:I262" si="175">E199*5</f>
        <v>175</v>
      </c>
      <c r="S199">
        <f t="shared" ca="1" si="171"/>
        <v>103</v>
      </c>
      <c r="T199" s="4">
        <f t="shared" ca="1" si="172"/>
        <v>-3.56</v>
      </c>
      <c r="U199">
        <v>2.2799999999999998</v>
      </c>
    </row>
    <row r="200" spans="1:21" x14ac:dyDescent="0.2">
      <c r="A200">
        <v>2021</v>
      </c>
      <c r="B200" t="s">
        <v>28</v>
      </c>
      <c r="C200" t="s">
        <v>9</v>
      </c>
      <c r="D200" t="s">
        <v>15</v>
      </c>
      <c r="E200">
        <v>139</v>
      </c>
      <c r="F200">
        <f>E200*10</f>
        <v>1390</v>
      </c>
      <c r="G200">
        <f t="shared" si="168"/>
        <v>-3058</v>
      </c>
      <c r="H200">
        <f t="shared" si="169"/>
        <v>834</v>
      </c>
      <c r="I200">
        <f t="shared" ref="I200:I263" si="176">E200*4</f>
        <v>556</v>
      </c>
      <c r="S200">
        <f t="shared" ca="1" si="171"/>
        <v>100</v>
      </c>
      <c r="T200" s="4">
        <f t="shared" ca="1" si="172"/>
        <v>-1.2</v>
      </c>
      <c r="U200">
        <v>-3.2</v>
      </c>
    </row>
    <row r="201" spans="1:21" x14ac:dyDescent="0.2">
      <c r="A201">
        <v>2021</v>
      </c>
      <c r="B201" t="s">
        <v>28</v>
      </c>
      <c r="C201" t="s">
        <v>9</v>
      </c>
      <c r="D201" t="s">
        <v>16</v>
      </c>
      <c r="E201">
        <v>133</v>
      </c>
      <c r="F201">
        <f>E201*10</f>
        <v>1330</v>
      </c>
      <c r="G201">
        <f t="shared" si="168"/>
        <v>-3724</v>
      </c>
      <c r="H201">
        <f t="shared" si="169"/>
        <v>931</v>
      </c>
      <c r="I201">
        <f t="shared" ref="I201:I264" si="177">E201*3</f>
        <v>399</v>
      </c>
      <c r="S201">
        <f t="shared" ca="1" si="171"/>
        <v>40</v>
      </c>
      <c r="T201" s="4">
        <f t="shared" ca="1" si="172"/>
        <v>-1.4</v>
      </c>
      <c r="U201">
        <v>-3.8</v>
      </c>
    </row>
    <row r="202" spans="1:21" x14ac:dyDescent="0.2">
      <c r="A202">
        <v>2021</v>
      </c>
      <c r="B202" t="s">
        <v>28</v>
      </c>
      <c r="C202" t="s">
        <v>9</v>
      </c>
      <c r="D202" t="s">
        <v>17</v>
      </c>
      <c r="E202">
        <v>46</v>
      </c>
      <c r="F202">
        <f>E202*10</f>
        <v>460</v>
      </c>
      <c r="G202">
        <f t="shared" si="168"/>
        <v>-662.39999999999986</v>
      </c>
      <c r="H202">
        <f t="shared" si="169"/>
        <v>322</v>
      </c>
      <c r="I202">
        <f t="shared" si="177"/>
        <v>138</v>
      </c>
      <c r="S202">
        <f t="shared" ca="1" si="171"/>
        <v>79</v>
      </c>
      <c r="T202" s="4">
        <f t="shared" ca="1" si="172"/>
        <v>-2.2400000000000002</v>
      </c>
      <c r="U202">
        <v>-2.44</v>
      </c>
    </row>
    <row r="203" spans="1:21" x14ac:dyDescent="0.2">
      <c r="A203">
        <v>2021</v>
      </c>
      <c r="B203" t="s">
        <v>28</v>
      </c>
      <c r="C203" t="s">
        <v>10</v>
      </c>
      <c r="D203" t="s">
        <v>18</v>
      </c>
      <c r="E203">
        <v>53</v>
      </c>
      <c r="F203">
        <f>E203*150</f>
        <v>7950</v>
      </c>
      <c r="G203">
        <f t="shared" si="168"/>
        <v>14946</v>
      </c>
      <c r="H203">
        <f t="shared" si="169"/>
        <v>3710</v>
      </c>
      <c r="I203">
        <f t="shared" ref="I203:I266" si="178">E203*80</f>
        <v>4240</v>
      </c>
      <c r="S203">
        <f t="shared" ca="1" si="171"/>
        <v>147</v>
      </c>
      <c r="T203" s="4">
        <f t="shared" ca="1" si="172"/>
        <v>1.92</v>
      </c>
      <c r="U203">
        <v>0.88</v>
      </c>
    </row>
    <row r="204" spans="1:21" x14ac:dyDescent="0.2">
      <c r="A204">
        <v>2021</v>
      </c>
      <c r="B204" t="s">
        <v>28</v>
      </c>
      <c r="C204" t="s">
        <v>10</v>
      </c>
      <c r="D204" t="s">
        <v>19</v>
      </c>
      <c r="E204">
        <v>108</v>
      </c>
      <c r="F204">
        <f>E204*180</f>
        <v>19440</v>
      </c>
      <c r="G204">
        <f t="shared" si="168"/>
        <v>-3110.3999999999978</v>
      </c>
      <c r="H204">
        <f t="shared" si="169"/>
        <v>7560</v>
      </c>
      <c r="I204">
        <f t="shared" ref="I204:I267" si="179">E204*110</f>
        <v>11880</v>
      </c>
      <c r="S204">
        <f t="shared" ca="1" si="171"/>
        <v>114</v>
      </c>
      <c r="T204" s="4">
        <f t="shared" ca="1" si="172"/>
        <v>-3.6</v>
      </c>
      <c r="U204">
        <v>-1.1599999999999999</v>
      </c>
    </row>
    <row r="205" spans="1:21" x14ac:dyDescent="0.2">
      <c r="A205">
        <v>2021</v>
      </c>
      <c r="B205" t="s">
        <v>28</v>
      </c>
      <c r="C205" t="s">
        <v>22</v>
      </c>
      <c r="D205" t="s">
        <v>13</v>
      </c>
      <c r="E205">
        <v>64</v>
      </c>
      <c r="F205">
        <f>E205*50</f>
        <v>3200</v>
      </c>
      <c r="G205">
        <f t="shared" si="168"/>
        <v>-6528</v>
      </c>
      <c r="H205">
        <f t="shared" si="169"/>
        <v>1472</v>
      </c>
      <c r="I205">
        <f t="shared" ref="I205:I268" si="180">E205*27</f>
        <v>1728</v>
      </c>
      <c r="S205">
        <f t="shared" ca="1" si="171"/>
        <v>88</v>
      </c>
      <c r="T205" s="4">
        <f t="shared" ca="1" si="172"/>
        <v>1.52</v>
      </c>
      <c r="U205">
        <v>-3.04</v>
      </c>
    </row>
    <row r="206" spans="1:21" x14ac:dyDescent="0.2">
      <c r="A206">
        <v>2021</v>
      </c>
      <c r="B206" t="s">
        <v>28</v>
      </c>
      <c r="C206" t="s">
        <v>47</v>
      </c>
      <c r="D206" t="s">
        <v>23</v>
      </c>
      <c r="E206">
        <v>18</v>
      </c>
      <c r="F206">
        <f>E206*110</f>
        <v>1980</v>
      </c>
      <c r="G206">
        <f t="shared" si="168"/>
        <v>-4356</v>
      </c>
      <c r="H206">
        <f t="shared" si="169"/>
        <v>630</v>
      </c>
      <c r="I206">
        <f t="shared" ref="I206:I269" si="181">E206*75</f>
        <v>1350</v>
      </c>
      <c r="S206">
        <f t="shared" ca="1" si="171"/>
        <v>18</v>
      </c>
      <c r="T206" s="4">
        <f t="shared" ca="1" si="172"/>
        <v>-0.04</v>
      </c>
      <c r="U206">
        <v>-3.2</v>
      </c>
    </row>
    <row r="207" spans="1:21" x14ac:dyDescent="0.2">
      <c r="A207">
        <v>2021</v>
      </c>
      <c r="B207" t="s">
        <v>28</v>
      </c>
      <c r="C207" t="s">
        <v>22</v>
      </c>
      <c r="D207" t="s">
        <v>24</v>
      </c>
      <c r="E207">
        <v>25</v>
      </c>
      <c r="F207">
        <f>E207*90</f>
        <v>2250</v>
      </c>
      <c r="G207">
        <f t="shared" si="168"/>
        <v>-5220</v>
      </c>
      <c r="H207">
        <f t="shared" si="169"/>
        <v>975</v>
      </c>
      <c r="I207">
        <f t="shared" ref="I207:I270" si="182">E207*51</f>
        <v>1275</v>
      </c>
      <c r="S207">
        <f t="shared" ca="1" si="171"/>
        <v>103</v>
      </c>
      <c r="T207" s="4">
        <f t="shared" ca="1" si="172"/>
        <v>-1.56</v>
      </c>
      <c r="U207">
        <v>-3.32</v>
      </c>
    </row>
    <row r="208" spans="1:21" x14ac:dyDescent="0.2">
      <c r="A208">
        <v>2021</v>
      </c>
      <c r="B208" t="s">
        <v>28</v>
      </c>
      <c r="C208" t="s">
        <v>47</v>
      </c>
      <c r="D208" t="s">
        <v>25</v>
      </c>
      <c r="E208">
        <v>103</v>
      </c>
      <c r="F208">
        <f>E208*190</f>
        <v>19570</v>
      </c>
      <c r="G208">
        <f t="shared" si="168"/>
        <v>28180.799999999999</v>
      </c>
      <c r="H208">
        <f t="shared" si="169"/>
        <v>6695</v>
      </c>
      <c r="I208">
        <f t="shared" ref="I208:I271" si="183">E208*125</f>
        <v>12875</v>
      </c>
      <c r="S208">
        <f t="shared" ca="1" si="171"/>
        <v>28</v>
      </c>
      <c r="T208" s="4">
        <f t="shared" ca="1" si="172"/>
        <v>-2.44</v>
      </c>
      <c r="U208">
        <v>0.44</v>
      </c>
    </row>
    <row r="209" spans="1:21" x14ac:dyDescent="0.2">
      <c r="A209">
        <v>2021</v>
      </c>
      <c r="B209" t="s">
        <v>28</v>
      </c>
      <c r="C209" t="s">
        <v>22</v>
      </c>
      <c r="D209" t="s">
        <v>26</v>
      </c>
      <c r="E209">
        <v>72</v>
      </c>
      <c r="F209">
        <f>E209*230</f>
        <v>16560</v>
      </c>
      <c r="G209">
        <f t="shared" si="168"/>
        <v>-23846.400000000001</v>
      </c>
      <c r="H209">
        <f t="shared" si="169"/>
        <v>2952</v>
      </c>
      <c r="I209">
        <f t="shared" ref="I209:I272" si="184">E209*189</f>
        <v>13608</v>
      </c>
      <c r="S209">
        <f t="shared" ca="1" si="171"/>
        <v>128</v>
      </c>
      <c r="T209" s="4">
        <f t="shared" ca="1" si="172"/>
        <v>-0.72</v>
      </c>
      <c r="U209">
        <v>-2.44</v>
      </c>
    </row>
    <row r="210" spans="1:21" x14ac:dyDescent="0.2">
      <c r="A210">
        <v>2021</v>
      </c>
      <c r="B210" t="s">
        <v>28</v>
      </c>
      <c r="C210" t="s">
        <v>48</v>
      </c>
      <c r="D210" t="s">
        <v>12</v>
      </c>
      <c r="E210">
        <v>103</v>
      </c>
      <c r="F210">
        <f>E210*5</f>
        <v>515</v>
      </c>
      <c r="G210">
        <f t="shared" si="168"/>
        <v>-782.8</v>
      </c>
      <c r="H210">
        <f t="shared" si="169"/>
        <v>206</v>
      </c>
      <c r="I210">
        <f t="shared" ref="I210:I273" si="185">E210*3</f>
        <v>309</v>
      </c>
      <c r="S210">
        <f t="shared" ca="1" si="171"/>
        <v>21</v>
      </c>
      <c r="T210" s="4">
        <f t="shared" ca="1" si="172"/>
        <v>-1.6</v>
      </c>
      <c r="U210">
        <v>-2.52</v>
      </c>
    </row>
    <row r="211" spans="1:21" x14ac:dyDescent="0.2">
      <c r="A211">
        <v>2021</v>
      </c>
      <c r="B211" t="s">
        <v>28</v>
      </c>
      <c r="C211" t="s">
        <v>48</v>
      </c>
      <c r="D211" t="s">
        <v>21</v>
      </c>
      <c r="E211">
        <v>88</v>
      </c>
      <c r="F211">
        <f>E211*12</f>
        <v>1056</v>
      </c>
      <c r="G211">
        <f t="shared" si="168"/>
        <v>-1520.6399999999999</v>
      </c>
      <c r="H211">
        <f t="shared" si="169"/>
        <v>352</v>
      </c>
      <c r="I211">
        <f t="shared" ref="I211:I274" si="186">E211*8</f>
        <v>704</v>
      </c>
      <c r="S211">
        <f t="shared" ca="1" si="171"/>
        <v>44</v>
      </c>
      <c r="T211" s="4">
        <f t="shared" ca="1" si="172"/>
        <v>-2.16</v>
      </c>
      <c r="U211">
        <v>-2.44</v>
      </c>
    </row>
    <row r="212" spans="1:21" x14ac:dyDescent="0.2">
      <c r="A212">
        <v>2021</v>
      </c>
      <c r="B212" t="s">
        <v>29</v>
      </c>
      <c r="C212" t="s">
        <v>11</v>
      </c>
      <c r="D212" t="s">
        <v>20</v>
      </c>
      <c r="E212">
        <v>1</v>
      </c>
      <c r="F212">
        <f>E212*25</f>
        <v>25</v>
      </c>
      <c r="G212">
        <f t="shared" si="168"/>
        <v>-70</v>
      </c>
      <c r="H212">
        <f t="shared" si="169"/>
        <v>17</v>
      </c>
      <c r="I212">
        <f t="shared" si="186"/>
        <v>8</v>
      </c>
      <c r="S212">
        <f t="shared" ca="1" si="171"/>
        <v>41</v>
      </c>
      <c r="T212" s="4">
        <f t="shared" ca="1" si="172"/>
        <v>-0.28000000000000003</v>
      </c>
      <c r="U212">
        <v>-3.8</v>
      </c>
    </row>
    <row r="213" spans="1:21" x14ac:dyDescent="0.2">
      <c r="A213">
        <v>2021</v>
      </c>
      <c r="B213" t="s">
        <v>29</v>
      </c>
      <c r="C213" t="s">
        <v>11</v>
      </c>
      <c r="D213" t="s">
        <v>14</v>
      </c>
      <c r="E213">
        <v>97</v>
      </c>
      <c r="F213">
        <f>E213*15</f>
        <v>1455</v>
      </c>
      <c r="G213">
        <f t="shared" si="168"/>
        <v>7158.5999999999995</v>
      </c>
      <c r="H213">
        <f t="shared" si="169"/>
        <v>970</v>
      </c>
      <c r="I213">
        <f t="shared" ref="I213:I276" si="187">E213*5</f>
        <v>485</v>
      </c>
      <c r="S213">
        <f t="shared" ca="1" si="171"/>
        <v>146</v>
      </c>
      <c r="T213" s="4">
        <f t="shared" ca="1" si="172"/>
        <v>-1.2</v>
      </c>
      <c r="U213">
        <v>3.92</v>
      </c>
    </row>
    <row r="214" spans="1:21" x14ac:dyDescent="0.2">
      <c r="A214">
        <v>2021</v>
      </c>
      <c r="B214" t="s">
        <v>29</v>
      </c>
      <c r="C214" t="s">
        <v>9</v>
      </c>
      <c r="D214" t="s">
        <v>15</v>
      </c>
      <c r="E214">
        <v>102</v>
      </c>
      <c r="F214">
        <f>E214*10</f>
        <v>1020</v>
      </c>
      <c r="G214">
        <f t="shared" si="168"/>
        <v>1183.2</v>
      </c>
      <c r="H214">
        <f t="shared" si="169"/>
        <v>612</v>
      </c>
      <c r="I214">
        <f t="shared" ref="I214:I277" si="188">E214*4</f>
        <v>408</v>
      </c>
      <c r="S214">
        <f t="shared" ca="1" si="171"/>
        <v>39</v>
      </c>
      <c r="T214" s="4">
        <f t="shared" ca="1" si="172"/>
        <v>3.8</v>
      </c>
      <c r="U214">
        <v>0.16</v>
      </c>
    </row>
    <row r="215" spans="1:21" x14ac:dyDescent="0.2">
      <c r="A215">
        <v>2021</v>
      </c>
      <c r="B215" t="s">
        <v>29</v>
      </c>
      <c r="C215" t="s">
        <v>9</v>
      </c>
      <c r="D215" t="s">
        <v>16</v>
      </c>
      <c r="E215">
        <v>112</v>
      </c>
      <c r="F215">
        <f>E215*10</f>
        <v>1120</v>
      </c>
      <c r="G215">
        <f t="shared" si="168"/>
        <v>2195.1999999999998</v>
      </c>
      <c r="H215">
        <f t="shared" si="169"/>
        <v>784</v>
      </c>
      <c r="I215">
        <f t="shared" ref="I215:I278" si="189">E215*3</f>
        <v>336</v>
      </c>
      <c r="S215">
        <f t="shared" ca="1" si="171"/>
        <v>67</v>
      </c>
      <c r="T215" s="4">
        <f t="shared" ca="1" si="172"/>
        <v>2.8</v>
      </c>
      <c r="U215">
        <v>0.96</v>
      </c>
    </row>
    <row r="216" spans="1:21" x14ac:dyDescent="0.2">
      <c r="A216">
        <v>2021</v>
      </c>
      <c r="B216" t="s">
        <v>29</v>
      </c>
      <c r="C216" t="s">
        <v>9</v>
      </c>
      <c r="D216" t="s">
        <v>17</v>
      </c>
      <c r="E216">
        <v>82</v>
      </c>
      <c r="F216">
        <f>E216*10</f>
        <v>820</v>
      </c>
      <c r="G216">
        <f t="shared" si="168"/>
        <v>-1180.8</v>
      </c>
      <c r="H216">
        <f t="shared" si="169"/>
        <v>574</v>
      </c>
      <c r="I216">
        <f t="shared" si="189"/>
        <v>246</v>
      </c>
      <c r="S216">
        <f t="shared" ca="1" si="171"/>
        <v>115</v>
      </c>
      <c r="T216" s="4">
        <f t="shared" ca="1" si="172"/>
        <v>1.92</v>
      </c>
      <c r="U216">
        <v>-2.44</v>
      </c>
    </row>
    <row r="217" spans="1:21" x14ac:dyDescent="0.2">
      <c r="A217">
        <v>2021</v>
      </c>
      <c r="B217" t="s">
        <v>29</v>
      </c>
      <c r="C217" t="s">
        <v>10</v>
      </c>
      <c r="D217" t="s">
        <v>18</v>
      </c>
      <c r="E217">
        <v>2</v>
      </c>
      <c r="F217">
        <f>E217*150</f>
        <v>300</v>
      </c>
      <c r="G217">
        <f t="shared" si="168"/>
        <v>-624</v>
      </c>
      <c r="H217">
        <f t="shared" si="169"/>
        <v>140</v>
      </c>
      <c r="I217">
        <f t="shared" ref="I217:I280" si="190">E217*80</f>
        <v>160</v>
      </c>
      <c r="S217">
        <f t="shared" ca="1" si="171"/>
        <v>131</v>
      </c>
      <c r="T217" s="4">
        <f t="shared" ca="1" si="172"/>
        <v>-3.64</v>
      </c>
      <c r="U217">
        <v>-3.08</v>
      </c>
    </row>
    <row r="218" spans="1:21" x14ac:dyDescent="0.2">
      <c r="A218">
        <v>2021</v>
      </c>
      <c r="B218" t="s">
        <v>29</v>
      </c>
      <c r="C218" t="s">
        <v>10</v>
      </c>
      <c r="D218" t="s">
        <v>19</v>
      </c>
      <c r="E218">
        <v>73</v>
      </c>
      <c r="F218">
        <f>E218*180</f>
        <v>13140</v>
      </c>
      <c r="G218">
        <f t="shared" si="168"/>
        <v>15242.4</v>
      </c>
      <c r="H218">
        <f t="shared" si="169"/>
        <v>5110</v>
      </c>
      <c r="I218">
        <f t="shared" ref="I218:I281" si="191">E218*110</f>
        <v>8030</v>
      </c>
      <c r="S218">
        <f t="shared" ca="1" si="171"/>
        <v>55</v>
      </c>
      <c r="T218" s="4">
        <f t="shared" ca="1" si="172"/>
        <v>2.08</v>
      </c>
      <c r="U218">
        <v>0.16</v>
      </c>
    </row>
    <row r="219" spans="1:21" x14ac:dyDescent="0.2">
      <c r="A219">
        <v>2021</v>
      </c>
      <c r="B219" t="s">
        <v>29</v>
      </c>
      <c r="C219" t="s">
        <v>22</v>
      </c>
      <c r="D219" t="s">
        <v>13</v>
      </c>
      <c r="E219">
        <v>95</v>
      </c>
      <c r="F219">
        <f>E219*50</f>
        <v>4750</v>
      </c>
      <c r="G219">
        <f t="shared" si="168"/>
        <v>6270</v>
      </c>
      <c r="H219">
        <f t="shared" si="169"/>
        <v>2185</v>
      </c>
      <c r="I219">
        <f t="shared" ref="I219:I282" si="192">E219*27</f>
        <v>2565</v>
      </c>
      <c r="S219">
        <f t="shared" ca="1" si="171"/>
        <v>43</v>
      </c>
      <c r="T219" s="4">
        <f t="shared" ca="1" si="172"/>
        <v>-3.32</v>
      </c>
      <c r="U219">
        <v>0.32</v>
      </c>
    </row>
    <row r="220" spans="1:21" x14ac:dyDescent="0.2">
      <c r="A220">
        <v>2021</v>
      </c>
      <c r="B220" t="s">
        <v>29</v>
      </c>
      <c r="C220" t="s">
        <v>47</v>
      </c>
      <c r="D220" t="s">
        <v>23</v>
      </c>
      <c r="E220">
        <v>20</v>
      </c>
      <c r="F220">
        <f>E220*110</f>
        <v>2200</v>
      </c>
      <c r="G220">
        <f t="shared" si="168"/>
        <v>3784</v>
      </c>
      <c r="H220">
        <f t="shared" si="169"/>
        <v>700</v>
      </c>
      <c r="I220">
        <f t="shared" ref="I220:I283" si="193">E220*75</f>
        <v>1500</v>
      </c>
      <c r="S220">
        <f t="shared" ca="1" si="171"/>
        <v>47</v>
      </c>
      <c r="T220" s="4">
        <f t="shared" ca="1" si="172"/>
        <v>2</v>
      </c>
      <c r="U220">
        <v>0.72</v>
      </c>
    </row>
    <row r="221" spans="1:21" x14ac:dyDescent="0.2">
      <c r="A221">
        <v>2021</v>
      </c>
      <c r="B221" t="s">
        <v>29</v>
      </c>
      <c r="C221" t="s">
        <v>22</v>
      </c>
      <c r="D221" t="s">
        <v>24</v>
      </c>
      <c r="E221">
        <v>125</v>
      </c>
      <c r="F221">
        <f>E221*90</f>
        <v>11250</v>
      </c>
      <c r="G221">
        <f t="shared" si="168"/>
        <v>38700</v>
      </c>
      <c r="H221">
        <f t="shared" si="169"/>
        <v>4875</v>
      </c>
      <c r="I221">
        <f t="shared" ref="I221:I284" si="194">E221*51</f>
        <v>6375</v>
      </c>
      <c r="S221">
        <f t="shared" ca="1" si="171"/>
        <v>40</v>
      </c>
      <c r="T221" s="4">
        <f t="shared" ca="1" si="172"/>
        <v>3.28</v>
      </c>
      <c r="U221">
        <v>2.44</v>
      </c>
    </row>
    <row r="222" spans="1:21" x14ac:dyDescent="0.2">
      <c r="A222">
        <v>2021</v>
      </c>
      <c r="B222" t="s">
        <v>29</v>
      </c>
      <c r="C222" t="s">
        <v>47</v>
      </c>
      <c r="D222" t="s">
        <v>25</v>
      </c>
      <c r="E222">
        <v>122</v>
      </c>
      <c r="F222">
        <f>E222*190</f>
        <v>23180</v>
      </c>
      <c r="G222">
        <f t="shared" si="168"/>
        <v>74176</v>
      </c>
      <c r="H222">
        <f t="shared" si="169"/>
        <v>7930</v>
      </c>
      <c r="I222">
        <f t="shared" ref="I222:I285" si="195">E222*125</f>
        <v>15250</v>
      </c>
      <c r="S222">
        <f t="shared" ca="1" si="171"/>
        <v>107</v>
      </c>
      <c r="T222" s="4">
        <f t="shared" ca="1" si="172"/>
        <v>3.56</v>
      </c>
      <c r="U222">
        <v>2.2000000000000002</v>
      </c>
    </row>
    <row r="223" spans="1:21" x14ac:dyDescent="0.2">
      <c r="A223">
        <v>2021</v>
      </c>
      <c r="B223" t="s">
        <v>29</v>
      </c>
      <c r="C223" t="s">
        <v>22</v>
      </c>
      <c r="D223" t="s">
        <v>26</v>
      </c>
      <c r="E223">
        <v>117</v>
      </c>
      <c r="F223">
        <f>E223*230</f>
        <v>26910</v>
      </c>
      <c r="G223">
        <f t="shared" si="168"/>
        <v>-10764</v>
      </c>
      <c r="H223">
        <f t="shared" si="169"/>
        <v>4797</v>
      </c>
      <c r="I223">
        <f t="shared" ref="I223:I286" si="196">E223*189</f>
        <v>22113</v>
      </c>
      <c r="S223">
        <f t="shared" ca="1" si="171"/>
        <v>55</v>
      </c>
      <c r="T223" s="4">
        <f t="shared" ca="1" si="172"/>
        <v>-2.92</v>
      </c>
      <c r="U223">
        <v>-1.4</v>
      </c>
    </row>
    <row r="224" spans="1:21" x14ac:dyDescent="0.2">
      <c r="A224">
        <v>2021</v>
      </c>
      <c r="B224" t="s">
        <v>29</v>
      </c>
      <c r="C224" t="s">
        <v>48</v>
      </c>
      <c r="D224" t="s">
        <v>12</v>
      </c>
      <c r="E224">
        <v>120</v>
      </c>
      <c r="F224">
        <f>E224*5</f>
        <v>600</v>
      </c>
      <c r="G224">
        <f t="shared" si="168"/>
        <v>1416</v>
      </c>
      <c r="H224">
        <f t="shared" si="169"/>
        <v>240</v>
      </c>
      <c r="I224">
        <f t="shared" ref="I224:I287" si="197">E224*3</f>
        <v>360</v>
      </c>
      <c r="S224">
        <f t="shared" ca="1" si="171"/>
        <v>105</v>
      </c>
      <c r="T224" s="4">
        <f t="shared" ca="1" si="172"/>
        <v>0.36</v>
      </c>
      <c r="U224">
        <v>1.36</v>
      </c>
    </row>
    <row r="225" spans="1:21" x14ac:dyDescent="0.2">
      <c r="A225">
        <v>2021</v>
      </c>
      <c r="B225" t="s">
        <v>29</v>
      </c>
      <c r="C225" t="s">
        <v>48</v>
      </c>
      <c r="D225" t="s">
        <v>21</v>
      </c>
      <c r="E225">
        <v>79</v>
      </c>
      <c r="F225">
        <f>E225*12</f>
        <v>948</v>
      </c>
      <c r="G225">
        <f t="shared" si="168"/>
        <v>2730.24</v>
      </c>
      <c r="H225">
        <f t="shared" si="169"/>
        <v>316</v>
      </c>
      <c r="I225">
        <f t="shared" ref="I225:I288" si="198">E225*8</f>
        <v>632</v>
      </c>
      <c r="S225">
        <f t="shared" ca="1" si="171"/>
        <v>126</v>
      </c>
      <c r="T225" s="4">
        <f t="shared" ca="1" si="172"/>
        <v>3.24</v>
      </c>
      <c r="U225">
        <v>1.88</v>
      </c>
    </row>
    <row r="226" spans="1:21" x14ac:dyDescent="0.2">
      <c r="A226">
        <v>2021</v>
      </c>
      <c r="B226" t="s">
        <v>30</v>
      </c>
      <c r="C226" t="s">
        <v>11</v>
      </c>
      <c r="D226" t="s">
        <v>20</v>
      </c>
      <c r="E226">
        <v>149</v>
      </c>
      <c r="F226">
        <f>E226*25</f>
        <v>3725</v>
      </c>
      <c r="G226">
        <f t="shared" si="168"/>
        <v>-1788</v>
      </c>
      <c r="H226">
        <f t="shared" si="169"/>
        <v>2533</v>
      </c>
      <c r="I226">
        <f t="shared" si="198"/>
        <v>1192</v>
      </c>
      <c r="S226">
        <f t="shared" ca="1" si="171"/>
        <v>75</v>
      </c>
      <c r="T226" s="4">
        <f t="shared" ca="1" si="172"/>
        <v>1.84</v>
      </c>
      <c r="U226">
        <v>-1.48</v>
      </c>
    </row>
    <row r="227" spans="1:21" x14ac:dyDescent="0.2">
      <c r="A227">
        <v>2021</v>
      </c>
      <c r="B227" t="s">
        <v>30</v>
      </c>
      <c r="C227" t="s">
        <v>11</v>
      </c>
      <c r="D227" t="s">
        <v>14</v>
      </c>
      <c r="E227">
        <v>5</v>
      </c>
      <c r="F227">
        <f>E227*15</f>
        <v>75</v>
      </c>
      <c r="G227">
        <f t="shared" si="168"/>
        <v>336</v>
      </c>
      <c r="H227">
        <f t="shared" si="169"/>
        <v>50</v>
      </c>
      <c r="I227">
        <f t="shared" ref="I227:I290" si="199">E227*5</f>
        <v>25</v>
      </c>
      <c r="S227">
        <f t="shared" ca="1" si="171"/>
        <v>22</v>
      </c>
      <c r="T227" s="4">
        <f t="shared" ca="1" si="172"/>
        <v>-0.44</v>
      </c>
      <c r="U227">
        <v>3.48</v>
      </c>
    </row>
    <row r="228" spans="1:21" x14ac:dyDescent="0.2">
      <c r="A228">
        <v>2021</v>
      </c>
      <c r="B228" t="s">
        <v>30</v>
      </c>
      <c r="C228" t="s">
        <v>9</v>
      </c>
      <c r="D228" t="s">
        <v>15</v>
      </c>
      <c r="E228">
        <v>61</v>
      </c>
      <c r="F228">
        <f>E228*10</f>
        <v>610</v>
      </c>
      <c r="G228">
        <f t="shared" si="168"/>
        <v>-1366.4</v>
      </c>
      <c r="H228">
        <f t="shared" si="169"/>
        <v>366</v>
      </c>
      <c r="I228">
        <f t="shared" ref="I228:I291" si="200">E228*4</f>
        <v>244</v>
      </c>
      <c r="S228">
        <f t="shared" ca="1" si="171"/>
        <v>2</v>
      </c>
      <c r="T228" s="4">
        <f t="shared" ca="1" si="172"/>
        <v>2.48</v>
      </c>
      <c r="U228">
        <v>-3.24</v>
      </c>
    </row>
    <row r="229" spans="1:21" x14ac:dyDescent="0.2">
      <c r="A229">
        <v>2021</v>
      </c>
      <c r="B229" t="s">
        <v>30</v>
      </c>
      <c r="C229" t="s">
        <v>9</v>
      </c>
      <c r="D229" t="s">
        <v>16</v>
      </c>
      <c r="E229">
        <v>44</v>
      </c>
      <c r="F229">
        <f>E229*10</f>
        <v>440</v>
      </c>
      <c r="G229">
        <f t="shared" si="168"/>
        <v>2059.1999999999998</v>
      </c>
      <c r="H229">
        <f t="shared" si="169"/>
        <v>308</v>
      </c>
      <c r="I229">
        <f t="shared" ref="I229:I292" si="201">E229*3</f>
        <v>132</v>
      </c>
      <c r="S229">
        <f t="shared" ca="1" si="171"/>
        <v>84</v>
      </c>
      <c r="T229" s="4">
        <f t="shared" ca="1" si="172"/>
        <v>0.96</v>
      </c>
      <c r="U229">
        <v>3.68</v>
      </c>
    </row>
    <row r="230" spans="1:21" x14ac:dyDescent="0.2">
      <c r="A230">
        <v>2021</v>
      </c>
      <c r="B230" t="s">
        <v>30</v>
      </c>
      <c r="C230" t="s">
        <v>9</v>
      </c>
      <c r="D230" t="s">
        <v>17</v>
      </c>
      <c r="E230">
        <v>137</v>
      </c>
      <c r="F230">
        <f>E230*10</f>
        <v>1370</v>
      </c>
      <c r="G230">
        <f t="shared" si="168"/>
        <v>6356.8</v>
      </c>
      <c r="H230">
        <f t="shared" si="169"/>
        <v>959</v>
      </c>
      <c r="I230">
        <f t="shared" si="201"/>
        <v>411</v>
      </c>
      <c r="S230">
        <f t="shared" ca="1" si="171"/>
        <v>59</v>
      </c>
      <c r="T230" s="4">
        <f t="shared" ca="1" si="172"/>
        <v>0</v>
      </c>
      <c r="U230">
        <v>3.64</v>
      </c>
    </row>
    <row r="231" spans="1:21" x14ac:dyDescent="0.2">
      <c r="A231">
        <v>2021</v>
      </c>
      <c r="B231" t="s">
        <v>30</v>
      </c>
      <c r="C231" t="s">
        <v>10</v>
      </c>
      <c r="D231" t="s">
        <v>18</v>
      </c>
      <c r="E231">
        <v>110</v>
      </c>
      <c r="F231">
        <f>E231*150</f>
        <v>16500</v>
      </c>
      <c r="G231">
        <f t="shared" si="168"/>
        <v>74580</v>
      </c>
      <c r="H231">
        <f t="shared" si="169"/>
        <v>7700</v>
      </c>
      <c r="I231">
        <f t="shared" ref="I231:I294" si="202">E231*80</f>
        <v>8800</v>
      </c>
      <c r="S231">
        <f t="shared" ca="1" si="171"/>
        <v>97</v>
      </c>
      <c r="T231" s="4">
        <f t="shared" ca="1" si="172"/>
        <v>-0.28000000000000003</v>
      </c>
      <c r="U231">
        <v>3.52</v>
      </c>
    </row>
    <row r="232" spans="1:21" x14ac:dyDescent="0.2">
      <c r="A232">
        <v>2021</v>
      </c>
      <c r="B232" t="s">
        <v>30</v>
      </c>
      <c r="C232" t="s">
        <v>10</v>
      </c>
      <c r="D232" t="s">
        <v>19</v>
      </c>
      <c r="E232">
        <v>30</v>
      </c>
      <c r="F232">
        <f>E232*180</f>
        <v>5400</v>
      </c>
      <c r="G232">
        <f t="shared" si="168"/>
        <v>-3456</v>
      </c>
      <c r="H232">
        <f t="shared" si="169"/>
        <v>2100</v>
      </c>
      <c r="I232">
        <f t="shared" ref="I232:I295" si="203">E232*110</f>
        <v>3300</v>
      </c>
      <c r="S232">
        <f t="shared" ca="1" si="171"/>
        <v>74</v>
      </c>
      <c r="T232" s="4">
        <f t="shared" ca="1" si="172"/>
        <v>-0.08</v>
      </c>
      <c r="U232">
        <v>-1.64</v>
      </c>
    </row>
    <row r="233" spans="1:21" x14ac:dyDescent="0.2">
      <c r="A233">
        <v>2021</v>
      </c>
      <c r="B233" t="s">
        <v>30</v>
      </c>
      <c r="C233" t="s">
        <v>22</v>
      </c>
      <c r="D233" t="s">
        <v>13</v>
      </c>
      <c r="E233">
        <v>4</v>
      </c>
      <c r="F233">
        <f>E233*50</f>
        <v>200</v>
      </c>
      <c r="G233">
        <f t="shared" si="168"/>
        <v>160</v>
      </c>
      <c r="H233">
        <f t="shared" si="169"/>
        <v>92</v>
      </c>
      <c r="I233">
        <f t="shared" ref="I233:I296" si="204">E233*27</f>
        <v>108</v>
      </c>
      <c r="S233">
        <f t="shared" ca="1" si="171"/>
        <v>127</v>
      </c>
      <c r="T233" s="4">
        <f t="shared" ca="1" si="172"/>
        <v>3.4</v>
      </c>
      <c r="U233">
        <v>-0.2</v>
      </c>
    </row>
    <row r="234" spans="1:21" x14ac:dyDescent="0.2">
      <c r="A234">
        <v>2021</v>
      </c>
      <c r="B234" t="s">
        <v>30</v>
      </c>
      <c r="C234" t="s">
        <v>47</v>
      </c>
      <c r="D234" t="s">
        <v>23</v>
      </c>
      <c r="E234">
        <v>81</v>
      </c>
      <c r="F234">
        <f>E234*110</f>
        <v>8910</v>
      </c>
      <c r="G234">
        <f t="shared" si="168"/>
        <v>26373.599999999999</v>
      </c>
      <c r="H234">
        <f t="shared" si="169"/>
        <v>2835</v>
      </c>
      <c r="I234">
        <f t="shared" ref="I234:I297" si="205">E234*75</f>
        <v>6075</v>
      </c>
      <c r="S234">
        <f t="shared" ca="1" si="171"/>
        <v>48</v>
      </c>
      <c r="T234" s="4">
        <f t="shared" ca="1" si="172"/>
        <v>1.72</v>
      </c>
      <c r="U234">
        <v>1.96</v>
      </c>
    </row>
    <row r="235" spans="1:21" x14ac:dyDescent="0.2">
      <c r="A235">
        <v>2021</v>
      </c>
      <c r="B235" t="s">
        <v>30</v>
      </c>
      <c r="C235" t="s">
        <v>22</v>
      </c>
      <c r="D235" t="s">
        <v>24</v>
      </c>
      <c r="E235">
        <v>131</v>
      </c>
      <c r="F235">
        <f>E235*90</f>
        <v>11790</v>
      </c>
      <c r="G235">
        <f t="shared" si="168"/>
        <v>-4244.4000000000015</v>
      </c>
      <c r="H235">
        <f t="shared" si="169"/>
        <v>5109</v>
      </c>
      <c r="I235">
        <f t="shared" ref="I235:I298" si="206">E235*51</f>
        <v>6681</v>
      </c>
      <c r="S235">
        <f t="shared" ca="1" si="171"/>
        <v>138</v>
      </c>
      <c r="T235" s="4">
        <f t="shared" ca="1" si="172"/>
        <v>-2.6</v>
      </c>
      <c r="U235">
        <v>-1.36</v>
      </c>
    </row>
    <row r="236" spans="1:21" x14ac:dyDescent="0.2">
      <c r="A236">
        <v>2021</v>
      </c>
      <c r="B236" t="s">
        <v>30</v>
      </c>
      <c r="C236" t="s">
        <v>47</v>
      </c>
      <c r="D236" t="s">
        <v>25</v>
      </c>
      <c r="E236">
        <v>15</v>
      </c>
      <c r="F236">
        <f>E236*190</f>
        <v>2850</v>
      </c>
      <c r="G236">
        <f t="shared" si="168"/>
        <v>3534</v>
      </c>
      <c r="H236">
        <f t="shared" si="169"/>
        <v>975</v>
      </c>
      <c r="I236">
        <f t="shared" ref="I236:I299" si="207">E236*125</f>
        <v>1875</v>
      </c>
      <c r="S236">
        <f t="shared" ca="1" si="171"/>
        <v>144</v>
      </c>
      <c r="T236" s="4">
        <f t="shared" ca="1" si="172"/>
        <v>0.56000000000000005</v>
      </c>
      <c r="U236">
        <v>0.24</v>
      </c>
    </row>
    <row r="237" spans="1:21" x14ac:dyDescent="0.2">
      <c r="A237">
        <v>2021</v>
      </c>
      <c r="B237" t="s">
        <v>30</v>
      </c>
      <c r="C237" t="s">
        <v>22</v>
      </c>
      <c r="D237" t="s">
        <v>26</v>
      </c>
      <c r="E237">
        <v>35</v>
      </c>
      <c r="F237">
        <f>E237*230</f>
        <v>8050</v>
      </c>
      <c r="G237">
        <f t="shared" si="168"/>
        <v>6118</v>
      </c>
      <c r="H237">
        <f t="shared" si="169"/>
        <v>1435</v>
      </c>
      <c r="I237">
        <f t="shared" ref="I237:I300" si="208">E237*189</f>
        <v>6615</v>
      </c>
      <c r="S237">
        <f t="shared" ca="1" si="171"/>
        <v>148</v>
      </c>
      <c r="T237" s="4">
        <f t="shared" ca="1" si="172"/>
        <v>3.48</v>
      </c>
      <c r="U237">
        <v>-0.24</v>
      </c>
    </row>
    <row r="238" spans="1:21" x14ac:dyDescent="0.2">
      <c r="A238">
        <v>2021</v>
      </c>
      <c r="B238" t="s">
        <v>30</v>
      </c>
      <c r="C238" t="s">
        <v>48</v>
      </c>
      <c r="D238" t="s">
        <v>12</v>
      </c>
      <c r="E238">
        <v>77</v>
      </c>
      <c r="F238">
        <f>E238*5</f>
        <v>385</v>
      </c>
      <c r="G238">
        <f t="shared" si="168"/>
        <v>-308</v>
      </c>
      <c r="H238">
        <f t="shared" si="169"/>
        <v>154</v>
      </c>
      <c r="I238">
        <f t="shared" ref="I238:I301" si="209">E238*3</f>
        <v>231</v>
      </c>
      <c r="S238">
        <f t="shared" ca="1" si="171"/>
        <v>60</v>
      </c>
      <c r="T238" s="4">
        <f t="shared" ca="1" si="172"/>
        <v>1.48</v>
      </c>
      <c r="U238">
        <v>-1.8</v>
      </c>
    </row>
    <row r="239" spans="1:21" x14ac:dyDescent="0.2">
      <c r="A239">
        <v>2021</v>
      </c>
      <c r="B239" t="s">
        <v>30</v>
      </c>
      <c r="C239" t="s">
        <v>48</v>
      </c>
      <c r="D239" t="s">
        <v>21</v>
      </c>
      <c r="E239">
        <v>78</v>
      </c>
      <c r="F239">
        <f>E239*12</f>
        <v>936</v>
      </c>
      <c r="G239">
        <f t="shared" si="168"/>
        <v>-2134.08</v>
      </c>
      <c r="H239">
        <f t="shared" si="169"/>
        <v>312</v>
      </c>
      <c r="I239">
        <f t="shared" ref="I239:I302" si="210">E239*8</f>
        <v>624</v>
      </c>
      <c r="S239">
        <f t="shared" ca="1" si="171"/>
        <v>47</v>
      </c>
      <c r="T239" s="4">
        <f t="shared" ca="1" si="172"/>
        <v>-1.04</v>
      </c>
      <c r="U239">
        <v>-3.28</v>
      </c>
    </row>
    <row r="240" spans="1:21" x14ac:dyDescent="0.2">
      <c r="A240">
        <v>2021</v>
      </c>
      <c r="B240" t="s">
        <v>31</v>
      </c>
      <c r="C240" t="s">
        <v>11</v>
      </c>
      <c r="D240" t="s">
        <v>20</v>
      </c>
      <c r="E240">
        <v>15</v>
      </c>
      <c r="F240">
        <f>E240*25</f>
        <v>375</v>
      </c>
      <c r="G240">
        <f t="shared" si="168"/>
        <v>-120</v>
      </c>
      <c r="H240">
        <f t="shared" si="169"/>
        <v>255</v>
      </c>
      <c r="I240">
        <f t="shared" si="210"/>
        <v>120</v>
      </c>
      <c r="S240">
        <f t="shared" ca="1" si="171"/>
        <v>89</v>
      </c>
      <c r="T240" s="4">
        <f t="shared" ca="1" si="172"/>
        <v>1.68</v>
      </c>
      <c r="U240">
        <v>-1.32</v>
      </c>
    </row>
    <row r="241" spans="1:21" x14ac:dyDescent="0.2">
      <c r="A241">
        <v>2021</v>
      </c>
      <c r="B241" t="s">
        <v>31</v>
      </c>
      <c r="C241" t="s">
        <v>11</v>
      </c>
      <c r="D241" t="s">
        <v>14</v>
      </c>
      <c r="E241">
        <v>73</v>
      </c>
      <c r="F241">
        <f>E241*15</f>
        <v>1095</v>
      </c>
      <c r="G241">
        <f t="shared" si="168"/>
        <v>-2628</v>
      </c>
      <c r="H241">
        <f t="shared" si="169"/>
        <v>730</v>
      </c>
      <c r="I241">
        <f t="shared" ref="I241:I304" si="211">E241*5</f>
        <v>365</v>
      </c>
      <c r="S241">
        <f t="shared" ca="1" si="171"/>
        <v>59</v>
      </c>
      <c r="T241" s="4">
        <f t="shared" ca="1" si="172"/>
        <v>0.32</v>
      </c>
      <c r="U241">
        <v>-3.4</v>
      </c>
    </row>
    <row r="242" spans="1:21" x14ac:dyDescent="0.2">
      <c r="A242">
        <v>2021</v>
      </c>
      <c r="B242" t="s">
        <v>31</v>
      </c>
      <c r="C242" t="s">
        <v>9</v>
      </c>
      <c r="D242" t="s">
        <v>15</v>
      </c>
      <c r="E242">
        <v>71</v>
      </c>
      <c r="F242">
        <f>E242*10</f>
        <v>710</v>
      </c>
      <c r="G242">
        <f t="shared" si="168"/>
        <v>-1448.4</v>
      </c>
      <c r="H242">
        <f t="shared" si="169"/>
        <v>426</v>
      </c>
      <c r="I242">
        <f t="shared" ref="I242:I305" si="212">E242*4</f>
        <v>284</v>
      </c>
      <c r="S242">
        <f t="shared" ca="1" si="171"/>
        <v>91</v>
      </c>
      <c r="T242" s="4">
        <f t="shared" ca="1" si="172"/>
        <v>2.4</v>
      </c>
      <c r="U242">
        <v>-3.04</v>
      </c>
    </row>
    <row r="243" spans="1:21" x14ac:dyDescent="0.2">
      <c r="A243">
        <v>2021</v>
      </c>
      <c r="B243" t="s">
        <v>31</v>
      </c>
      <c r="C243" t="s">
        <v>9</v>
      </c>
      <c r="D243" t="s">
        <v>16</v>
      </c>
      <c r="E243">
        <v>121</v>
      </c>
      <c r="F243">
        <f>E243*10</f>
        <v>1210</v>
      </c>
      <c r="G243">
        <f t="shared" si="168"/>
        <v>2226.4</v>
      </c>
      <c r="H243">
        <f t="shared" si="169"/>
        <v>847</v>
      </c>
      <c r="I243">
        <f t="shared" ref="I243:I306" si="213">E243*3</f>
        <v>363</v>
      </c>
      <c r="S243">
        <f t="shared" ca="1" si="171"/>
        <v>105</v>
      </c>
      <c r="T243" s="4">
        <f t="shared" ca="1" si="172"/>
        <v>3.72</v>
      </c>
      <c r="U243">
        <v>0.84</v>
      </c>
    </row>
    <row r="244" spans="1:21" x14ac:dyDescent="0.2">
      <c r="A244">
        <v>2021</v>
      </c>
      <c r="B244" t="s">
        <v>31</v>
      </c>
      <c r="C244" t="s">
        <v>9</v>
      </c>
      <c r="D244" t="s">
        <v>17</v>
      </c>
      <c r="E244">
        <v>53</v>
      </c>
      <c r="F244">
        <f>E244*10</f>
        <v>530</v>
      </c>
      <c r="G244">
        <f t="shared" si="168"/>
        <v>-1038.8</v>
      </c>
      <c r="H244">
        <f t="shared" si="169"/>
        <v>371</v>
      </c>
      <c r="I244">
        <f t="shared" si="213"/>
        <v>159</v>
      </c>
      <c r="S244">
        <f t="shared" ca="1" si="171"/>
        <v>89</v>
      </c>
      <c r="T244" s="4">
        <f t="shared" ca="1" si="172"/>
        <v>-0.16</v>
      </c>
      <c r="U244">
        <v>-2.96</v>
      </c>
    </row>
    <row r="245" spans="1:21" x14ac:dyDescent="0.2">
      <c r="A245">
        <v>2021</v>
      </c>
      <c r="B245" t="s">
        <v>31</v>
      </c>
      <c r="C245" t="s">
        <v>10</v>
      </c>
      <c r="D245" t="s">
        <v>18</v>
      </c>
      <c r="E245">
        <v>143</v>
      </c>
      <c r="F245">
        <f>E245*150</f>
        <v>21450</v>
      </c>
      <c r="G245">
        <f t="shared" si="168"/>
        <v>25740</v>
      </c>
      <c r="H245">
        <f t="shared" si="169"/>
        <v>10010</v>
      </c>
      <c r="I245">
        <f t="shared" ref="I245:I308" si="214">E245*80</f>
        <v>11440</v>
      </c>
      <c r="S245">
        <f t="shared" ca="1" si="171"/>
        <v>127</v>
      </c>
      <c r="T245" s="4">
        <f t="shared" ca="1" si="172"/>
        <v>3.24</v>
      </c>
      <c r="U245">
        <v>0.2</v>
      </c>
    </row>
    <row r="246" spans="1:21" x14ac:dyDescent="0.2">
      <c r="A246">
        <v>2021</v>
      </c>
      <c r="B246" t="s">
        <v>31</v>
      </c>
      <c r="C246" t="s">
        <v>10</v>
      </c>
      <c r="D246" t="s">
        <v>19</v>
      </c>
      <c r="E246">
        <v>55</v>
      </c>
      <c r="F246">
        <f>E246*180</f>
        <v>9900</v>
      </c>
      <c r="G246">
        <f t="shared" si="168"/>
        <v>45936</v>
      </c>
      <c r="H246">
        <f t="shared" si="169"/>
        <v>3850</v>
      </c>
      <c r="I246">
        <f t="shared" ref="I246:I309" si="215">E246*110</f>
        <v>6050</v>
      </c>
      <c r="S246">
        <f t="shared" ca="1" si="171"/>
        <v>93</v>
      </c>
      <c r="T246" s="4">
        <f t="shared" ca="1" si="172"/>
        <v>0.4</v>
      </c>
      <c r="U246">
        <v>3.64</v>
      </c>
    </row>
    <row r="247" spans="1:21" x14ac:dyDescent="0.2">
      <c r="A247">
        <v>2021</v>
      </c>
      <c r="B247" t="s">
        <v>31</v>
      </c>
      <c r="C247" t="s">
        <v>22</v>
      </c>
      <c r="D247" t="s">
        <v>13</v>
      </c>
      <c r="E247">
        <v>31</v>
      </c>
      <c r="F247">
        <f>E247*50</f>
        <v>1550</v>
      </c>
      <c r="G247">
        <f t="shared" si="168"/>
        <v>6386</v>
      </c>
      <c r="H247">
        <f t="shared" si="169"/>
        <v>713</v>
      </c>
      <c r="I247">
        <f t="shared" ref="I247:I310" si="216">E247*27</f>
        <v>837</v>
      </c>
      <c r="S247">
        <f t="shared" ca="1" si="171"/>
        <v>145</v>
      </c>
      <c r="T247" s="4">
        <f t="shared" ca="1" si="172"/>
        <v>-0.84</v>
      </c>
      <c r="U247">
        <v>3.12</v>
      </c>
    </row>
    <row r="248" spans="1:21" x14ac:dyDescent="0.2">
      <c r="A248">
        <v>2021</v>
      </c>
      <c r="B248" t="s">
        <v>31</v>
      </c>
      <c r="C248" t="s">
        <v>47</v>
      </c>
      <c r="D248" t="s">
        <v>23</v>
      </c>
      <c r="E248">
        <v>80</v>
      </c>
      <c r="F248">
        <f>E248*110</f>
        <v>8800</v>
      </c>
      <c r="G248">
        <f t="shared" si="168"/>
        <v>13728</v>
      </c>
      <c r="H248">
        <f t="shared" si="169"/>
        <v>2800</v>
      </c>
      <c r="I248">
        <f t="shared" ref="I248:I311" si="217">E248*75</f>
        <v>6000</v>
      </c>
      <c r="S248">
        <f t="shared" ca="1" si="171"/>
        <v>47</v>
      </c>
      <c r="T248" s="4">
        <f t="shared" ca="1" si="172"/>
        <v>-2.52</v>
      </c>
      <c r="U248">
        <v>0.56000000000000005</v>
      </c>
    </row>
    <row r="249" spans="1:21" x14ac:dyDescent="0.2">
      <c r="A249">
        <v>2021</v>
      </c>
      <c r="B249" t="s">
        <v>31</v>
      </c>
      <c r="C249" t="s">
        <v>22</v>
      </c>
      <c r="D249" t="s">
        <v>24</v>
      </c>
      <c r="E249">
        <v>29</v>
      </c>
      <c r="F249">
        <f>E249*90</f>
        <v>2610</v>
      </c>
      <c r="G249">
        <f t="shared" si="168"/>
        <v>10231.200000000001</v>
      </c>
      <c r="H249">
        <f t="shared" si="169"/>
        <v>1131</v>
      </c>
      <c r="I249">
        <f t="shared" ref="I249:I312" si="218">E249*51</f>
        <v>1479</v>
      </c>
      <c r="S249">
        <f t="shared" ca="1" si="171"/>
        <v>114</v>
      </c>
      <c r="T249" s="4">
        <f t="shared" ca="1" si="172"/>
        <v>2.56</v>
      </c>
      <c r="U249">
        <v>2.92</v>
      </c>
    </row>
    <row r="250" spans="1:21" x14ac:dyDescent="0.2">
      <c r="A250">
        <v>2021</v>
      </c>
      <c r="B250" t="s">
        <v>31</v>
      </c>
      <c r="C250" t="s">
        <v>47</v>
      </c>
      <c r="D250" t="s">
        <v>25</v>
      </c>
      <c r="E250">
        <v>115</v>
      </c>
      <c r="F250">
        <f>E250*190</f>
        <v>21850</v>
      </c>
      <c r="G250">
        <f t="shared" si="168"/>
        <v>-874</v>
      </c>
      <c r="H250">
        <f t="shared" si="169"/>
        <v>7475</v>
      </c>
      <c r="I250">
        <f t="shared" ref="I250:I313" si="219">E250*125</f>
        <v>14375</v>
      </c>
      <c r="S250">
        <f t="shared" ca="1" si="171"/>
        <v>52</v>
      </c>
      <c r="T250" s="4">
        <f t="shared" ca="1" si="172"/>
        <v>-2</v>
      </c>
      <c r="U250">
        <v>-1.04</v>
      </c>
    </row>
    <row r="251" spans="1:21" x14ac:dyDescent="0.2">
      <c r="A251">
        <v>2021</v>
      </c>
      <c r="B251" t="s">
        <v>31</v>
      </c>
      <c r="C251" t="s">
        <v>22</v>
      </c>
      <c r="D251" t="s">
        <v>26</v>
      </c>
      <c r="E251">
        <v>6</v>
      </c>
      <c r="F251">
        <f>E251*230</f>
        <v>1380</v>
      </c>
      <c r="G251">
        <f t="shared" si="168"/>
        <v>1104</v>
      </c>
      <c r="H251">
        <f t="shared" si="169"/>
        <v>246</v>
      </c>
      <c r="I251">
        <f t="shared" ref="I251:I314" si="220">E251*189</f>
        <v>1134</v>
      </c>
      <c r="S251">
        <f t="shared" ca="1" si="171"/>
        <v>31</v>
      </c>
      <c r="T251" s="4">
        <f t="shared" ca="1" si="172"/>
        <v>3.2</v>
      </c>
      <c r="U251">
        <v>-0.2</v>
      </c>
    </row>
    <row r="252" spans="1:21" x14ac:dyDescent="0.2">
      <c r="A252">
        <v>2021</v>
      </c>
      <c r="B252" t="s">
        <v>31</v>
      </c>
      <c r="C252" t="s">
        <v>48</v>
      </c>
      <c r="D252" t="s">
        <v>12</v>
      </c>
      <c r="E252">
        <v>75</v>
      </c>
      <c r="F252">
        <f>E252*5</f>
        <v>375</v>
      </c>
      <c r="G252">
        <f t="shared" si="168"/>
        <v>-75</v>
      </c>
      <c r="H252">
        <f t="shared" si="169"/>
        <v>150</v>
      </c>
      <c r="I252">
        <f t="shared" ref="I252:I315" si="221">E252*3</f>
        <v>225</v>
      </c>
      <c r="S252">
        <f t="shared" ca="1" si="171"/>
        <v>71</v>
      </c>
      <c r="T252" s="4">
        <f t="shared" ca="1" si="172"/>
        <v>-0.4</v>
      </c>
      <c r="U252">
        <v>-1.2</v>
      </c>
    </row>
    <row r="253" spans="1:21" x14ac:dyDescent="0.2">
      <c r="A253">
        <v>2021</v>
      </c>
      <c r="B253" t="s">
        <v>31</v>
      </c>
      <c r="C253" t="s">
        <v>48</v>
      </c>
      <c r="D253" t="s">
        <v>21</v>
      </c>
      <c r="E253">
        <v>103</v>
      </c>
      <c r="F253">
        <f>E253*12</f>
        <v>1236</v>
      </c>
      <c r="G253">
        <f t="shared" si="168"/>
        <v>-1631.52</v>
      </c>
      <c r="H253">
        <f t="shared" si="169"/>
        <v>412</v>
      </c>
      <c r="I253">
        <f t="shared" ref="I253:I316" si="222">E253*8</f>
        <v>824</v>
      </c>
      <c r="S253">
        <f t="shared" ca="1" si="171"/>
        <v>88</v>
      </c>
      <c r="T253" s="4">
        <f t="shared" ca="1" si="172"/>
        <v>3.68</v>
      </c>
      <c r="U253">
        <v>-2.3199999999999998</v>
      </c>
    </row>
    <row r="254" spans="1:21" x14ac:dyDescent="0.2">
      <c r="A254">
        <v>2021</v>
      </c>
      <c r="B254" t="s">
        <v>32</v>
      </c>
      <c r="C254" t="s">
        <v>11</v>
      </c>
      <c r="D254" t="s">
        <v>20</v>
      </c>
      <c r="E254">
        <v>31</v>
      </c>
      <c r="F254">
        <f>E254*25</f>
        <v>775</v>
      </c>
      <c r="G254">
        <f t="shared" si="168"/>
        <v>1767</v>
      </c>
      <c r="H254">
        <f t="shared" si="169"/>
        <v>527</v>
      </c>
      <c r="I254">
        <f t="shared" si="222"/>
        <v>248</v>
      </c>
      <c r="S254">
        <f t="shared" ca="1" si="171"/>
        <v>99</v>
      </c>
      <c r="T254" s="4">
        <f t="shared" ca="1" si="172"/>
        <v>-1.88</v>
      </c>
      <c r="U254">
        <v>1.28</v>
      </c>
    </row>
    <row r="255" spans="1:21" x14ac:dyDescent="0.2">
      <c r="A255">
        <v>2021</v>
      </c>
      <c r="B255" t="s">
        <v>32</v>
      </c>
      <c r="C255" t="s">
        <v>11</v>
      </c>
      <c r="D255" t="s">
        <v>14</v>
      </c>
      <c r="E255">
        <v>18</v>
      </c>
      <c r="F255">
        <f>E255*15</f>
        <v>270</v>
      </c>
      <c r="G255">
        <f t="shared" si="168"/>
        <v>-712.80000000000007</v>
      </c>
      <c r="H255">
        <f t="shared" si="169"/>
        <v>180</v>
      </c>
      <c r="I255">
        <f t="shared" ref="I255:I318" si="223">E255*5</f>
        <v>90</v>
      </c>
      <c r="S255">
        <f t="shared" ca="1" si="171"/>
        <v>45</v>
      </c>
      <c r="T255" s="4">
        <f t="shared" ca="1" si="172"/>
        <v>-2.72</v>
      </c>
      <c r="U255">
        <v>-3.64</v>
      </c>
    </row>
    <row r="256" spans="1:21" x14ac:dyDescent="0.2">
      <c r="A256">
        <v>2021</v>
      </c>
      <c r="B256" t="s">
        <v>32</v>
      </c>
      <c r="C256" t="s">
        <v>9</v>
      </c>
      <c r="D256" t="s">
        <v>15</v>
      </c>
      <c r="E256">
        <v>33</v>
      </c>
      <c r="F256">
        <f>E256*10</f>
        <v>330</v>
      </c>
      <c r="G256">
        <f t="shared" si="168"/>
        <v>1346.4</v>
      </c>
      <c r="H256">
        <f t="shared" si="169"/>
        <v>198</v>
      </c>
      <c r="I256">
        <f t="shared" ref="I256:I319" si="224">E256*4</f>
        <v>132</v>
      </c>
      <c r="S256">
        <f t="shared" ca="1" si="171"/>
        <v>56</v>
      </c>
      <c r="T256" s="4">
        <f t="shared" ca="1" si="172"/>
        <v>2.2799999999999998</v>
      </c>
      <c r="U256">
        <v>3.08</v>
      </c>
    </row>
    <row r="257" spans="1:21" x14ac:dyDescent="0.2">
      <c r="A257">
        <v>2021</v>
      </c>
      <c r="B257" t="s">
        <v>32</v>
      </c>
      <c r="C257" t="s">
        <v>9</v>
      </c>
      <c r="D257" t="s">
        <v>16</v>
      </c>
      <c r="E257">
        <v>66</v>
      </c>
      <c r="F257">
        <f>E257*10</f>
        <v>660</v>
      </c>
      <c r="G257">
        <f t="shared" si="168"/>
        <v>501.6</v>
      </c>
      <c r="H257">
        <f t="shared" si="169"/>
        <v>462</v>
      </c>
      <c r="I257">
        <f t="shared" ref="I257:I320" si="225">E257*3</f>
        <v>198</v>
      </c>
      <c r="S257">
        <f t="shared" ca="1" si="171"/>
        <v>93</v>
      </c>
      <c r="T257" s="4">
        <f t="shared" ca="1" si="172"/>
        <v>3.72</v>
      </c>
      <c r="U257">
        <v>-0.24</v>
      </c>
    </row>
    <row r="258" spans="1:21" x14ac:dyDescent="0.2">
      <c r="A258">
        <v>2021</v>
      </c>
      <c r="B258" t="s">
        <v>32</v>
      </c>
      <c r="C258" t="s">
        <v>9</v>
      </c>
      <c r="D258" t="s">
        <v>17</v>
      </c>
      <c r="E258">
        <v>143</v>
      </c>
      <c r="F258">
        <f>E258*10</f>
        <v>1430</v>
      </c>
      <c r="G258">
        <f t="shared" si="168"/>
        <v>7150</v>
      </c>
      <c r="H258">
        <f t="shared" si="169"/>
        <v>1001</v>
      </c>
      <c r="I258">
        <f t="shared" si="225"/>
        <v>429</v>
      </c>
      <c r="S258">
        <f t="shared" ca="1" si="171"/>
        <v>142</v>
      </c>
      <c r="T258" s="4">
        <f t="shared" ca="1" si="172"/>
        <v>-2</v>
      </c>
      <c r="U258">
        <v>4</v>
      </c>
    </row>
    <row r="259" spans="1:21" x14ac:dyDescent="0.2">
      <c r="A259">
        <v>2021</v>
      </c>
      <c r="B259" t="s">
        <v>32</v>
      </c>
      <c r="C259" t="s">
        <v>10</v>
      </c>
      <c r="D259" t="s">
        <v>18</v>
      </c>
      <c r="E259">
        <v>9</v>
      </c>
      <c r="F259">
        <f>E259*150</f>
        <v>1350</v>
      </c>
      <c r="G259">
        <f t="shared" ref="G259:G322" si="226">F259+(F259*U259)</f>
        <v>-270</v>
      </c>
      <c r="H259">
        <f t="shared" ref="H259:H322" si="227">F259-I259</f>
        <v>630</v>
      </c>
      <c r="I259">
        <f t="shared" ref="I259:I322" si="228">E259*80</f>
        <v>720</v>
      </c>
      <c r="S259">
        <f t="shared" ref="S259:S322" ca="1" si="229">RANDBETWEEN(1,150)</f>
        <v>56</v>
      </c>
      <c r="T259" s="4">
        <f t="shared" ref="T259:T322" ca="1" si="230">RANDBETWEEN(-100,100)/25</f>
        <v>0.16</v>
      </c>
      <c r="U259">
        <v>-1.2</v>
      </c>
    </row>
    <row r="260" spans="1:21" x14ac:dyDescent="0.2">
      <c r="A260">
        <v>2021</v>
      </c>
      <c r="B260" t="s">
        <v>32</v>
      </c>
      <c r="C260" t="s">
        <v>10</v>
      </c>
      <c r="D260" t="s">
        <v>19</v>
      </c>
      <c r="E260">
        <v>141</v>
      </c>
      <c r="F260">
        <f>E260*180</f>
        <v>25380</v>
      </c>
      <c r="G260">
        <f t="shared" si="226"/>
        <v>-30456.000000000007</v>
      </c>
      <c r="H260">
        <f t="shared" si="227"/>
        <v>9870</v>
      </c>
      <c r="I260">
        <f t="shared" ref="I260:I323" si="231">E260*110</f>
        <v>15510</v>
      </c>
      <c r="S260">
        <f t="shared" ca="1" si="229"/>
        <v>59</v>
      </c>
      <c r="T260" s="4">
        <f t="shared" ca="1" si="230"/>
        <v>2.3199999999999998</v>
      </c>
      <c r="U260">
        <v>-2.2000000000000002</v>
      </c>
    </row>
    <row r="261" spans="1:21" x14ac:dyDescent="0.2">
      <c r="A261">
        <v>2021</v>
      </c>
      <c r="B261" t="s">
        <v>32</v>
      </c>
      <c r="C261" t="s">
        <v>22</v>
      </c>
      <c r="D261" t="s">
        <v>13</v>
      </c>
      <c r="E261">
        <v>138</v>
      </c>
      <c r="F261">
        <f>E261*50</f>
        <v>6900</v>
      </c>
      <c r="G261">
        <f t="shared" si="226"/>
        <v>17664</v>
      </c>
      <c r="H261">
        <f t="shared" si="227"/>
        <v>3174</v>
      </c>
      <c r="I261">
        <f t="shared" ref="I261:I324" si="232">E261*27</f>
        <v>3726</v>
      </c>
      <c r="S261">
        <f t="shared" ca="1" si="229"/>
        <v>60</v>
      </c>
      <c r="T261" s="4">
        <f t="shared" ca="1" si="230"/>
        <v>-0.8</v>
      </c>
      <c r="U261">
        <v>1.56</v>
      </c>
    </row>
    <row r="262" spans="1:21" x14ac:dyDescent="0.2">
      <c r="A262">
        <v>2021</v>
      </c>
      <c r="B262" t="s">
        <v>32</v>
      </c>
      <c r="C262" t="s">
        <v>47</v>
      </c>
      <c r="D262" t="s">
        <v>23</v>
      </c>
      <c r="E262">
        <v>68</v>
      </c>
      <c r="F262">
        <f>E262*110</f>
        <v>7480</v>
      </c>
      <c r="G262">
        <f t="shared" si="226"/>
        <v>-22440</v>
      </c>
      <c r="H262">
        <f t="shared" si="227"/>
        <v>2380</v>
      </c>
      <c r="I262">
        <f t="shared" ref="I262:I325" si="233">E262*75</f>
        <v>5100</v>
      </c>
      <c r="S262">
        <f t="shared" ca="1" si="229"/>
        <v>108</v>
      </c>
      <c r="T262" s="4">
        <f t="shared" ca="1" si="230"/>
        <v>2.4</v>
      </c>
      <c r="U262">
        <v>-4</v>
      </c>
    </row>
    <row r="263" spans="1:21" x14ac:dyDescent="0.2">
      <c r="A263">
        <v>2021</v>
      </c>
      <c r="B263" t="s">
        <v>32</v>
      </c>
      <c r="C263" t="s">
        <v>22</v>
      </c>
      <c r="D263" t="s">
        <v>24</v>
      </c>
      <c r="E263">
        <v>145</v>
      </c>
      <c r="F263">
        <f>E263*90</f>
        <v>13050</v>
      </c>
      <c r="G263">
        <f t="shared" si="226"/>
        <v>2610</v>
      </c>
      <c r="H263">
        <f t="shared" si="227"/>
        <v>5655</v>
      </c>
      <c r="I263">
        <f t="shared" ref="I263:I326" si="234">E263*51</f>
        <v>7395</v>
      </c>
      <c r="S263">
        <f t="shared" ca="1" si="229"/>
        <v>14</v>
      </c>
      <c r="T263" s="4">
        <f t="shared" ca="1" si="230"/>
        <v>-2.72</v>
      </c>
      <c r="U263">
        <v>-0.8</v>
      </c>
    </row>
    <row r="264" spans="1:21" x14ac:dyDescent="0.2">
      <c r="A264">
        <v>2021</v>
      </c>
      <c r="B264" t="s">
        <v>32</v>
      </c>
      <c r="C264" t="s">
        <v>47</v>
      </c>
      <c r="D264" t="s">
        <v>25</v>
      </c>
      <c r="E264">
        <v>56</v>
      </c>
      <c r="F264">
        <f>E264*190</f>
        <v>10640</v>
      </c>
      <c r="G264">
        <f t="shared" si="226"/>
        <v>-26387.199999999997</v>
      </c>
      <c r="H264">
        <f t="shared" si="227"/>
        <v>3640</v>
      </c>
      <c r="I264">
        <f t="shared" ref="I264:I327" si="235">E264*125</f>
        <v>7000</v>
      </c>
      <c r="S264">
        <f t="shared" ca="1" si="229"/>
        <v>37</v>
      </c>
      <c r="T264" s="4">
        <f t="shared" ca="1" si="230"/>
        <v>2.92</v>
      </c>
      <c r="U264">
        <v>-3.48</v>
      </c>
    </row>
    <row r="265" spans="1:21" x14ac:dyDescent="0.2">
      <c r="A265">
        <v>2021</v>
      </c>
      <c r="B265" t="s">
        <v>32</v>
      </c>
      <c r="C265" t="s">
        <v>22</v>
      </c>
      <c r="D265" t="s">
        <v>26</v>
      </c>
      <c r="E265">
        <v>38</v>
      </c>
      <c r="F265">
        <f>E265*230</f>
        <v>8740</v>
      </c>
      <c r="G265">
        <f t="shared" si="226"/>
        <v>23772.799999999999</v>
      </c>
      <c r="H265">
        <f t="shared" si="227"/>
        <v>1558</v>
      </c>
      <c r="I265">
        <f t="shared" ref="I265:I328" si="236">E265*189</f>
        <v>7182</v>
      </c>
      <c r="S265">
        <f t="shared" ca="1" si="229"/>
        <v>42</v>
      </c>
      <c r="T265" s="4">
        <f t="shared" ca="1" si="230"/>
        <v>-2.68</v>
      </c>
      <c r="U265">
        <v>1.72</v>
      </c>
    </row>
    <row r="266" spans="1:21" x14ac:dyDescent="0.2">
      <c r="A266">
        <v>2021</v>
      </c>
      <c r="B266" t="s">
        <v>32</v>
      </c>
      <c r="C266" t="s">
        <v>48</v>
      </c>
      <c r="D266" t="s">
        <v>12</v>
      </c>
      <c r="E266">
        <v>78</v>
      </c>
      <c r="F266">
        <f>E266*5</f>
        <v>390</v>
      </c>
      <c r="G266">
        <f t="shared" si="226"/>
        <v>1669.1999999999998</v>
      </c>
      <c r="H266">
        <f t="shared" si="227"/>
        <v>156</v>
      </c>
      <c r="I266">
        <f t="shared" ref="I266:I329" si="237">E266*3</f>
        <v>234</v>
      </c>
      <c r="S266">
        <f t="shared" ca="1" si="229"/>
        <v>78</v>
      </c>
      <c r="T266" s="4">
        <f t="shared" ca="1" si="230"/>
        <v>2.76</v>
      </c>
      <c r="U266">
        <v>3.28</v>
      </c>
    </row>
    <row r="267" spans="1:21" x14ac:dyDescent="0.2">
      <c r="A267">
        <v>2021</v>
      </c>
      <c r="B267" t="s">
        <v>32</v>
      </c>
      <c r="C267" t="s">
        <v>48</v>
      </c>
      <c r="D267" t="s">
        <v>21</v>
      </c>
      <c r="E267">
        <v>44</v>
      </c>
      <c r="F267">
        <f>E267*12</f>
        <v>528</v>
      </c>
      <c r="G267">
        <f t="shared" si="226"/>
        <v>-1499.52</v>
      </c>
      <c r="H267">
        <f t="shared" si="227"/>
        <v>176</v>
      </c>
      <c r="I267">
        <f t="shared" ref="I267:I330" si="238">E267*8</f>
        <v>352</v>
      </c>
      <c r="S267">
        <f t="shared" ca="1" si="229"/>
        <v>146</v>
      </c>
      <c r="T267" s="4">
        <f t="shared" ca="1" si="230"/>
        <v>-0.08</v>
      </c>
      <c r="U267">
        <v>-3.84</v>
      </c>
    </row>
    <row r="268" spans="1:21" x14ac:dyDescent="0.2">
      <c r="A268">
        <v>2021</v>
      </c>
      <c r="B268" t="s">
        <v>33</v>
      </c>
      <c r="C268" t="s">
        <v>11</v>
      </c>
      <c r="D268" t="s">
        <v>20</v>
      </c>
      <c r="E268">
        <v>22</v>
      </c>
      <c r="F268">
        <f>E268*25</f>
        <v>550</v>
      </c>
      <c r="G268">
        <f t="shared" si="226"/>
        <v>-1298</v>
      </c>
      <c r="H268">
        <f t="shared" si="227"/>
        <v>374</v>
      </c>
      <c r="I268">
        <f t="shared" si="238"/>
        <v>176</v>
      </c>
      <c r="S268">
        <f t="shared" ca="1" si="229"/>
        <v>26</v>
      </c>
      <c r="T268" s="4">
        <f t="shared" ca="1" si="230"/>
        <v>-2.3199999999999998</v>
      </c>
      <c r="U268">
        <v>-3.36</v>
      </c>
    </row>
    <row r="269" spans="1:21" x14ac:dyDescent="0.2">
      <c r="A269">
        <v>2021</v>
      </c>
      <c r="B269" t="s">
        <v>33</v>
      </c>
      <c r="C269" t="s">
        <v>11</v>
      </c>
      <c r="D269" t="s">
        <v>14</v>
      </c>
      <c r="E269">
        <v>50</v>
      </c>
      <c r="F269">
        <f>E269*15</f>
        <v>750</v>
      </c>
      <c r="G269">
        <f t="shared" si="226"/>
        <v>300</v>
      </c>
      <c r="H269">
        <f t="shared" si="227"/>
        <v>500</v>
      </c>
      <c r="I269">
        <f t="shared" ref="I269:I332" si="239">E269*5</f>
        <v>250</v>
      </c>
      <c r="S269">
        <f t="shared" ca="1" si="229"/>
        <v>79</v>
      </c>
      <c r="T269" s="4">
        <f t="shared" ca="1" si="230"/>
        <v>-2.08</v>
      </c>
      <c r="U269">
        <v>-0.6</v>
      </c>
    </row>
    <row r="270" spans="1:21" x14ac:dyDescent="0.2">
      <c r="A270">
        <v>2021</v>
      </c>
      <c r="B270" t="s">
        <v>33</v>
      </c>
      <c r="C270" t="s">
        <v>9</v>
      </c>
      <c r="D270" t="s">
        <v>15</v>
      </c>
      <c r="E270">
        <v>48</v>
      </c>
      <c r="F270">
        <f>E270*10</f>
        <v>480</v>
      </c>
      <c r="G270">
        <f t="shared" si="226"/>
        <v>230.39999999999998</v>
      </c>
      <c r="H270">
        <f t="shared" si="227"/>
        <v>288</v>
      </c>
      <c r="I270">
        <f t="shared" ref="I270:I333" si="240">E270*4</f>
        <v>192</v>
      </c>
      <c r="S270">
        <f t="shared" ca="1" si="229"/>
        <v>45</v>
      </c>
      <c r="T270" s="4">
        <f t="shared" ca="1" si="230"/>
        <v>2.2400000000000002</v>
      </c>
      <c r="U270">
        <v>-0.52</v>
      </c>
    </row>
    <row r="271" spans="1:21" x14ac:dyDescent="0.2">
      <c r="A271">
        <v>2021</v>
      </c>
      <c r="B271" t="s">
        <v>33</v>
      </c>
      <c r="C271" t="s">
        <v>9</v>
      </c>
      <c r="D271" t="s">
        <v>16</v>
      </c>
      <c r="E271">
        <v>82</v>
      </c>
      <c r="F271">
        <f>E271*10</f>
        <v>820</v>
      </c>
      <c r="G271">
        <f t="shared" si="226"/>
        <v>-1344.8000000000002</v>
      </c>
      <c r="H271">
        <f t="shared" si="227"/>
        <v>574</v>
      </c>
      <c r="I271">
        <f t="shared" ref="I271:I334" si="241">E271*3</f>
        <v>246</v>
      </c>
      <c r="S271">
        <f t="shared" ca="1" si="229"/>
        <v>27</v>
      </c>
      <c r="T271" s="4">
        <f t="shared" ca="1" si="230"/>
        <v>-1.64</v>
      </c>
      <c r="U271">
        <v>-2.64</v>
      </c>
    </row>
    <row r="272" spans="1:21" x14ac:dyDescent="0.2">
      <c r="A272">
        <v>2021</v>
      </c>
      <c r="B272" t="s">
        <v>33</v>
      </c>
      <c r="C272" t="s">
        <v>9</v>
      </c>
      <c r="D272" t="s">
        <v>17</v>
      </c>
      <c r="E272">
        <v>73</v>
      </c>
      <c r="F272">
        <f>E272*10</f>
        <v>730</v>
      </c>
      <c r="G272">
        <f t="shared" si="226"/>
        <v>-1722.7999999999997</v>
      </c>
      <c r="H272">
        <f t="shared" si="227"/>
        <v>511</v>
      </c>
      <c r="I272">
        <f t="shared" si="241"/>
        <v>219</v>
      </c>
      <c r="S272">
        <f t="shared" ca="1" si="229"/>
        <v>31</v>
      </c>
      <c r="T272" s="4">
        <f t="shared" ca="1" si="230"/>
        <v>0.92</v>
      </c>
      <c r="U272">
        <v>-3.36</v>
      </c>
    </row>
    <row r="273" spans="1:21" x14ac:dyDescent="0.2">
      <c r="A273">
        <v>2021</v>
      </c>
      <c r="B273" t="s">
        <v>33</v>
      </c>
      <c r="C273" t="s">
        <v>10</v>
      </c>
      <c r="D273" t="s">
        <v>18</v>
      </c>
      <c r="E273">
        <v>29</v>
      </c>
      <c r="F273">
        <f>E273*150</f>
        <v>4350</v>
      </c>
      <c r="G273">
        <f t="shared" si="226"/>
        <v>15138</v>
      </c>
      <c r="H273">
        <f t="shared" si="227"/>
        <v>2030</v>
      </c>
      <c r="I273">
        <f t="shared" ref="I273:I336" si="242">E273*80</f>
        <v>2320</v>
      </c>
      <c r="S273">
        <f t="shared" ca="1" si="229"/>
        <v>88</v>
      </c>
      <c r="T273" s="4">
        <f t="shared" ca="1" si="230"/>
        <v>0.16</v>
      </c>
      <c r="U273">
        <v>2.48</v>
      </c>
    </row>
    <row r="274" spans="1:21" x14ac:dyDescent="0.2">
      <c r="A274">
        <v>2021</v>
      </c>
      <c r="B274" t="s">
        <v>33</v>
      </c>
      <c r="C274" t="s">
        <v>10</v>
      </c>
      <c r="D274" t="s">
        <v>19</v>
      </c>
      <c r="E274">
        <v>60</v>
      </c>
      <c r="F274">
        <f>E274*180</f>
        <v>10800</v>
      </c>
      <c r="G274">
        <f t="shared" si="226"/>
        <v>21168</v>
      </c>
      <c r="H274">
        <f t="shared" si="227"/>
        <v>4200</v>
      </c>
      <c r="I274">
        <f t="shared" ref="I274:I337" si="243">E274*110</f>
        <v>6600</v>
      </c>
      <c r="S274">
        <f t="shared" ca="1" si="229"/>
        <v>29</v>
      </c>
      <c r="T274" s="4">
        <f t="shared" ca="1" si="230"/>
        <v>-1.8</v>
      </c>
      <c r="U274">
        <v>0.96</v>
      </c>
    </row>
    <row r="275" spans="1:21" x14ac:dyDescent="0.2">
      <c r="A275">
        <v>2021</v>
      </c>
      <c r="B275" t="s">
        <v>33</v>
      </c>
      <c r="C275" t="s">
        <v>22</v>
      </c>
      <c r="D275" t="s">
        <v>13</v>
      </c>
      <c r="E275">
        <v>59</v>
      </c>
      <c r="F275">
        <f>E275*50</f>
        <v>2950</v>
      </c>
      <c r="G275">
        <f t="shared" si="226"/>
        <v>-4484</v>
      </c>
      <c r="H275">
        <f t="shared" si="227"/>
        <v>1357</v>
      </c>
      <c r="I275">
        <f t="shared" ref="I275:I338" si="244">E275*27</f>
        <v>1593</v>
      </c>
      <c r="S275">
        <f t="shared" ca="1" si="229"/>
        <v>121</v>
      </c>
      <c r="T275" s="4">
        <f t="shared" ca="1" si="230"/>
        <v>-0.8</v>
      </c>
      <c r="U275">
        <v>-2.52</v>
      </c>
    </row>
    <row r="276" spans="1:21" x14ac:dyDescent="0.2">
      <c r="A276">
        <v>2021</v>
      </c>
      <c r="B276" t="s">
        <v>33</v>
      </c>
      <c r="C276" t="s">
        <v>47</v>
      </c>
      <c r="D276" t="s">
        <v>23</v>
      </c>
      <c r="E276">
        <v>117</v>
      </c>
      <c r="F276">
        <f>E276*110</f>
        <v>12870</v>
      </c>
      <c r="G276">
        <f t="shared" si="226"/>
        <v>13899.6</v>
      </c>
      <c r="H276">
        <f t="shared" si="227"/>
        <v>4095</v>
      </c>
      <c r="I276">
        <f t="shared" ref="I276:I339" si="245">E276*75</f>
        <v>8775</v>
      </c>
      <c r="S276">
        <f t="shared" ca="1" si="229"/>
        <v>96</v>
      </c>
      <c r="T276" s="4">
        <f t="shared" ca="1" si="230"/>
        <v>3.28</v>
      </c>
      <c r="U276">
        <v>0.08</v>
      </c>
    </row>
    <row r="277" spans="1:21" x14ac:dyDescent="0.2">
      <c r="A277">
        <v>2021</v>
      </c>
      <c r="B277" t="s">
        <v>33</v>
      </c>
      <c r="C277" t="s">
        <v>22</v>
      </c>
      <c r="D277" t="s">
        <v>24</v>
      </c>
      <c r="E277">
        <v>94</v>
      </c>
      <c r="F277">
        <f>E277*90</f>
        <v>8460</v>
      </c>
      <c r="G277">
        <f t="shared" si="226"/>
        <v>12859.2</v>
      </c>
      <c r="H277">
        <f t="shared" si="227"/>
        <v>3666</v>
      </c>
      <c r="I277">
        <f t="shared" ref="I277:I340" si="246">E277*51</f>
        <v>4794</v>
      </c>
      <c r="S277">
        <f t="shared" ca="1" si="229"/>
        <v>43</v>
      </c>
      <c r="T277" s="4">
        <f t="shared" ca="1" si="230"/>
        <v>-1.08</v>
      </c>
      <c r="U277">
        <v>0.52</v>
      </c>
    </row>
    <row r="278" spans="1:21" x14ac:dyDescent="0.2">
      <c r="A278">
        <v>2021</v>
      </c>
      <c r="B278" t="s">
        <v>33</v>
      </c>
      <c r="C278" t="s">
        <v>47</v>
      </c>
      <c r="D278" t="s">
        <v>25</v>
      </c>
      <c r="E278">
        <v>31</v>
      </c>
      <c r="F278">
        <f>E278*190</f>
        <v>5890</v>
      </c>
      <c r="G278">
        <f t="shared" si="226"/>
        <v>2120.4</v>
      </c>
      <c r="H278">
        <f t="shared" si="227"/>
        <v>2015</v>
      </c>
      <c r="I278">
        <f t="shared" ref="I278:I341" si="247">E278*125</f>
        <v>3875</v>
      </c>
      <c r="S278">
        <f t="shared" ca="1" si="229"/>
        <v>13</v>
      </c>
      <c r="T278" s="4">
        <f t="shared" ca="1" si="230"/>
        <v>2.2000000000000002</v>
      </c>
      <c r="U278">
        <v>-0.64</v>
      </c>
    </row>
    <row r="279" spans="1:21" x14ac:dyDescent="0.2">
      <c r="A279">
        <v>2021</v>
      </c>
      <c r="B279" t="s">
        <v>33</v>
      </c>
      <c r="C279" t="s">
        <v>22</v>
      </c>
      <c r="D279" t="s">
        <v>26</v>
      </c>
      <c r="E279">
        <v>49</v>
      </c>
      <c r="F279">
        <f>E279*230</f>
        <v>11270</v>
      </c>
      <c r="G279">
        <f t="shared" si="226"/>
        <v>9917.6</v>
      </c>
      <c r="H279">
        <f t="shared" si="227"/>
        <v>2009</v>
      </c>
      <c r="I279">
        <f t="shared" ref="I279:I342" si="248">E279*189</f>
        <v>9261</v>
      </c>
      <c r="S279">
        <f t="shared" ca="1" si="229"/>
        <v>28</v>
      </c>
      <c r="T279" s="4">
        <f t="shared" ca="1" si="230"/>
        <v>-2.92</v>
      </c>
      <c r="U279">
        <v>-0.12</v>
      </c>
    </row>
    <row r="280" spans="1:21" x14ac:dyDescent="0.2">
      <c r="A280">
        <v>2021</v>
      </c>
      <c r="B280" t="s">
        <v>33</v>
      </c>
      <c r="C280" t="s">
        <v>48</v>
      </c>
      <c r="D280" t="s">
        <v>12</v>
      </c>
      <c r="E280">
        <v>87</v>
      </c>
      <c r="F280">
        <f>E280*5</f>
        <v>435</v>
      </c>
      <c r="G280">
        <f t="shared" si="226"/>
        <v>835.2</v>
      </c>
      <c r="H280">
        <f t="shared" si="227"/>
        <v>174</v>
      </c>
      <c r="I280">
        <f t="shared" ref="I280:I343" si="249">E280*3</f>
        <v>261</v>
      </c>
      <c r="S280">
        <f t="shared" ca="1" si="229"/>
        <v>113</v>
      </c>
      <c r="T280" s="4">
        <f t="shared" ca="1" si="230"/>
        <v>-3.92</v>
      </c>
      <c r="U280">
        <v>0.92</v>
      </c>
    </row>
    <row r="281" spans="1:21" x14ac:dyDescent="0.2">
      <c r="A281">
        <v>2021</v>
      </c>
      <c r="B281" t="s">
        <v>33</v>
      </c>
      <c r="C281" t="s">
        <v>48</v>
      </c>
      <c r="D281" t="s">
        <v>21</v>
      </c>
      <c r="E281">
        <v>26</v>
      </c>
      <c r="F281">
        <f>E281*12</f>
        <v>312</v>
      </c>
      <c r="G281">
        <f t="shared" si="226"/>
        <v>1422.72</v>
      </c>
      <c r="H281">
        <f t="shared" si="227"/>
        <v>104</v>
      </c>
      <c r="I281">
        <f t="shared" ref="I281:I344" si="250">E281*8</f>
        <v>208</v>
      </c>
      <c r="S281">
        <f t="shared" ca="1" si="229"/>
        <v>54</v>
      </c>
      <c r="T281" s="4">
        <f t="shared" ca="1" si="230"/>
        <v>2.48</v>
      </c>
      <c r="U281">
        <v>3.56</v>
      </c>
    </row>
    <row r="282" spans="1:21" x14ac:dyDescent="0.2">
      <c r="A282">
        <v>2021</v>
      </c>
      <c r="B282" t="s">
        <v>34</v>
      </c>
      <c r="C282" t="s">
        <v>11</v>
      </c>
      <c r="D282" t="s">
        <v>20</v>
      </c>
      <c r="E282">
        <v>17</v>
      </c>
      <c r="F282">
        <f>E282*25</f>
        <v>425</v>
      </c>
      <c r="G282">
        <f t="shared" si="226"/>
        <v>1428</v>
      </c>
      <c r="H282">
        <f t="shared" si="227"/>
        <v>289</v>
      </c>
      <c r="I282">
        <f t="shared" si="250"/>
        <v>136</v>
      </c>
      <c r="S282">
        <f t="shared" ca="1" si="229"/>
        <v>84</v>
      </c>
      <c r="T282" s="4">
        <f t="shared" ca="1" si="230"/>
        <v>-4</v>
      </c>
      <c r="U282">
        <v>2.36</v>
      </c>
    </row>
    <row r="283" spans="1:21" x14ac:dyDescent="0.2">
      <c r="A283">
        <v>2021</v>
      </c>
      <c r="B283" t="s">
        <v>34</v>
      </c>
      <c r="C283" t="s">
        <v>11</v>
      </c>
      <c r="D283" t="s">
        <v>14</v>
      </c>
      <c r="E283">
        <v>31</v>
      </c>
      <c r="F283">
        <f>E283*15</f>
        <v>465</v>
      </c>
      <c r="G283">
        <f t="shared" si="226"/>
        <v>-539.40000000000009</v>
      </c>
      <c r="H283">
        <f t="shared" si="227"/>
        <v>310</v>
      </c>
      <c r="I283">
        <f t="shared" ref="I283:I346" si="251">E283*5</f>
        <v>155</v>
      </c>
      <c r="S283">
        <f t="shared" ca="1" si="229"/>
        <v>132</v>
      </c>
      <c r="T283" s="4">
        <f t="shared" ca="1" si="230"/>
        <v>1.04</v>
      </c>
      <c r="U283">
        <v>-2.16</v>
      </c>
    </row>
    <row r="284" spans="1:21" x14ac:dyDescent="0.2">
      <c r="A284">
        <v>2021</v>
      </c>
      <c r="B284" t="s">
        <v>34</v>
      </c>
      <c r="C284" t="s">
        <v>9</v>
      </c>
      <c r="D284" t="s">
        <v>15</v>
      </c>
      <c r="E284">
        <v>17</v>
      </c>
      <c r="F284">
        <f>E284*10</f>
        <v>170</v>
      </c>
      <c r="G284">
        <f t="shared" si="226"/>
        <v>816</v>
      </c>
      <c r="H284">
        <f t="shared" si="227"/>
        <v>102</v>
      </c>
      <c r="I284">
        <f t="shared" ref="I284:I347" si="252">E284*4</f>
        <v>68</v>
      </c>
      <c r="S284">
        <f t="shared" ca="1" si="229"/>
        <v>31</v>
      </c>
      <c r="T284" s="4">
        <f t="shared" ca="1" si="230"/>
        <v>-0.12</v>
      </c>
      <c r="U284">
        <v>3.8</v>
      </c>
    </row>
    <row r="285" spans="1:21" x14ac:dyDescent="0.2">
      <c r="A285">
        <v>2021</v>
      </c>
      <c r="B285" t="s">
        <v>34</v>
      </c>
      <c r="C285" t="s">
        <v>9</v>
      </c>
      <c r="D285" t="s">
        <v>16</v>
      </c>
      <c r="E285">
        <v>87</v>
      </c>
      <c r="F285">
        <f>E285*10</f>
        <v>870</v>
      </c>
      <c r="G285">
        <f t="shared" si="226"/>
        <v>452.40000000000003</v>
      </c>
      <c r="H285">
        <f t="shared" si="227"/>
        <v>609</v>
      </c>
      <c r="I285">
        <f t="shared" ref="I285:I348" si="253">E285*3</f>
        <v>261</v>
      </c>
      <c r="S285">
        <f t="shared" ca="1" si="229"/>
        <v>53</v>
      </c>
      <c r="T285" s="4">
        <f t="shared" ca="1" si="230"/>
        <v>-0.44</v>
      </c>
      <c r="U285">
        <v>-0.48</v>
      </c>
    </row>
    <row r="286" spans="1:21" x14ac:dyDescent="0.2">
      <c r="A286">
        <v>2021</v>
      </c>
      <c r="B286" t="s">
        <v>34</v>
      </c>
      <c r="C286" t="s">
        <v>9</v>
      </c>
      <c r="D286" t="s">
        <v>17</v>
      </c>
      <c r="E286">
        <v>22</v>
      </c>
      <c r="F286">
        <f>E286*10</f>
        <v>220</v>
      </c>
      <c r="G286">
        <f t="shared" si="226"/>
        <v>677.6</v>
      </c>
      <c r="H286">
        <f t="shared" si="227"/>
        <v>154</v>
      </c>
      <c r="I286">
        <f t="shared" si="253"/>
        <v>66</v>
      </c>
      <c r="S286">
        <f t="shared" ca="1" si="229"/>
        <v>74</v>
      </c>
      <c r="T286" s="4">
        <f t="shared" ca="1" si="230"/>
        <v>-3.64</v>
      </c>
      <c r="U286">
        <v>2.08</v>
      </c>
    </row>
    <row r="287" spans="1:21" x14ac:dyDescent="0.2">
      <c r="A287">
        <v>2021</v>
      </c>
      <c r="B287" t="s">
        <v>34</v>
      </c>
      <c r="C287" t="s">
        <v>10</v>
      </c>
      <c r="D287" t="s">
        <v>18</v>
      </c>
      <c r="E287">
        <v>127</v>
      </c>
      <c r="F287">
        <f>E287*150</f>
        <v>19050</v>
      </c>
      <c r="G287">
        <f t="shared" si="226"/>
        <v>91440</v>
      </c>
      <c r="H287">
        <f t="shared" si="227"/>
        <v>8890</v>
      </c>
      <c r="I287">
        <f t="shared" ref="I287:I350" si="254">E287*80</f>
        <v>10160</v>
      </c>
      <c r="S287">
        <f t="shared" ca="1" si="229"/>
        <v>89</v>
      </c>
      <c r="T287" s="4">
        <f t="shared" ca="1" si="230"/>
        <v>-0.16</v>
      </c>
      <c r="U287">
        <v>3.8</v>
      </c>
    </row>
    <row r="288" spans="1:21" x14ac:dyDescent="0.2">
      <c r="A288">
        <v>2021</v>
      </c>
      <c r="B288" t="s">
        <v>34</v>
      </c>
      <c r="C288" t="s">
        <v>10</v>
      </c>
      <c r="D288" t="s">
        <v>19</v>
      </c>
      <c r="E288">
        <v>137</v>
      </c>
      <c r="F288">
        <f>E288*180</f>
        <v>24660</v>
      </c>
      <c r="G288">
        <f t="shared" si="226"/>
        <v>39456</v>
      </c>
      <c r="H288">
        <f t="shared" si="227"/>
        <v>9590</v>
      </c>
      <c r="I288">
        <f t="shared" ref="I288:I351" si="255">E288*110</f>
        <v>15070</v>
      </c>
      <c r="S288">
        <f t="shared" ca="1" si="229"/>
        <v>12</v>
      </c>
      <c r="T288" s="4">
        <f t="shared" ca="1" si="230"/>
        <v>3.16</v>
      </c>
      <c r="U288">
        <v>0.6</v>
      </c>
    </row>
    <row r="289" spans="1:21" x14ac:dyDescent="0.2">
      <c r="A289">
        <v>2021</v>
      </c>
      <c r="B289" t="s">
        <v>34</v>
      </c>
      <c r="C289" t="s">
        <v>22</v>
      </c>
      <c r="D289" t="s">
        <v>13</v>
      </c>
      <c r="E289">
        <v>118</v>
      </c>
      <c r="F289">
        <f>E289*50</f>
        <v>5900</v>
      </c>
      <c r="G289">
        <f t="shared" si="226"/>
        <v>20768</v>
      </c>
      <c r="H289">
        <f t="shared" si="227"/>
        <v>2714</v>
      </c>
      <c r="I289">
        <f t="shared" ref="I289:I352" si="256">E289*27</f>
        <v>3186</v>
      </c>
      <c r="S289">
        <f t="shared" ca="1" si="229"/>
        <v>30</v>
      </c>
      <c r="T289" s="4">
        <f t="shared" ca="1" si="230"/>
        <v>-1.88</v>
      </c>
      <c r="U289">
        <v>2.52</v>
      </c>
    </row>
    <row r="290" spans="1:21" x14ac:dyDescent="0.2">
      <c r="A290">
        <v>2021</v>
      </c>
      <c r="B290" t="s">
        <v>34</v>
      </c>
      <c r="C290" t="s">
        <v>47</v>
      </c>
      <c r="D290" t="s">
        <v>23</v>
      </c>
      <c r="E290">
        <v>141</v>
      </c>
      <c r="F290">
        <f>E290*110</f>
        <v>15510</v>
      </c>
      <c r="G290">
        <f t="shared" si="226"/>
        <v>41566.800000000003</v>
      </c>
      <c r="H290">
        <f t="shared" si="227"/>
        <v>4935</v>
      </c>
      <c r="I290">
        <f t="shared" ref="I290:I353" si="257">E290*75</f>
        <v>10575</v>
      </c>
      <c r="S290">
        <f t="shared" ca="1" si="229"/>
        <v>62</v>
      </c>
      <c r="T290" s="4">
        <f t="shared" ca="1" si="230"/>
        <v>-0.92</v>
      </c>
      <c r="U290">
        <v>1.68</v>
      </c>
    </row>
    <row r="291" spans="1:21" x14ac:dyDescent="0.2">
      <c r="A291">
        <v>2021</v>
      </c>
      <c r="B291" t="s">
        <v>34</v>
      </c>
      <c r="C291" t="s">
        <v>22</v>
      </c>
      <c r="D291" t="s">
        <v>24</v>
      </c>
      <c r="E291">
        <v>133</v>
      </c>
      <c r="F291">
        <f>E291*90</f>
        <v>11970</v>
      </c>
      <c r="G291">
        <f t="shared" si="226"/>
        <v>31600.799999999999</v>
      </c>
      <c r="H291">
        <f t="shared" si="227"/>
        <v>5187</v>
      </c>
      <c r="I291">
        <f t="shared" ref="I291:I354" si="258">E291*51</f>
        <v>6783</v>
      </c>
      <c r="S291">
        <f t="shared" ca="1" si="229"/>
        <v>27</v>
      </c>
      <c r="T291" s="4">
        <f t="shared" ca="1" si="230"/>
        <v>1.28</v>
      </c>
      <c r="U291">
        <v>1.64</v>
      </c>
    </row>
    <row r="292" spans="1:21" x14ac:dyDescent="0.2">
      <c r="A292">
        <v>2021</v>
      </c>
      <c r="B292" t="s">
        <v>34</v>
      </c>
      <c r="C292" t="s">
        <v>47</v>
      </c>
      <c r="D292" t="s">
        <v>25</v>
      </c>
      <c r="E292">
        <v>87</v>
      </c>
      <c r="F292">
        <f>E292*190</f>
        <v>16530</v>
      </c>
      <c r="G292">
        <f t="shared" si="226"/>
        <v>62814</v>
      </c>
      <c r="H292">
        <f t="shared" si="227"/>
        <v>5655</v>
      </c>
      <c r="I292">
        <f t="shared" ref="I292:I355" si="259">E292*125</f>
        <v>10875</v>
      </c>
      <c r="S292">
        <f t="shared" ca="1" si="229"/>
        <v>41</v>
      </c>
      <c r="T292" s="4">
        <f t="shared" ca="1" si="230"/>
        <v>-2.52</v>
      </c>
      <c r="U292">
        <v>2.8</v>
      </c>
    </row>
    <row r="293" spans="1:21" x14ac:dyDescent="0.2">
      <c r="A293">
        <v>2021</v>
      </c>
      <c r="B293" t="s">
        <v>34</v>
      </c>
      <c r="C293" t="s">
        <v>22</v>
      </c>
      <c r="D293" t="s">
        <v>26</v>
      </c>
      <c r="E293">
        <v>120</v>
      </c>
      <c r="F293">
        <f>E293*230</f>
        <v>27600</v>
      </c>
      <c r="G293">
        <f t="shared" si="226"/>
        <v>66240</v>
      </c>
      <c r="H293">
        <f t="shared" si="227"/>
        <v>4920</v>
      </c>
      <c r="I293">
        <f t="shared" ref="I293:I356" si="260">E293*189</f>
        <v>22680</v>
      </c>
      <c r="S293">
        <f t="shared" ca="1" si="229"/>
        <v>135</v>
      </c>
      <c r="T293" s="4">
        <f t="shared" ca="1" si="230"/>
        <v>-3.32</v>
      </c>
      <c r="U293">
        <v>1.4</v>
      </c>
    </row>
    <row r="294" spans="1:21" x14ac:dyDescent="0.2">
      <c r="A294">
        <v>2021</v>
      </c>
      <c r="B294" t="s">
        <v>34</v>
      </c>
      <c r="C294" t="s">
        <v>48</v>
      </c>
      <c r="D294" t="s">
        <v>12</v>
      </c>
      <c r="E294">
        <v>114</v>
      </c>
      <c r="F294">
        <f>E294*5</f>
        <v>570</v>
      </c>
      <c r="G294">
        <f t="shared" si="226"/>
        <v>1801.2</v>
      </c>
      <c r="H294">
        <f t="shared" si="227"/>
        <v>228</v>
      </c>
      <c r="I294">
        <f t="shared" ref="I294:I357" si="261">E294*3</f>
        <v>342</v>
      </c>
      <c r="S294">
        <f t="shared" ca="1" si="229"/>
        <v>123</v>
      </c>
      <c r="T294" s="4">
        <f t="shared" ca="1" si="230"/>
        <v>-0.68</v>
      </c>
      <c r="U294">
        <v>2.16</v>
      </c>
    </row>
    <row r="295" spans="1:21" x14ac:dyDescent="0.2">
      <c r="A295">
        <v>2021</v>
      </c>
      <c r="B295" t="s">
        <v>34</v>
      </c>
      <c r="C295" t="s">
        <v>48</v>
      </c>
      <c r="D295" t="s">
        <v>21</v>
      </c>
      <c r="E295">
        <v>75</v>
      </c>
      <c r="F295">
        <f>E295*12</f>
        <v>900</v>
      </c>
      <c r="G295">
        <f t="shared" si="226"/>
        <v>-1080.0000000000002</v>
      </c>
      <c r="H295">
        <f t="shared" si="227"/>
        <v>300</v>
      </c>
      <c r="I295">
        <f t="shared" ref="I295:I358" si="262">E295*8</f>
        <v>600</v>
      </c>
      <c r="S295">
        <f t="shared" ca="1" si="229"/>
        <v>96</v>
      </c>
      <c r="T295" s="4">
        <f t="shared" ca="1" si="230"/>
        <v>3.4</v>
      </c>
      <c r="U295">
        <v>-2.2000000000000002</v>
      </c>
    </row>
    <row r="296" spans="1:21" x14ac:dyDescent="0.2">
      <c r="A296">
        <v>2021</v>
      </c>
      <c r="B296" t="s">
        <v>35</v>
      </c>
      <c r="C296" t="s">
        <v>11</v>
      </c>
      <c r="D296" t="s">
        <v>20</v>
      </c>
      <c r="E296">
        <v>8</v>
      </c>
      <c r="F296">
        <f>E296*25</f>
        <v>200</v>
      </c>
      <c r="G296">
        <f t="shared" si="226"/>
        <v>-64</v>
      </c>
      <c r="H296">
        <f t="shared" si="227"/>
        <v>136</v>
      </c>
      <c r="I296">
        <f t="shared" si="262"/>
        <v>64</v>
      </c>
      <c r="S296">
        <f t="shared" ca="1" si="229"/>
        <v>132</v>
      </c>
      <c r="T296" s="4">
        <f t="shared" ca="1" si="230"/>
        <v>0.36</v>
      </c>
      <c r="U296">
        <v>-1.32</v>
      </c>
    </row>
    <row r="297" spans="1:21" x14ac:dyDescent="0.2">
      <c r="A297">
        <v>2021</v>
      </c>
      <c r="B297" t="s">
        <v>35</v>
      </c>
      <c r="C297" t="s">
        <v>11</v>
      </c>
      <c r="D297" t="s">
        <v>14</v>
      </c>
      <c r="E297">
        <v>107</v>
      </c>
      <c r="F297">
        <f>E297*15</f>
        <v>1605</v>
      </c>
      <c r="G297">
        <f t="shared" si="226"/>
        <v>7704</v>
      </c>
      <c r="H297">
        <f t="shared" si="227"/>
        <v>1070</v>
      </c>
      <c r="I297">
        <f t="shared" ref="I297:I360" si="263">E297*5</f>
        <v>535</v>
      </c>
      <c r="S297">
        <f t="shared" ca="1" si="229"/>
        <v>107</v>
      </c>
      <c r="T297" s="4">
        <f t="shared" ca="1" si="230"/>
        <v>2.2000000000000002</v>
      </c>
      <c r="U297">
        <v>3.8</v>
      </c>
    </row>
    <row r="298" spans="1:21" x14ac:dyDescent="0.2">
      <c r="A298">
        <v>2021</v>
      </c>
      <c r="B298" t="s">
        <v>35</v>
      </c>
      <c r="C298" t="s">
        <v>9</v>
      </c>
      <c r="D298" t="s">
        <v>15</v>
      </c>
      <c r="E298">
        <v>24</v>
      </c>
      <c r="F298">
        <f>E298*10</f>
        <v>240</v>
      </c>
      <c r="G298">
        <f t="shared" si="226"/>
        <v>556.79999999999995</v>
      </c>
      <c r="H298">
        <f t="shared" si="227"/>
        <v>144</v>
      </c>
      <c r="I298">
        <f t="shared" ref="I298:I361" si="264">E298*4</f>
        <v>96</v>
      </c>
      <c r="S298">
        <f t="shared" ca="1" si="229"/>
        <v>95</v>
      </c>
      <c r="T298" s="4">
        <f t="shared" ca="1" si="230"/>
        <v>3.88</v>
      </c>
      <c r="U298">
        <v>1.32</v>
      </c>
    </row>
    <row r="299" spans="1:21" x14ac:dyDescent="0.2">
      <c r="A299">
        <v>2021</v>
      </c>
      <c r="B299" t="s">
        <v>35</v>
      </c>
      <c r="C299" t="s">
        <v>9</v>
      </c>
      <c r="D299" t="s">
        <v>16</v>
      </c>
      <c r="E299">
        <v>83</v>
      </c>
      <c r="F299">
        <f>E299*10</f>
        <v>830</v>
      </c>
      <c r="G299">
        <f t="shared" si="226"/>
        <v>3618.7999999999997</v>
      </c>
      <c r="H299">
        <f t="shared" si="227"/>
        <v>581</v>
      </c>
      <c r="I299">
        <f t="shared" ref="I299:I362" si="265">E299*3</f>
        <v>249</v>
      </c>
      <c r="S299">
        <f t="shared" ca="1" si="229"/>
        <v>2</v>
      </c>
      <c r="T299" s="4">
        <f t="shared" ca="1" si="230"/>
        <v>1.64</v>
      </c>
      <c r="U299">
        <v>3.36</v>
      </c>
    </row>
    <row r="300" spans="1:21" x14ac:dyDescent="0.2">
      <c r="A300">
        <v>2021</v>
      </c>
      <c r="B300" t="s">
        <v>35</v>
      </c>
      <c r="C300" t="s">
        <v>9</v>
      </c>
      <c r="D300" t="s">
        <v>17</v>
      </c>
      <c r="E300">
        <v>144</v>
      </c>
      <c r="F300">
        <f>E300*10</f>
        <v>1440</v>
      </c>
      <c r="G300">
        <f t="shared" si="226"/>
        <v>-1900.7999999999997</v>
      </c>
      <c r="H300">
        <f t="shared" si="227"/>
        <v>1008</v>
      </c>
      <c r="I300">
        <f t="shared" si="265"/>
        <v>432</v>
      </c>
      <c r="S300">
        <f t="shared" ca="1" si="229"/>
        <v>130</v>
      </c>
      <c r="T300" s="4">
        <f t="shared" ca="1" si="230"/>
        <v>-3.84</v>
      </c>
      <c r="U300">
        <v>-2.3199999999999998</v>
      </c>
    </row>
    <row r="301" spans="1:21" x14ac:dyDescent="0.2">
      <c r="A301">
        <v>2021</v>
      </c>
      <c r="B301" t="s">
        <v>35</v>
      </c>
      <c r="C301" t="s">
        <v>10</v>
      </c>
      <c r="D301" t="s">
        <v>18</v>
      </c>
      <c r="E301">
        <v>100</v>
      </c>
      <c r="F301">
        <f>E301*150</f>
        <v>15000</v>
      </c>
      <c r="G301">
        <f t="shared" si="226"/>
        <v>44400</v>
      </c>
      <c r="H301">
        <f t="shared" si="227"/>
        <v>7000</v>
      </c>
      <c r="I301">
        <f t="shared" ref="I301:I364" si="266">E301*80</f>
        <v>8000</v>
      </c>
      <c r="S301">
        <f t="shared" ca="1" si="229"/>
        <v>76</v>
      </c>
      <c r="T301" s="4">
        <f t="shared" ca="1" si="230"/>
        <v>3.84</v>
      </c>
      <c r="U301">
        <v>1.96</v>
      </c>
    </row>
    <row r="302" spans="1:21" x14ac:dyDescent="0.2">
      <c r="A302">
        <v>2021</v>
      </c>
      <c r="B302" t="s">
        <v>35</v>
      </c>
      <c r="C302" t="s">
        <v>10</v>
      </c>
      <c r="D302" t="s">
        <v>19</v>
      </c>
      <c r="E302">
        <v>144</v>
      </c>
      <c r="F302">
        <f>E302*180</f>
        <v>25920</v>
      </c>
      <c r="G302">
        <f t="shared" si="226"/>
        <v>103680</v>
      </c>
      <c r="H302">
        <f t="shared" si="227"/>
        <v>10080</v>
      </c>
      <c r="I302">
        <f t="shared" ref="I302:I365" si="267">E302*110</f>
        <v>15840</v>
      </c>
      <c r="S302">
        <f t="shared" ca="1" si="229"/>
        <v>58</v>
      </c>
      <c r="T302" s="4">
        <f t="shared" ca="1" si="230"/>
        <v>-0.6</v>
      </c>
      <c r="U302">
        <v>3</v>
      </c>
    </row>
    <row r="303" spans="1:21" x14ac:dyDescent="0.2">
      <c r="A303">
        <v>2021</v>
      </c>
      <c r="B303" t="s">
        <v>35</v>
      </c>
      <c r="C303" t="s">
        <v>22</v>
      </c>
      <c r="D303" t="s">
        <v>13</v>
      </c>
      <c r="E303">
        <v>33</v>
      </c>
      <c r="F303">
        <f>E303*50</f>
        <v>1650</v>
      </c>
      <c r="G303">
        <f t="shared" si="226"/>
        <v>-3762</v>
      </c>
      <c r="H303">
        <f t="shared" si="227"/>
        <v>759</v>
      </c>
      <c r="I303">
        <f t="shared" ref="I303:I366" si="268">E303*27</f>
        <v>891</v>
      </c>
      <c r="S303">
        <f t="shared" ca="1" si="229"/>
        <v>45</v>
      </c>
      <c r="T303" s="4">
        <f t="shared" ca="1" si="230"/>
        <v>0.72</v>
      </c>
      <c r="U303">
        <v>-3.28</v>
      </c>
    </row>
    <row r="304" spans="1:21" x14ac:dyDescent="0.2">
      <c r="A304">
        <v>2021</v>
      </c>
      <c r="B304" t="s">
        <v>35</v>
      </c>
      <c r="C304" t="s">
        <v>47</v>
      </c>
      <c r="D304" t="s">
        <v>23</v>
      </c>
      <c r="E304">
        <v>70</v>
      </c>
      <c r="F304">
        <f>E304*110</f>
        <v>7700</v>
      </c>
      <c r="G304">
        <f t="shared" si="226"/>
        <v>16324</v>
      </c>
      <c r="H304">
        <f t="shared" si="227"/>
        <v>2450</v>
      </c>
      <c r="I304">
        <f t="shared" ref="I304:I367" si="269">E304*75</f>
        <v>5250</v>
      </c>
      <c r="S304">
        <f t="shared" ca="1" si="229"/>
        <v>41</v>
      </c>
      <c r="T304" s="4">
        <f t="shared" ca="1" si="230"/>
        <v>-3.64</v>
      </c>
      <c r="U304">
        <v>1.1200000000000001</v>
      </c>
    </row>
    <row r="305" spans="1:21" x14ac:dyDescent="0.2">
      <c r="A305">
        <v>2021</v>
      </c>
      <c r="B305" t="s">
        <v>35</v>
      </c>
      <c r="C305" t="s">
        <v>22</v>
      </c>
      <c r="D305" t="s">
        <v>24</v>
      </c>
      <c r="E305">
        <v>2</v>
      </c>
      <c r="F305">
        <f>E305*90</f>
        <v>180</v>
      </c>
      <c r="G305">
        <f t="shared" si="226"/>
        <v>345.6</v>
      </c>
      <c r="H305">
        <f t="shared" si="227"/>
        <v>78</v>
      </c>
      <c r="I305">
        <f t="shared" ref="I305:I368" si="270">E305*51</f>
        <v>102</v>
      </c>
      <c r="S305">
        <f t="shared" ca="1" si="229"/>
        <v>110</v>
      </c>
      <c r="T305" s="4">
        <f t="shared" ca="1" si="230"/>
        <v>1.1599999999999999</v>
      </c>
      <c r="U305">
        <v>0.92</v>
      </c>
    </row>
    <row r="306" spans="1:21" x14ac:dyDescent="0.2">
      <c r="A306">
        <v>2021</v>
      </c>
      <c r="B306" t="s">
        <v>35</v>
      </c>
      <c r="C306" t="s">
        <v>47</v>
      </c>
      <c r="D306" t="s">
        <v>25</v>
      </c>
      <c r="E306">
        <v>11</v>
      </c>
      <c r="F306">
        <f>E306*190</f>
        <v>2090</v>
      </c>
      <c r="G306">
        <f t="shared" si="226"/>
        <v>3260.4</v>
      </c>
      <c r="H306">
        <f t="shared" si="227"/>
        <v>715</v>
      </c>
      <c r="I306">
        <f t="shared" ref="I306:I369" si="271">E306*125</f>
        <v>1375</v>
      </c>
      <c r="S306">
        <f t="shared" ca="1" si="229"/>
        <v>134</v>
      </c>
      <c r="T306" s="4">
        <f t="shared" ca="1" si="230"/>
        <v>-0.76</v>
      </c>
      <c r="U306">
        <v>0.56000000000000005</v>
      </c>
    </row>
    <row r="307" spans="1:21" x14ac:dyDescent="0.2">
      <c r="A307">
        <v>2021</v>
      </c>
      <c r="B307" t="s">
        <v>35</v>
      </c>
      <c r="C307" t="s">
        <v>22</v>
      </c>
      <c r="D307" t="s">
        <v>26</v>
      </c>
      <c r="E307">
        <v>131</v>
      </c>
      <c r="F307">
        <f>E307*230</f>
        <v>30130</v>
      </c>
      <c r="G307">
        <f t="shared" si="226"/>
        <v>72312</v>
      </c>
      <c r="H307">
        <f t="shared" si="227"/>
        <v>5371</v>
      </c>
      <c r="I307">
        <f t="shared" ref="I307:I370" si="272">E307*189</f>
        <v>24759</v>
      </c>
      <c r="S307">
        <f t="shared" ca="1" si="229"/>
        <v>100</v>
      </c>
      <c r="T307" s="4">
        <f t="shared" ca="1" si="230"/>
        <v>3.44</v>
      </c>
      <c r="U307">
        <v>1.4</v>
      </c>
    </row>
    <row r="308" spans="1:21" x14ac:dyDescent="0.2">
      <c r="A308">
        <v>2021</v>
      </c>
      <c r="B308" t="s">
        <v>35</v>
      </c>
      <c r="C308" t="s">
        <v>48</v>
      </c>
      <c r="D308" t="s">
        <v>12</v>
      </c>
      <c r="E308">
        <v>130</v>
      </c>
      <c r="F308">
        <f>E308*5</f>
        <v>650</v>
      </c>
      <c r="G308">
        <f t="shared" si="226"/>
        <v>572</v>
      </c>
      <c r="H308">
        <f t="shared" si="227"/>
        <v>260</v>
      </c>
      <c r="I308">
        <f t="shared" ref="I308:I371" si="273">E308*3</f>
        <v>390</v>
      </c>
      <c r="S308">
        <f t="shared" ca="1" si="229"/>
        <v>137</v>
      </c>
      <c r="T308" s="4">
        <f t="shared" ca="1" si="230"/>
        <v>3</v>
      </c>
      <c r="U308">
        <v>-0.12</v>
      </c>
    </row>
    <row r="309" spans="1:21" x14ac:dyDescent="0.2">
      <c r="A309">
        <v>2021</v>
      </c>
      <c r="B309" t="s">
        <v>35</v>
      </c>
      <c r="C309" t="s">
        <v>48</v>
      </c>
      <c r="D309" t="s">
        <v>21</v>
      </c>
      <c r="E309">
        <v>94</v>
      </c>
      <c r="F309">
        <f>E309*12</f>
        <v>1128</v>
      </c>
      <c r="G309">
        <f t="shared" si="226"/>
        <v>-2571.8399999999997</v>
      </c>
      <c r="H309">
        <f t="shared" si="227"/>
        <v>376</v>
      </c>
      <c r="I309">
        <f t="shared" ref="I309:I372" si="274">E309*8</f>
        <v>752</v>
      </c>
      <c r="S309">
        <f t="shared" ca="1" si="229"/>
        <v>124</v>
      </c>
      <c r="T309" s="4">
        <f t="shared" ca="1" si="230"/>
        <v>1.56</v>
      </c>
      <c r="U309">
        <v>-3.28</v>
      </c>
    </row>
    <row r="310" spans="1:21" x14ac:dyDescent="0.2">
      <c r="A310">
        <v>2021</v>
      </c>
      <c r="B310" t="s">
        <v>36</v>
      </c>
      <c r="C310" t="s">
        <v>11</v>
      </c>
      <c r="D310" t="s">
        <v>20</v>
      </c>
      <c r="E310">
        <v>138</v>
      </c>
      <c r="F310">
        <f>E310*25</f>
        <v>3450</v>
      </c>
      <c r="G310">
        <f t="shared" si="226"/>
        <v>8280</v>
      </c>
      <c r="H310">
        <f t="shared" si="227"/>
        <v>2346</v>
      </c>
      <c r="I310">
        <f t="shared" si="274"/>
        <v>1104</v>
      </c>
      <c r="S310">
        <f t="shared" ca="1" si="229"/>
        <v>18</v>
      </c>
      <c r="T310" s="4">
        <f t="shared" ca="1" si="230"/>
        <v>0.4</v>
      </c>
      <c r="U310">
        <v>1.4</v>
      </c>
    </row>
    <row r="311" spans="1:21" x14ac:dyDescent="0.2">
      <c r="A311">
        <v>2021</v>
      </c>
      <c r="B311" t="s">
        <v>36</v>
      </c>
      <c r="C311" t="s">
        <v>11</v>
      </c>
      <c r="D311" t="s">
        <v>14</v>
      </c>
      <c r="E311">
        <v>150</v>
      </c>
      <c r="F311">
        <f>E311*15</f>
        <v>2250</v>
      </c>
      <c r="G311">
        <f t="shared" si="226"/>
        <v>-5130</v>
      </c>
      <c r="H311">
        <f t="shared" si="227"/>
        <v>1500</v>
      </c>
      <c r="I311">
        <f t="shared" ref="I311:I374" si="275">E311*5</f>
        <v>750</v>
      </c>
      <c r="S311">
        <f t="shared" ca="1" si="229"/>
        <v>114</v>
      </c>
      <c r="T311" s="4">
        <f t="shared" ca="1" si="230"/>
        <v>-0.64</v>
      </c>
      <c r="U311">
        <v>-3.28</v>
      </c>
    </row>
    <row r="312" spans="1:21" x14ac:dyDescent="0.2">
      <c r="A312">
        <v>2021</v>
      </c>
      <c r="B312" t="s">
        <v>36</v>
      </c>
      <c r="C312" t="s">
        <v>9</v>
      </c>
      <c r="D312" t="s">
        <v>15</v>
      </c>
      <c r="E312">
        <v>92</v>
      </c>
      <c r="F312">
        <f>E312*10</f>
        <v>920</v>
      </c>
      <c r="G312">
        <f t="shared" si="226"/>
        <v>-1361.6</v>
      </c>
      <c r="H312">
        <f t="shared" si="227"/>
        <v>552</v>
      </c>
      <c r="I312">
        <f t="shared" ref="I312:I375" si="276">E312*4</f>
        <v>368</v>
      </c>
      <c r="S312">
        <f t="shared" ca="1" si="229"/>
        <v>13</v>
      </c>
      <c r="T312" s="4">
        <f t="shared" ca="1" si="230"/>
        <v>-2.2400000000000002</v>
      </c>
      <c r="U312">
        <v>-2.48</v>
      </c>
    </row>
    <row r="313" spans="1:21" x14ac:dyDescent="0.2">
      <c r="A313">
        <v>2021</v>
      </c>
      <c r="B313" t="s">
        <v>36</v>
      </c>
      <c r="C313" t="s">
        <v>9</v>
      </c>
      <c r="D313" t="s">
        <v>16</v>
      </c>
      <c r="E313">
        <v>73</v>
      </c>
      <c r="F313">
        <f>E313*10</f>
        <v>730</v>
      </c>
      <c r="G313">
        <f t="shared" si="226"/>
        <v>-204.39999999999998</v>
      </c>
      <c r="H313">
        <f t="shared" si="227"/>
        <v>511</v>
      </c>
      <c r="I313">
        <f t="shared" ref="I313:I376" si="277">E313*3</f>
        <v>219</v>
      </c>
      <c r="S313">
        <f t="shared" ca="1" si="229"/>
        <v>124</v>
      </c>
      <c r="T313" s="4">
        <f t="shared" ca="1" si="230"/>
        <v>1.1200000000000001</v>
      </c>
      <c r="U313">
        <v>-1.28</v>
      </c>
    </row>
    <row r="314" spans="1:21" x14ac:dyDescent="0.2">
      <c r="A314">
        <v>2021</v>
      </c>
      <c r="B314" t="s">
        <v>36</v>
      </c>
      <c r="C314" t="s">
        <v>9</v>
      </c>
      <c r="D314" t="s">
        <v>17</v>
      </c>
      <c r="E314">
        <v>38</v>
      </c>
      <c r="F314">
        <f>E314*10</f>
        <v>380</v>
      </c>
      <c r="G314">
        <f t="shared" si="226"/>
        <v>1261.5999999999999</v>
      </c>
      <c r="H314">
        <f t="shared" si="227"/>
        <v>266</v>
      </c>
      <c r="I314">
        <f t="shared" si="277"/>
        <v>114</v>
      </c>
      <c r="S314">
        <f t="shared" ca="1" si="229"/>
        <v>23</v>
      </c>
      <c r="T314" s="4">
        <f t="shared" ca="1" si="230"/>
        <v>-2.36</v>
      </c>
      <c r="U314">
        <v>2.3199999999999998</v>
      </c>
    </row>
    <row r="315" spans="1:21" x14ac:dyDescent="0.2">
      <c r="A315">
        <v>2021</v>
      </c>
      <c r="B315" t="s">
        <v>36</v>
      </c>
      <c r="C315" t="s">
        <v>10</v>
      </c>
      <c r="D315" t="s">
        <v>18</v>
      </c>
      <c r="E315">
        <v>58</v>
      </c>
      <c r="F315">
        <f>E315*150</f>
        <v>8700</v>
      </c>
      <c r="G315">
        <f t="shared" si="226"/>
        <v>1740</v>
      </c>
      <c r="H315">
        <f t="shared" si="227"/>
        <v>4060</v>
      </c>
      <c r="I315">
        <f t="shared" ref="I315:I378" si="278">E315*80</f>
        <v>4640</v>
      </c>
      <c r="S315">
        <f t="shared" ca="1" si="229"/>
        <v>12</v>
      </c>
      <c r="T315" s="4">
        <f t="shared" ca="1" si="230"/>
        <v>-0.2</v>
      </c>
      <c r="U315">
        <v>-0.8</v>
      </c>
    </row>
    <row r="316" spans="1:21" x14ac:dyDescent="0.2">
      <c r="A316">
        <v>2021</v>
      </c>
      <c r="B316" t="s">
        <v>36</v>
      </c>
      <c r="C316" t="s">
        <v>10</v>
      </c>
      <c r="D316" t="s">
        <v>19</v>
      </c>
      <c r="E316">
        <v>144</v>
      </c>
      <c r="F316">
        <f>E316*180</f>
        <v>25920</v>
      </c>
      <c r="G316">
        <f t="shared" si="226"/>
        <v>61171.200000000004</v>
      </c>
      <c r="H316">
        <f t="shared" si="227"/>
        <v>10080</v>
      </c>
      <c r="I316">
        <f t="shared" ref="I316:I379" si="279">E316*110</f>
        <v>15840</v>
      </c>
      <c r="S316">
        <f t="shared" ca="1" si="229"/>
        <v>111</v>
      </c>
      <c r="T316" s="4">
        <f t="shared" ca="1" si="230"/>
        <v>-1.92</v>
      </c>
      <c r="U316">
        <v>1.36</v>
      </c>
    </row>
    <row r="317" spans="1:21" x14ac:dyDescent="0.2">
      <c r="A317">
        <v>2021</v>
      </c>
      <c r="B317" t="s">
        <v>36</v>
      </c>
      <c r="C317" t="s">
        <v>22</v>
      </c>
      <c r="D317" t="s">
        <v>13</v>
      </c>
      <c r="E317">
        <v>68</v>
      </c>
      <c r="F317">
        <f>E317*50</f>
        <v>3400</v>
      </c>
      <c r="G317">
        <f t="shared" si="226"/>
        <v>9792</v>
      </c>
      <c r="H317">
        <f t="shared" si="227"/>
        <v>1564</v>
      </c>
      <c r="I317">
        <f t="shared" ref="I317:I380" si="280">E317*27</f>
        <v>1836</v>
      </c>
      <c r="S317">
        <f t="shared" ca="1" si="229"/>
        <v>130</v>
      </c>
      <c r="T317" s="4">
        <f t="shared" ca="1" si="230"/>
        <v>-1.1599999999999999</v>
      </c>
      <c r="U317">
        <v>1.88</v>
      </c>
    </row>
    <row r="318" spans="1:21" x14ac:dyDescent="0.2">
      <c r="A318">
        <v>2021</v>
      </c>
      <c r="B318" t="s">
        <v>36</v>
      </c>
      <c r="C318" t="s">
        <v>47</v>
      </c>
      <c r="D318" t="s">
        <v>23</v>
      </c>
      <c r="E318">
        <v>44</v>
      </c>
      <c r="F318">
        <f>E318*110</f>
        <v>4840</v>
      </c>
      <c r="G318">
        <f t="shared" si="226"/>
        <v>-2710.4000000000005</v>
      </c>
      <c r="H318">
        <f t="shared" si="227"/>
        <v>1540</v>
      </c>
      <c r="I318">
        <f t="shared" ref="I318:I381" si="281">E318*75</f>
        <v>3300</v>
      </c>
      <c r="S318">
        <f t="shared" ca="1" si="229"/>
        <v>148</v>
      </c>
      <c r="T318" s="4">
        <f t="shared" ca="1" si="230"/>
        <v>-1.84</v>
      </c>
      <c r="U318">
        <v>-1.56</v>
      </c>
    </row>
    <row r="319" spans="1:21" x14ac:dyDescent="0.2">
      <c r="A319">
        <v>2021</v>
      </c>
      <c r="B319" t="s">
        <v>36</v>
      </c>
      <c r="C319" t="s">
        <v>22</v>
      </c>
      <c r="D319" t="s">
        <v>24</v>
      </c>
      <c r="E319">
        <v>75</v>
      </c>
      <c r="F319">
        <f>E319*90</f>
        <v>6750</v>
      </c>
      <c r="G319">
        <f t="shared" si="226"/>
        <v>2160</v>
      </c>
      <c r="H319">
        <f t="shared" si="227"/>
        <v>2925</v>
      </c>
      <c r="I319">
        <f t="shared" ref="I319:I382" si="282">E319*51</f>
        <v>3825</v>
      </c>
      <c r="S319">
        <f t="shared" ca="1" si="229"/>
        <v>20</v>
      </c>
      <c r="T319" s="4">
        <f t="shared" ca="1" si="230"/>
        <v>1.92</v>
      </c>
      <c r="U319">
        <v>-0.68</v>
      </c>
    </row>
    <row r="320" spans="1:21" x14ac:dyDescent="0.2">
      <c r="A320">
        <v>2021</v>
      </c>
      <c r="B320" t="s">
        <v>36</v>
      </c>
      <c r="C320" t="s">
        <v>47</v>
      </c>
      <c r="D320" t="s">
        <v>25</v>
      </c>
      <c r="E320">
        <v>67</v>
      </c>
      <c r="F320">
        <f>E320*190</f>
        <v>12730</v>
      </c>
      <c r="G320">
        <f t="shared" si="226"/>
        <v>-24950.800000000003</v>
      </c>
      <c r="H320">
        <f t="shared" si="227"/>
        <v>4355</v>
      </c>
      <c r="I320">
        <f t="shared" ref="I320:I383" si="283">E320*125</f>
        <v>8375</v>
      </c>
      <c r="S320">
        <f t="shared" ca="1" si="229"/>
        <v>82</v>
      </c>
      <c r="T320" s="4">
        <f t="shared" ca="1" si="230"/>
        <v>0.72</v>
      </c>
      <c r="U320">
        <v>-2.96</v>
      </c>
    </row>
    <row r="321" spans="1:21" x14ac:dyDescent="0.2">
      <c r="A321">
        <v>2021</v>
      </c>
      <c r="B321" t="s">
        <v>36</v>
      </c>
      <c r="C321" t="s">
        <v>22</v>
      </c>
      <c r="D321" t="s">
        <v>26</v>
      </c>
      <c r="E321">
        <v>104</v>
      </c>
      <c r="F321">
        <f>E321*230</f>
        <v>23920</v>
      </c>
      <c r="G321">
        <f t="shared" si="226"/>
        <v>-58364.800000000003</v>
      </c>
      <c r="H321">
        <f t="shared" si="227"/>
        <v>4264</v>
      </c>
      <c r="I321">
        <f t="shared" ref="I321:I384" si="284">E321*189</f>
        <v>19656</v>
      </c>
      <c r="S321">
        <f t="shared" ca="1" si="229"/>
        <v>20</v>
      </c>
      <c r="T321" s="4">
        <f t="shared" ca="1" si="230"/>
        <v>-3.56</v>
      </c>
      <c r="U321">
        <v>-3.44</v>
      </c>
    </row>
    <row r="322" spans="1:21" x14ac:dyDescent="0.2">
      <c r="A322">
        <v>2021</v>
      </c>
      <c r="B322" t="s">
        <v>36</v>
      </c>
      <c r="C322" t="s">
        <v>48</v>
      </c>
      <c r="D322" t="s">
        <v>12</v>
      </c>
      <c r="E322">
        <v>29</v>
      </c>
      <c r="F322">
        <f>E322*5</f>
        <v>145</v>
      </c>
      <c r="G322">
        <f t="shared" si="226"/>
        <v>690.19999999999993</v>
      </c>
      <c r="H322">
        <f t="shared" si="227"/>
        <v>58</v>
      </c>
      <c r="I322">
        <f t="shared" ref="I322:I385" si="285">E322*3</f>
        <v>87</v>
      </c>
      <c r="S322">
        <f t="shared" ca="1" si="229"/>
        <v>78</v>
      </c>
      <c r="T322" s="4">
        <f t="shared" ca="1" si="230"/>
        <v>-2.88</v>
      </c>
      <c r="U322">
        <v>3.76</v>
      </c>
    </row>
    <row r="323" spans="1:21" x14ac:dyDescent="0.2">
      <c r="A323">
        <v>2021</v>
      </c>
      <c r="B323" t="s">
        <v>36</v>
      </c>
      <c r="C323" t="s">
        <v>48</v>
      </c>
      <c r="D323" t="s">
        <v>21</v>
      </c>
      <c r="E323">
        <v>74</v>
      </c>
      <c r="F323">
        <f>E323*12</f>
        <v>888</v>
      </c>
      <c r="G323">
        <f t="shared" ref="G323:G386" si="286">F323+(F323*U323)</f>
        <v>-319.68000000000006</v>
      </c>
      <c r="H323">
        <f t="shared" ref="H323:H386" si="287">F323-I323</f>
        <v>296</v>
      </c>
      <c r="I323">
        <f t="shared" ref="I323:I386" si="288">E323*8</f>
        <v>592</v>
      </c>
      <c r="S323">
        <f t="shared" ref="S323:S386" ca="1" si="289">RANDBETWEEN(1,150)</f>
        <v>114</v>
      </c>
      <c r="T323" s="4">
        <f t="shared" ref="T323:T386" ca="1" si="290">RANDBETWEEN(-100,100)/25</f>
        <v>-0.2</v>
      </c>
      <c r="U323">
        <v>-1.36</v>
      </c>
    </row>
    <row r="324" spans="1:21" x14ac:dyDescent="0.2">
      <c r="A324">
        <v>2021</v>
      </c>
      <c r="B324" t="s">
        <v>37</v>
      </c>
      <c r="C324" t="s">
        <v>11</v>
      </c>
      <c r="D324" t="s">
        <v>20</v>
      </c>
      <c r="E324">
        <v>46</v>
      </c>
      <c r="F324">
        <f>E324*25</f>
        <v>1150</v>
      </c>
      <c r="G324">
        <f t="shared" si="286"/>
        <v>1978</v>
      </c>
      <c r="H324">
        <f t="shared" si="287"/>
        <v>782</v>
      </c>
      <c r="I324">
        <f t="shared" si="288"/>
        <v>368</v>
      </c>
      <c r="S324">
        <f t="shared" ca="1" si="289"/>
        <v>42</v>
      </c>
      <c r="T324" s="4">
        <f t="shared" ca="1" si="290"/>
        <v>-2.44</v>
      </c>
      <c r="U324">
        <v>0.72</v>
      </c>
    </row>
    <row r="325" spans="1:21" x14ac:dyDescent="0.2">
      <c r="A325">
        <v>2021</v>
      </c>
      <c r="B325" t="s">
        <v>37</v>
      </c>
      <c r="C325" t="s">
        <v>11</v>
      </c>
      <c r="D325" t="s">
        <v>14</v>
      </c>
      <c r="E325">
        <v>86</v>
      </c>
      <c r="F325">
        <f>E325*15</f>
        <v>1290</v>
      </c>
      <c r="G325">
        <f t="shared" si="286"/>
        <v>-1806</v>
      </c>
      <c r="H325">
        <f t="shared" si="287"/>
        <v>860</v>
      </c>
      <c r="I325">
        <f t="shared" ref="I325:I388" si="291">E325*5</f>
        <v>430</v>
      </c>
      <c r="S325">
        <f t="shared" ca="1" si="289"/>
        <v>78</v>
      </c>
      <c r="T325" s="4">
        <f t="shared" ca="1" si="290"/>
        <v>2.64</v>
      </c>
      <c r="U325">
        <v>-2.4</v>
      </c>
    </row>
    <row r="326" spans="1:21" x14ac:dyDescent="0.2">
      <c r="A326">
        <v>2021</v>
      </c>
      <c r="B326" t="s">
        <v>37</v>
      </c>
      <c r="C326" t="s">
        <v>9</v>
      </c>
      <c r="D326" t="s">
        <v>15</v>
      </c>
      <c r="E326">
        <v>4</v>
      </c>
      <c r="F326">
        <f>E326*10</f>
        <v>40</v>
      </c>
      <c r="G326">
        <f t="shared" si="286"/>
        <v>32</v>
      </c>
      <c r="H326">
        <f t="shared" si="287"/>
        <v>24</v>
      </c>
      <c r="I326">
        <f t="shared" ref="I326:I389" si="292">E326*4</f>
        <v>16</v>
      </c>
      <c r="S326">
        <f t="shared" ca="1" si="289"/>
        <v>31</v>
      </c>
      <c r="T326" s="4">
        <f t="shared" ca="1" si="290"/>
        <v>0.96</v>
      </c>
      <c r="U326">
        <v>-0.2</v>
      </c>
    </row>
    <row r="327" spans="1:21" x14ac:dyDescent="0.2">
      <c r="A327">
        <v>2021</v>
      </c>
      <c r="B327" t="s">
        <v>37</v>
      </c>
      <c r="C327" t="s">
        <v>9</v>
      </c>
      <c r="D327" t="s">
        <v>16</v>
      </c>
      <c r="E327">
        <v>66</v>
      </c>
      <c r="F327">
        <f>E327*10</f>
        <v>660</v>
      </c>
      <c r="G327">
        <f t="shared" si="286"/>
        <v>-1953.6</v>
      </c>
      <c r="H327">
        <f t="shared" si="287"/>
        <v>462</v>
      </c>
      <c r="I327">
        <f t="shared" ref="I327:I390" si="293">E327*3</f>
        <v>198</v>
      </c>
      <c r="S327">
        <f t="shared" ca="1" si="289"/>
        <v>17</v>
      </c>
      <c r="T327" s="4">
        <f t="shared" ca="1" si="290"/>
        <v>0.52</v>
      </c>
      <c r="U327">
        <v>-3.96</v>
      </c>
    </row>
    <row r="328" spans="1:21" x14ac:dyDescent="0.2">
      <c r="A328">
        <v>2021</v>
      </c>
      <c r="B328" t="s">
        <v>37</v>
      </c>
      <c r="C328" t="s">
        <v>9</v>
      </c>
      <c r="D328" t="s">
        <v>17</v>
      </c>
      <c r="E328">
        <v>53</v>
      </c>
      <c r="F328">
        <f>E328*10</f>
        <v>530</v>
      </c>
      <c r="G328">
        <f t="shared" si="286"/>
        <v>551.20000000000005</v>
      </c>
      <c r="H328">
        <f t="shared" si="287"/>
        <v>371</v>
      </c>
      <c r="I328">
        <f t="shared" si="293"/>
        <v>159</v>
      </c>
      <c r="S328">
        <f t="shared" ca="1" si="289"/>
        <v>42</v>
      </c>
      <c r="T328" s="4">
        <f t="shared" ca="1" si="290"/>
        <v>2.2799999999999998</v>
      </c>
      <c r="U328">
        <v>0.04</v>
      </c>
    </row>
    <row r="329" spans="1:21" x14ac:dyDescent="0.2">
      <c r="A329">
        <v>2021</v>
      </c>
      <c r="B329" t="s">
        <v>37</v>
      </c>
      <c r="C329" t="s">
        <v>10</v>
      </c>
      <c r="D329" t="s">
        <v>18</v>
      </c>
      <c r="E329">
        <v>78</v>
      </c>
      <c r="F329">
        <f>E329*150</f>
        <v>11700</v>
      </c>
      <c r="G329">
        <f t="shared" si="286"/>
        <v>43524</v>
      </c>
      <c r="H329">
        <f t="shared" si="287"/>
        <v>5460</v>
      </c>
      <c r="I329">
        <f t="shared" ref="I329:I392" si="294">E329*80</f>
        <v>6240</v>
      </c>
      <c r="S329">
        <f t="shared" ca="1" si="289"/>
        <v>66</v>
      </c>
      <c r="T329" s="4">
        <f t="shared" ca="1" si="290"/>
        <v>3.8</v>
      </c>
      <c r="U329">
        <v>2.72</v>
      </c>
    </row>
    <row r="330" spans="1:21" x14ac:dyDescent="0.2">
      <c r="A330">
        <v>2021</v>
      </c>
      <c r="B330" t="s">
        <v>37</v>
      </c>
      <c r="C330" t="s">
        <v>10</v>
      </c>
      <c r="D330" t="s">
        <v>19</v>
      </c>
      <c r="E330">
        <v>135</v>
      </c>
      <c r="F330">
        <f>E330*180</f>
        <v>24300</v>
      </c>
      <c r="G330">
        <f t="shared" si="286"/>
        <v>84564</v>
      </c>
      <c r="H330">
        <f t="shared" si="287"/>
        <v>9450</v>
      </c>
      <c r="I330">
        <f t="shared" ref="I330:I393" si="295">E330*110</f>
        <v>14850</v>
      </c>
      <c r="S330">
        <f t="shared" ca="1" si="289"/>
        <v>47</v>
      </c>
      <c r="T330" s="4">
        <f t="shared" ca="1" si="290"/>
        <v>3.88</v>
      </c>
      <c r="U330">
        <v>2.48</v>
      </c>
    </row>
    <row r="331" spans="1:21" x14ac:dyDescent="0.2">
      <c r="A331">
        <v>2021</v>
      </c>
      <c r="B331" t="s">
        <v>37</v>
      </c>
      <c r="C331" t="s">
        <v>22</v>
      </c>
      <c r="D331" t="s">
        <v>13</v>
      </c>
      <c r="E331">
        <v>2</v>
      </c>
      <c r="F331">
        <f>E331*50</f>
        <v>100</v>
      </c>
      <c r="G331">
        <f t="shared" si="286"/>
        <v>144</v>
      </c>
      <c r="H331">
        <f t="shared" si="287"/>
        <v>46</v>
      </c>
      <c r="I331">
        <f t="shared" ref="I331:I394" si="296">E331*27</f>
        <v>54</v>
      </c>
      <c r="S331">
        <f t="shared" ca="1" si="289"/>
        <v>49</v>
      </c>
      <c r="T331" s="4">
        <f t="shared" ca="1" si="290"/>
        <v>4</v>
      </c>
      <c r="U331">
        <v>0.44</v>
      </c>
    </row>
    <row r="332" spans="1:21" x14ac:dyDescent="0.2">
      <c r="A332">
        <v>2021</v>
      </c>
      <c r="B332" t="s">
        <v>37</v>
      </c>
      <c r="C332" t="s">
        <v>47</v>
      </c>
      <c r="D332" t="s">
        <v>23</v>
      </c>
      <c r="E332">
        <v>115</v>
      </c>
      <c r="F332">
        <f>E332*110</f>
        <v>12650</v>
      </c>
      <c r="G332">
        <f t="shared" si="286"/>
        <v>13156</v>
      </c>
      <c r="H332">
        <f t="shared" si="287"/>
        <v>4025</v>
      </c>
      <c r="I332">
        <f t="shared" ref="I332:I395" si="297">E332*75</f>
        <v>8625</v>
      </c>
      <c r="S332">
        <f t="shared" ca="1" si="289"/>
        <v>65</v>
      </c>
      <c r="T332" s="4">
        <f t="shared" ca="1" si="290"/>
        <v>-0.52</v>
      </c>
      <c r="U332">
        <v>0.04</v>
      </c>
    </row>
    <row r="333" spans="1:21" x14ac:dyDescent="0.2">
      <c r="A333">
        <v>2021</v>
      </c>
      <c r="B333" t="s">
        <v>37</v>
      </c>
      <c r="C333" t="s">
        <v>22</v>
      </c>
      <c r="D333" t="s">
        <v>24</v>
      </c>
      <c r="E333">
        <v>55</v>
      </c>
      <c r="F333">
        <f>E333*90</f>
        <v>4950</v>
      </c>
      <c r="G333">
        <f t="shared" si="286"/>
        <v>10098</v>
      </c>
      <c r="H333">
        <f t="shared" si="287"/>
        <v>2145</v>
      </c>
      <c r="I333">
        <f t="shared" ref="I333:I396" si="298">E333*51</f>
        <v>2805</v>
      </c>
      <c r="S333">
        <f t="shared" ca="1" si="289"/>
        <v>19</v>
      </c>
      <c r="T333" s="4">
        <f t="shared" ca="1" si="290"/>
        <v>-2.72</v>
      </c>
      <c r="U333">
        <v>1.04</v>
      </c>
    </row>
    <row r="334" spans="1:21" x14ac:dyDescent="0.2">
      <c r="A334">
        <v>2021</v>
      </c>
      <c r="B334" t="s">
        <v>37</v>
      </c>
      <c r="C334" t="s">
        <v>47</v>
      </c>
      <c r="D334" t="s">
        <v>25</v>
      </c>
      <c r="E334">
        <v>24</v>
      </c>
      <c r="F334">
        <f>E334*190</f>
        <v>4560</v>
      </c>
      <c r="G334">
        <f t="shared" si="286"/>
        <v>-13680</v>
      </c>
      <c r="H334">
        <f t="shared" si="287"/>
        <v>1560</v>
      </c>
      <c r="I334">
        <f t="shared" ref="I334:I397" si="299">E334*125</f>
        <v>3000</v>
      </c>
      <c r="S334">
        <f t="shared" ca="1" si="289"/>
        <v>59</v>
      </c>
      <c r="T334" s="4">
        <f t="shared" ca="1" si="290"/>
        <v>3.16</v>
      </c>
      <c r="U334">
        <v>-4</v>
      </c>
    </row>
    <row r="335" spans="1:21" x14ac:dyDescent="0.2">
      <c r="A335">
        <v>2021</v>
      </c>
      <c r="B335" t="s">
        <v>37</v>
      </c>
      <c r="C335" t="s">
        <v>22</v>
      </c>
      <c r="D335" t="s">
        <v>26</v>
      </c>
      <c r="E335">
        <v>4</v>
      </c>
      <c r="F335">
        <f>E335*230</f>
        <v>920</v>
      </c>
      <c r="G335">
        <f t="shared" si="286"/>
        <v>-368</v>
      </c>
      <c r="H335">
        <f t="shared" si="287"/>
        <v>164</v>
      </c>
      <c r="I335">
        <f t="shared" ref="I335:I398" si="300">E335*189</f>
        <v>756</v>
      </c>
      <c r="S335">
        <f t="shared" ca="1" si="289"/>
        <v>32</v>
      </c>
      <c r="T335" s="4">
        <f t="shared" ca="1" si="290"/>
        <v>-2.36</v>
      </c>
      <c r="U335">
        <v>-1.4</v>
      </c>
    </row>
    <row r="336" spans="1:21" x14ac:dyDescent="0.2">
      <c r="A336">
        <v>2021</v>
      </c>
      <c r="B336" t="s">
        <v>37</v>
      </c>
      <c r="C336" t="s">
        <v>48</v>
      </c>
      <c r="D336" t="s">
        <v>12</v>
      </c>
      <c r="E336">
        <v>123</v>
      </c>
      <c r="F336">
        <f>E336*5</f>
        <v>615</v>
      </c>
      <c r="G336">
        <f t="shared" si="286"/>
        <v>-393.59999999999991</v>
      </c>
      <c r="H336">
        <f t="shared" si="287"/>
        <v>246</v>
      </c>
      <c r="I336">
        <f t="shared" ref="I336:I399" si="301">E336*3</f>
        <v>369</v>
      </c>
      <c r="S336">
        <f t="shared" ca="1" si="289"/>
        <v>92</v>
      </c>
      <c r="T336" s="4">
        <f t="shared" ca="1" si="290"/>
        <v>-3</v>
      </c>
      <c r="U336">
        <v>-1.64</v>
      </c>
    </row>
    <row r="337" spans="1:21" x14ac:dyDescent="0.2">
      <c r="A337">
        <v>2021</v>
      </c>
      <c r="B337" t="s">
        <v>37</v>
      </c>
      <c r="C337" t="s">
        <v>48</v>
      </c>
      <c r="D337" t="s">
        <v>21</v>
      </c>
      <c r="E337">
        <v>112</v>
      </c>
      <c r="F337">
        <f>E337*12</f>
        <v>1344</v>
      </c>
      <c r="G337">
        <f t="shared" si="286"/>
        <v>5859.84</v>
      </c>
      <c r="H337">
        <f t="shared" si="287"/>
        <v>448</v>
      </c>
      <c r="I337">
        <f t="shared" ref="I337:I400" si="302">E337*8</f>
        <v>896</v>
      </c>
      <c r="S337">
        <f t="shared" ca="1" si="289"/>
        <v>5</v>
      </c>
      <c r="T337" s="4">
        <f t="shared" ca="1" si="290"/>
        <v>3.24</v>
      </c>
      <c r="U337">
        <v>3.36</v>
      </c>
    </row>
    <row r="338" spans="1:21" x14ac:dyDescent="0.2">
      <c r="A338">
        <v>2022</v>
      </c>
      <c r="B338" t="s">
        <v>8</v>
      </c>
      <c r="C338" t="s">
        <v>11</v>
      </c>
      <c r="D338" t="s">
        <v>20</v>
      </c>
      <c r="E338">
        <v>81</v>
      </c>
      <c r="F338">
        <f>E338*25</f>
        <v>2025</v>
      </c>
      <c r="G338">
        <f t="shared" si="286"/>
        <v>-2673</v>
      </c>
      <c r="H338">
        <f t="shared" si="287"/>
        <v>1377</v>
      </c>
      <c r="I338">
        <f t="shared" si="302"/>
        <v>648</v>
      </c>
      <c r="S338">
        <f t="shared" ca="1" si="289"/>
        <v>95</v>
      </c>
      <c r="T338" s="4">
        <f t="shared" ca="1" si="290"/>
        <v>0.2</v>
      </c>
      <c r="U338">
        <v>-2.3199999999999998</v>
      </c>
    </row>
    <row r="339" spans="1:21" x14ac:dyDescent="0.2">
      <c r="A339">
        <v>2022</v>
      </c>
      <c r="B339" t="s">
        <v>8</v>
      </c>
      <c r="C339" t="s">
        <v>11</v>
      </c>
      <c r="D339" t="s">
        <v>14</v>
      </c>
      <c r="E339">
        <v>34</v>
      </c>
      <c r="F339">
        <f>E339*15</f>
        <v>510</v>
      </c>
      <c r="G339">
        <f t="shared" si="286"/>
        <v>-1162.8</v>
      </c>
      <c r="H339">
        <f t="shared" si="287"/>
        <v>340</v>
      </c>
      <c r="I339">
        <f t="shared" ref="I339:I402" si="303">E339*5</f>
        <v>170</v>
      </c>
      <c r="S339">
        <f t="shared" ca="1" si="289"/>
        <v>63</v>
      </c>
      <c r="T339" s="4">
        <f t="shared" ca="1" si="290"/>
        <v>0</v>
      </c>
      <c r="U339">
        <v>-3.28</v>
      </c>
    </row>
    <row r="340" spans="1:21" x14ac:dyDescent="0.2">
      <c r="A340">
        <v>2022</v>
      </c>
      <c r="B340" t="s">
        <v>8</v>
      </c>
      <c r="C340" t="s">
        <v>9</v>
      </c>
      <c r="D340" t="s">
        <v>15</v>
      </c>
      <c r="E340">
        <v>141</v>
      </c>
      <c r="F340">
        <f>E340*10</f>
        <v>1410</v>
      </c>
      <c r="G340">
        <f t="shared" si="286"/>
        <v>5922</v>
      </c>
      <c r="H340">
        <f t="shared" si="287"/>
        <v>846</v>
      </c>
      <c r="I340">
        <f t="shared" ref="I340:I403" si="304">E340*4</f>
        <v>564</v>
      </c>
      <c r="S340">
        <f t="shared" ca="1" si="289"/>
        <v>107</v>
      </c>
      <c r="T340" s="4">
        <f t="shared" ca="1" si="290"/>
        <v>-2.8</v>
      </c>
      <c r="U340">
        <v>3.2</v>
      </c>
    </row>
    <row r="341" spans="1:21" x14ac:dyDescent="0.2">
      <c r="A341">
        <v>2022</v>
      </c>
      <c r="B341" t="s">
        <v>8</v>
      </c>
      <c r="C341" t="s">
        <v>9</v>
      </c>
      <c r="D341" t="s">
        <v>16</v>
      </c>
      <c r="E341">
        <v>70</v>
      </c>
      <c r="F341">
        <f>E341*10</f>
        <v>700</v>
      </c>
      <c r="G341">
        <f t="shared" si="286"/>
        <v>1176</v>
      </c>
      <c r="H341">
        <f t="shared" si="287"/>
        <v>490</v>
      </c>
      <c r="I341">
        <f t="shared" ref="I341:I404" si="305">E341*3</f>
        <v>210</v>
      </c>
      <c r="S341">
        <f t="shared" ca="1" si="289"/>
        <v>44</v>
      </c>
      <c r="T341" s="4">
        <f t="shared" ca="1" si="290"/>
        <v>-1.8</v>
      </c>
      <c r="U341">
        <v>0.68</v>
      </c>
    </row>
    <row r="342" spans="1:21" x14ac:dyDescent="0.2">
      <c r="A342">
        <v>2022</v>
      </c>
      <c r="B342" t="s">
        <v>8</v>
      </c>
      <c r="C342" t="s">
        <v>9</v>
      </c>
      <c r="D342" t="s">
        <v>17</v>
      </c>
      <c r="E342">
        <v>44</v>
      </c>
      <c r="F342">
        <f>E342*10</f>
        <v>440</v>
      </c>
      <c r="G342">
        <f t="shared" si="286"/>
        <v>1003.2</v>
      </c>
      <c r="H342">
        <f t="shared" si="287"/>
        <v>308</v>
      </c>
      <c r="I342">
        <f t="shared" si="305"/>
        <v>132</v>
      </c>
      <c r="S342">
        <f t="shared" ca="1" si="289"/>
        <v>98</v>
      </c>
      <c r="T342" s="4">
        <f t="shared" ca="1" si="290"/>
        <v>-2.16</v>
      </c>
      <c r="U342">
        <v>1.28</v>
      </c>
    </row>
    <row r="343" spans="1:21" x14ac:dyDescent="0.2">
      <c r="A343">
        <v>2022</v>
      </c>
      <c r="B343" t="s">
        <v>8</v>
      </c>
      <c r="C343" t="s">
        <v>10</v>
      </c>
      <c r="D343" t="s">
        <v>18</v>
      </c>
      <c r="E343">
        <v>3</v>
      </c>
      <c r="F343">
        <f>E343*150</f>
        <v>450</v>
      </c>
      <c r="G343">
        <f t="shared" si="286"/>
        <v>-612</v>
      </c>
      <c r="H343">
        <f t="shared" si="287"/>
        <v>210</v>
      </c>
      <c r="I343">
        <f t="shared" ref="I343:I406" si="306">E343*80</f>
        <v>240</v>
      </c>
      <c r="S343">
        <f t="shared" ca="1" si="289"/>
        <v>133</v>
      </c>
      <c r="T343" s="4">
        <f t="shared" ca="1" si="290"/>
        <v>-0.28000000000000003</v>
      </c>
      <c r="U343">
        <v>-2.36</v>
      </c>
    </row>
    <row r="344" spans="1:21" x14ac:dyDescent="0.2">
      <c r="A344">
        <v>2022</v>
      </c>
      <c r="B344" t="s">
        <v>8</v>
      </c>
      <c r="C344" t="s">
        <v>10</v>
      </c>
      <c r="D344" t="s">
        <v>19</v>
      </c>
      <c r="E344">
        <v>35</v>
      </c>
      <c r="F344">
        <f>E344*180</f>
        <v>6300</v>
      </c>
      <c r="G344">
        <f t="shared" si="286"/>
        <v>24192</v>
      </c>
      <c r="H344">
        <f t="shared" si="287"/>
        <v>2450</v>
      </c>
      <c r="I344">
        <f t="shared" ref="I344:I407" si="307">E344*110</f>
        <v>3850</v>
      </c>
      <c r="S344">
        <f t="shared" ca="1" si="289"/>
        <v>84</v>
      </c>
      <c r="T344" s="4">
        <f t="shared" ca="1" si="290"/>
        <v>-0.56000000000000005</v>
      </c>
      <c r="U344">
        <v>2.84</v>
      </c>
    </row>
    <row r="345" spans="1:21" x14ac:dyDescent="0.2">
      <c r="A345">
        <v>2022</v>
      </c>
      <c r="B345" t="s">
        <v>8</v>
      </c>
      <c r="C345" t="s">
        <v>22</v>
      </c>
      <c r="D345" t="s">
        <v>13</v>
      </c>
      <c r="E345">
        <v>34</v>
      </c>
      <c r="F345">
        <f>E345*50</f>
        <v>1700</v>
      </c>
      <c r="G345">
        <f t="shared" si="286"/>
        <v>7684</v>
      </c>
      <c r="H345">
        <f t="shared" si="287"/>
        <v>782</v>
      </c>
      <c r="I345">
        <f t="shared" ref="I345:I408" si="308">E345*27</f>
        <v>918</v>
      </c>
      <c r="S345">
        <f t="shared" ca="1" si="289"/>
        <v>36</v>
      </c>
      <c r="T345" s="4">
        <f t="shared" ca="1" si="290"/>
        <v>-0.84</v>
      </c>
      <c r="U345">
        <v>3.52</v>
      </c>
    </row>
    <row r="346" spans="1:21" x14ac:dyDescent="0.2">
      <c r="A346">
        <v>2022</v>
      </c>
      <c r="B346" t="s">
        <v>8</v>
      </c>
      <c r="C346" t="s">
        <v>47</v>
      </c>
      <c r="D346" t="s">
        <v>23</v>
      </c>
      <c r="E346">
        <v>45</v>
      </c>
      <c r="F346">
        <f>E346*110</f>
        <v>4950</v>
      </c>
      <c r="G346">
        <f t="shared" si="286"/>
        <v>-9900</v>
      </c>
      <c r="H346">
        <f t="shared" si="287"/>
        <v>1575</v>
      </c>
      <c r="I346">
        <f t="shared" ref="I346:I409" si="309">E346*75</f>
        <v>3375</v>
      </c>
      <c r="S346">
        <f t="shared" ca="1" si="289"/>
        <v>113</v>
      </c>
      <c r="T346" s="4">
        <f t="shared" ca="1" si="290"/>
        <v>0.16</v>
      </c>
      <c r="U346">
        <v>-3</v>
      </c>
    </row>
    <row r="347" spans="1:21" x14ac:dyDescent="0.2">
      <c r="A347">
        <v>2022</v>
      </c>
      <c r="B347" t="s">
        <v>8</v>
      </c>
      <c r="C347" t="s">
        <v>22</v>
      </c>
      <c r="D347" t="s">
        <v>24</v>
      </c>
      <c r="E347">
        <v>125</v>
      </c>
      <c r="F347">
        <f>E347*90</f>
        <v>11250</v>
      </c>
      <c r="G347">
        <f t="shared" si="286"/>
        <v>34650</v>
      </c>
      <c r="H347">
        <f t="shared" si="287"/>
        <v>4875</v>
      </c>
      <c r="I347">
        <f t="shared" ref="I347:I410" si="310">E347*51</f>
        <v>6375</v>
      </c>
      <c r="S347">
        <f t="shared" ca="1" si="289"/>
        <v>96</v>
      </c>
      <c r="T347" s="4">
        <f t="shared" ca="1" si="290"/>
        <v>-0.16</v>
      </c>
      <c r="U347">
        <v>2.08</v>
      </c>
    </row>
    <row r="348" spans="1:21" x14ac:dyDescent="0.2">
      <c r="A348">
        <v>2022</v>
      </c>
      <c r="B348" t="s">
        <v>8</v>
      </c>
      <c r="C348" t="s">
        <v>47</v>
      </c>
      <c r="D348" t="s">
        <v>25</v>
      </c>
      <c r="E348">
        <v>14</v>
      </c>
      <c r="F348">
        <f>E348*190</f>
        <v>2660</v>
      </c>
      <c r="G348">
        <f t="shared" si="286"/>
        <v>10959.2</v>
      </c>
      <c r="H348">
        <f t="shared" si="287"/>
        <v>910</v>
      </c>
      <c r="I348">
        <f t="shared" ref="I348:I411" si="311">E348*125</f>
        <v>1750</v>
      </c>
      <c r="S348">
        <f t="shared" ca="1" si="289"/>
        <v>61</v>
      </c>
      <c r="T348" s="4">
        <f t="shared" ca="1" si="290"/>
        <v>-1.96</v>
      </c>
      <c r="U348">
        <v>3.12</v>
      </c>
    </row>
    <row r="349" spans="1:21" x14ac:dyDescent="0.2">
      <c r="A349">
        <v>2022</v>
      </c>
      <c r="B349" t="s">
        <v>8</v>
      </c>
      <c r="C349" t="s">
        <v>22</v>
      </c>
      <c r="D349" t="s">
        <v>26</v>
      </c>
      <c r="E349">
        <v>2</v>
      </c>
      <c r="F349">
        <f>E349*230</f>
        <v>460</v>
      </c>
      <c r="G349">
        <f t="shared" si="286"/>
        <v>-883.2</v>
      </c>
      <c r="H349">
        <f t="shared" si="287"/>
        <v>82</v>
      </c>
      <c r="I349">
        <f t="shared" ref="I349:I412" si="312">E349*189</f>
        <v>378</v>
      </c>
      <c r="S349">
        <f t="shared" ca="1" si="289"/>
        <v>56</v>
      </c>
      <c r="T349" s="4">
        <f t="shared" ca="1" si="290"/>
        <v>0.56000000000000005</v>
      </c>
      <c r="U349">
        <v>-2.92</v>
      </c>
    </row>
    <row r="350" spans="1:21" x14ac:dyDescent="0.2">
      <c r="A350">
        <v>2022</v>
      </c>
      <c r="B350" t="s">
        <v>8</v>
      </c>
      <c r="C350" t="s">
        <v>48</v>
      </c>
      <c r="D350" t="s">
        <v>12</v>
      </c>
      <c r="E350">
        <v>150</v>
      </c>
      <c r="F350">
        <f>E350*5</f>
        <v>750</v>
      </c>
      <c r="G350">
        <f t="shared" si="286"/>
        <v>-480</v>
      </c>
      <c r="H350">
        <f t="shared" si="287"/>
        <v>300</v>
      </c>
      <c r="I350">
        <f t="shared" ref="I350:I413" si="313">E350*3</f>
        <v>450</v>
      </c>
      <c r="S350">
        <f t="shared" ca="1" si="289"/>
        <v>19</v>
      </c>
      <c r="T350" s="4">
        <f t="shared" ca="1" si="290"/>
        <v>0.48</v>
      </c>
      <c r="U350">
        <v>-1.64</v>
      </c>
    </row>
    <row r="351" spans="1:21" x14ac:dyDescent="0.2">
      <c r="A351">
        <v>2022</v>
      </c>
      <c r="B351" t="s">
        <v>8</v>
      </c>
      <c r="C351" t="s">
        <v>48</v>
      </c>
      <c r="D351" t="s">
        <v>21</v>
      </c>
      <c r="E351">
        <v>12</v>
      </c>
      <c r="F351">
        <f>E351*12</f>
        <v>144</v>
      </c>
      <c r="G351">
        <f t="shared" si="286"/>
        <v>51.84</v>
      </c>
      <c r="H351">
        <f t="shared" si="287"/>
        <v>48</v>
      </c>
      <c r="I351">
        <f t="shared" ref="I351:I414" si="314">E351*8</f>
        <v>96</v>
      </c>
      <c r="S351">
        <f t="shared" ca="1" si="289"/>
        <v>26</v>
      </c>
      <c r="T351" s="4">
        <f t="shared" ca="1" si="290"/>
        <v>0.24</v>
      </c>
      <c r="U351">
        <v>-0.64</v>
      </c>
    </row>
    <row r="352" spans="1:21" x14ac:dyDescent="0.2">
      <c r="A352">
        <v>2022</v>
      </c>
      <c r="B352" t="s">
        <v>27</v>
      </c>
      <c r="C352" t="s">
        <v>11</v>
      </c>
      <c r="D352" t="s">
        <v>20</v>
      </c>
      <c r="E352">
        <v>150</v>
      </c>
      <c r="F352">
        <f>E352*25</f>
        <v>3750</v>
      </c>
      <c r="G352">
        <f t="shared" si="286"/>
        <v>-7200</v>
      </c>
      <c r="H352">
        <f t="shared" si="287"/>
        <v>2550</v>
      </c>
      <c r="I352">
        <f t="shared" si="314"/>
        <v>1200</v>
      </c>
      <c r="S352">
        <f t="shared" ca="1" si="289"/>
        <v>144</v>
      </c>
      <c r="T352" s="4">
        <f t="shared" ca="1" si="290"/>
        <v>3.8</v>
      </c>
      <c r="U352">
        <v>-2.92</v>
      </c>
    </row>
    <row r="353" spans="1:21" x14ac:dyDescent="0.2">
      <c r="A353">
        <v>2022</v>
      </c>
      <c r="B353" t="s">
        <v>27</v>
      </c>
      <c r="C353" t="s">
        <v>11</v>
      </c>
      <c r="D353" t="s">
        <v>14</v>
      </c>
      <c r="E353">
        <v>106</v>
      </c>
      <c r="F353">
        <f>E353*15</f>
        <v>1590</v>
      </c>
      <c r="G353">
        <f t="shared" si="286"/>
        <v>2480.4</v>
      </c>
      <c r="H353">
        <f t="shared" si="287"/>
        <v>1060</v>
      </c>
      <c r="I353">
        <f t="shared" ref="I353:I416" si="315">E353*5</f>
        <v>530</v>
      </c>
      <c r="S353">
        <f t="shared" ca="1" si="289"/>
        <v>137</v>
      </c>
      <c r="T353" s="4">
        <f t="shared" ca="1" si="290"/>
        <v>-3.8</v>
      </c>
      <c r="U353">
        <v>0.56000000000000005</v>
      </c>
    </row>
    <row r="354" spans="1:21" x14ac:dyDescent="0.2">
      <c r="A354">
        <v>2022</v>
      </c>
      <c r="B354" t="s">
        <v>27</v>
      </c>
      <c r="C354" t="s">
        <v>9</v>
      </c>
      <c r="D354" t="s">
        <v>15</v>
      </c>
      <c r="E354">
        <v>37</v>
      </c>
      <c r="F354">
        <f>E354*10</f>
        <v>370</v>
      </c>
      <c r="G354">
        <f t="shared" si="286"/>
        <v>873.2</v>
      </c>
      <c r="H354">
        <f t="shared" si="287"/>
        <v>222</v>
      </c>
      <c r="I354">
        <f t="shared" ref="I354:I417" si="316">E354*4</f>
        <v>148</v>
      </c>
      <c r="S354">
        <f t="shared" ca="1" si="289"/>
        <v>115</v>
      </c>
      <c r="T354" s="4">
        <f t="shared" ca="1" si="290"/>
        <v>-1</v>
      </c>
      <c r="U354">
        <v>1.36</v>
      </c>
    </row>
    <row r="355" spans="1:21" x14ac:dyDescent="0.2">
      <c r="A355">
        <v>2022</v>
      </c>
      <c r="B355" t="s">
        <v>27</v>
      </c>
      <c r="C355" t="s">
        <v>9</v>
      </c>
      <c r="D355" t="s">
        <v>16</v>
      </c>
      <c r="E355">
        <v>35</v>
      </c>
      <c r="F355">
        <f>E355*10</f>
        <v>350</v>
      </c>
      <c r="G355">
        <f t="shared" si="286"/>
        <v>-826</v>
      </c>
      <c r="H355">
        <f t="shared" si="287"/>
        <v>245</v>
      </c>
      <c r="I355">
        <f t="shared" ref="I355:I418" si="317">E355*3</f>
        <v>105</v>
      </c>
      <c r="S355">
        <f t="shared" ca="1" si="289"/>
        <v>23</v>
      </c>
      <c r="T355" s="4">
        <f t="shared" ca="1" si="290"/>
        <v>1.4</v>
      </c>
      <c r="U355">
        <v>-3.36</v>
      </c>
    </row>
    <row r="356" spans="1:21" x14ac:dyDescent="0.2">
      <c r="A356">
        <v>2022</v>
      </c>
      <c r="B356" t="s">
        <v>27</v>
      </c>
      <c r="C356" t="s">
        <v>9</v>
      </c>
      <c r="D356" t="s">
        <v>17</v>
      </c>
      <c r="E356">
        <v>103</v>
      </c>
      <c r="F356">
        <f>E356*10</f>
        <v>1030</v>
      </c>
      <c r="G356">
        <f t="shared" si="286"/>
        <v>-535.59999999999991</v>
      </c>
      <c r="H356">
        <f t="shared" si="287"/>
        <v>721</v>
      </c>
      <c r="I356">
        <f t="shared" si="317"/>
        <v>309</v>
      </c>
      <c r="S356">
        <f t="shared" ca="1" si="289"/>
        <v>82</v>
      </c>
      <c r="T356" s="4">
        <f t="shared" ca="1" si="290"/>
        <v>3.84</v>
      </c>
      <c r="U356">
        <v>-1.52</v>
      </c>
    </row>
    <row r="357" spans="1:21" x14ac:dyDescent="0.2">
      <c r="A357">
        <v>2022</v>
      </c>
      <c r="B357" t="s">
        <v>27</v>
      </c>
      <c r="C357" t="s">
        <v>10</v>
      </c>
      <c r="D357" t="s">
        <v>18</v>
      </c>
      <c r="E357">
        <v>111</v>
      </c>
      <c r="F357">
        <f>E357*150</f>
        <v>16650</v>
      </c>
      <c r="G357">
        <f t="shared" si="286"/>
        <v>-20646</v>
      </c>
      <c r="H357">
        <f t="shared" si="287"/>
        <v>7770</v>
      </c>
      <c r="I357">
        <f t="shared" ref="I357:I420" si="318">E357*80</f>
        <v>8880</v>
      </c>
      <c r="S357">
        <f t="shared" ca="1" si="289"/>
        <v>146</v>
      </c>
      <c r="T357" s="4">
        <f t="shared" ca="1" si="290"/>
        <v>0.08</v>
      </c>
      <c r="U357">
        <v>-2.2400000000000002</v>
      </c>
    </row>
    <row r="358" spans="1:21" x14ac:dyDescent="0.2">
      <c r="A358">
        <v>2022</v>
      </c>
      <c r="B358" t="s">
        <v>27</v>
      </c>
      <c r="C358" t="s">
        <v>10</v>
      </c>
      <c r="D358" t="s">
        <v>19</v>
      </c>
      <c r="E358">
        <v>39</v>
      </c>
      <c r="F358">
        <f>E358*180</f>
        <v>7020</v>
      </c>
      <c r="G358">
        <f t="shared" si="286"/>
        <v>32572.799999999999</v>
      </c>
      <c r="H358">
        <f t="shared" si="287"/>
        <v>2730</v>
      </c>
      <c r="I358">
        <f t="shared" ref="I358:I421" si="319">E358*110</f>
        <v>4290</v>
      </c>
      <c r="S358">
        <f t="shared" ca="1" si="289"/>
        <v>21</v>
      </c>
      <c r="T358" s="4">
        <f t="shared" ca="1" si="290"/>
        <v>1.32</v>
      </c>
      <c r="U358">
        <v>3.64</v>
      </c>
    </row>
    <row r="359" spans="1:21" x14ac:dyDescent="0.2">
      <c r="A359">
        <v>2022</v>
      </c>
      <c r="B359" t="s">
        <v>27</v>
      </c>
      <c r="C359" t="s">
        <v>22</v>
      </c>
      <c r="D359" t="s">
        <v>13</v>
      </c>
      <c r="E359">
        <v>135</v>
      </c>
      <c r="F359">
        <f>E359*50</f>
        <v>6750</v>
      </c>
      <c r="G359">
        <f t="shared" si="286"/>
        <v>-810.00000000000091</v>
      </c>
      <c r="H359">
        <f t="shared" si="287"/>
        <v>3105</v>
      </c>
      <c r="I359">
        <f t="shared" ref="I359:I422" si="320">E359*27</f>
        <v>3645</v>
      </c>
      <c r="S359">
        <f t="shared" ca="1" si="289"/>
        <v>89</v>
      </c>
      <c r="T359" s="4">
        <f t="shared" ca="1" si="290"/>
        <v>3.56</v>
      </c>
      <c r="U359">
        <v>-1.1200000000000001</v>
      </c>
    </row>
    <row r="360" spans="1:21" x14ac:dyDescent="0.2">
      <c r="A360">
        <v>2022</v>
      </c>
      <c r="B360" t="s">
        <v>27</v>
      </c>
      <c r="C360" t="s">
        <v>47</v>
      </c>
      <c r="D360" t="s">
        <v>23</v>
      </c>
      <c r="E360">
        <v>79</v>
      </c>
      <c r="F360">
        <f>E360*110</f>
        <v>8690</v>
      </c>
      <c r="G360">
        <f t="shared" si="286"/>
        <v>-18075.2</v>
      </c>
      <c r="H360">
        <f t="shared" si="287"/>
        <v>2765</v>
      </c>
      <c r="I360">
        <f t="shared" ref="I360:I423" si="321">E360*75</f>
        <v>5925</v>
      </c>
      <c r="S360">
        <f t="shared" ca="1" si="289"/>
        <v>102</v>
      </c>
      <c r="T360" s="4">
        <f t="shared" ca="1" si="290"/>
        <v>1.2</v>
      </c>
      <c r="U360">
        <v>-3.08</v>
      </c>
    </row>
    <row r="361" spans="1:21" x14ac:dyDescent="0.2">
      <c r="A361">
        <v>2022</v>
      </c>
      <c r="B361" t="s">
        <v>27</v>
      </c>
      <c r="C361" t="s">
        <v>22</v>
      </c>
      <c r="D361" t="s">
        <v>24</v>
      </c>
      <c r="E361">
        <v>78</v>
      </c>
      <c r="F361">
        <f>E361*90</f>
        <v>7020</v>
      </c>
      <c r="G361">
        <f t="shared" si="286"/>
        <v>29764.800000000003</v>
      </c>
      <c r="H361">
        <f t="shared" si="287"/>
        <v>3042</v>
      </c>
      <c r="I361">
        <f t="shared" ref="I361:I424" si="322">E361*51</f>
        <v>3978</v>
      </c>
      <c r="S361">
        <f t="shared" ca="1" si="289"/>
        <v>81</v>
      </c>
      <c r="T361" s="4">
        <f t="shared" ca="1" si="290"/>
        <v>2.2000000000000002</v>
      </c>
      <c r="U361">
        <v>3.24</v>
      </c>
    </row>
    <row r="362" spans="1:21" x14ac:dyDescent="0.2">
      <c r="A362">
        <v>2022</v>
      </c>
      <c r="B362" t="s">
        <v>27</v>
      </c>
      <c r="C362" t="s">
        <v>47</v>
      </c>
      <c r="D362" t="s">
        <v>25</v>
      </c>
      <c r="E362">
        <v>53</v>
      </c>
      <c r="F362">
        <f>E362*190</f>
        <v>10070</v>
      </c>
      <c r="G362">
        <f t="shared" si="286"/>
        <v>30612.799999999999</v>
      </c>
      <c r="H362">
        <f t="shared" si="287"/>
        <v>3445</v>
      </c>
      <c r="I362">
        <f t="shared" ref="I362:I425" si="323">E362*125</f>
        <v>6625</v>
      </c>
      <c r="S362">
        <f t="shared" ca="1" si="289"/>
        <v>139</v>
      </c>
      <c r="T362" s="4">
        <f t="shared" ca="1" si="290"/>
        <v>0.48</v>
      </c>
      <c r="U362">
        <v>2.04</v>
      </c>
    </row>
    <row r="363" spans="1:21" x14ac:dyDescent="0.2">
      <c r="A363">
        <v>2022</v>
      </c>
      <c r="B363" t="s">
        <v>27</v>
      </c>
      <c r="C363" t="s">
        <v>22</v>
      </c>
      <c r="D363" t="s">
        <v>26</v>
      </c>
      <c r="E363">
        <v>7</v>
      </c>
      <c r="F363">
        <f>E363*230</f>
        <v>1610</v>
      </c>
      <c r="G363">
        <f t="shared" si="286"/>
        <v>322</v>
      </c>
      <c r="H363">
        <f t="shared" si="287"/>
        <v>287</v>
      </c>
      <c r="I363">
        <f t="shared" ref="I363:I426" si="324">E363*189</f>
        <v>1323</v>
      </c>
      <c r="S363">
        <f t="shared" ca="1" si="289"/>
        <v>40</v>
      </c>
      <c r="T363" s="4">
        <f t="shared" ca="1" si="290"/>
        <v>0.88</v>
      </c>
      <c r="U363">
        <v>-0.8</v>
      </c>
    </row>
    <row r="364" spans="1:21" x14ac:dyDescent="0.2">
      <c r="A364">
        <v>2022</v>
      </c>
      <c r="B364" t="s">
        <v>27</v>
      </c>
      <c r="C364" t="s">
        <v>48</v>
      </c>
      <c r="D364" t="s">
        <v>12</v>
      </c>
      <c r="E364">
        <v>57</v>
      </c>
      <c r="F364">
        <f>E364*5</f>
        <v>285</v>
      </c>
      <c r="G364">
        <f t="shared" si="286"/>
        <v>114</v>
      </c>
      <c r="H364">
        <f t="shared" si="287"/>
        <v>114</v>
      </c>
      <c r="I364">
        <f t="shared" ref="I364:I427" si="325">E364*3</f>
        <v>171</v>
      </c>
      <c r="S364">
        <f t="shared" ca="1" si="289"/>
        <v>143</v>
      </c>
      <c r="T364" s="4">
        <f t="shared" ca="1" si="290"/>
        <v>-2.76</v>
      </c>
      <c r="U364">
        <v>-0.6</v>
      </c>
    </row>
    <row r="365" spans="1:21" x14ac:dyDescent="0.2">
      <c r="A365">
        <v>2022</v>
      </c>
      <c r="B365" t="s">
        <v>27</v>
      </c>
      <c r="C365" t="s">
        <v>48</v>
      </c>
      <c r="D365" t="s">
        <v>21</v>
      </c>
      <c r="E365">
        <v>84</v>
      </c>
      <c r="F365">
        <f>E365*12</f>
        <v>1008</v>
      </c>
      <c r="G365">
        <f t="shared" si="286"/>
        <v>-241.92000000000007</v>
      </c>
      <c r="H365">
        <f t="shared" si="287"/>
        <v>336</v>
      </c>
      <c r="I365">
        <f t="shared" ref="I365:I428" si="326">E365*8</f>
        <v>672</v>
      </c>
      <c r="S365">
        <f t="shared" ca="1" si="289"/>
        <v>101</v>
      </c>
      <c r="T365" s="4">
        <f t="shared" ca="1" si="290"/>
        <v>3.44</v>
      </c>
      <c r="U365">
        <v>-1.24</v>
      </c>
    </row>
    <row r="366" spans="1:21" x14ac:dyDescent="0.2">
      <c r="A366">
        <v>2022</v>
      </c>
      <c r="B366" t="s">
        <v>28</v>
      </c>
      <c r="C366" t="s">
        <v>11</v>
      </c>
      <c r="D366" t="s">
        <v>20</v>
      </c>
      <c r="E366">
        <v>35</v>
      </c>
      <c r="F366">
        <f>E366*25</f>
        <v>875</v>
      </c>
      <c r="G366">
        <f t="shared" si="286"/>
        <v>210</v>
      </c>
      <c r="H366">
        <f t="shared" si="287"/>
        <v>595</v>
      </c>
      <c r="I366">
        <f t="shared" si="326"/>
        <v>280</v>
      </c>
      <c r="S366">
        <f t="shared" ca="1" si="289"/>
        <v>88</v>
      </c>
      <c r="T366" s="4">
        <f t="shared" ca="1" si="290"/>
        <v>-2.4</v>
      </c>
      <c r="U366">
        <v>-0.76</v>
      </c>
    </row>
    <row r="367" spans="1:21" x14ac:dyDescent="0.2">
      <c r="A367">
        <v>2022</v>
      </c>
      <c r="B367" t="s">
        <v>28</v>
      </c>
      <c r="C367" t="s">
        <v>11</v>
      </c>
      <c r="D367" t="s">
        <v>14</v>
      </c>
      <c r="E367">
        <v>31</v>
      </c>
      <c r="F367">
        <f>E367*15</f>
        <v>465</v>
      </c>
      <c r="G367">
        <f t="shared" si="286"/>
        <v>-427.79999999999995</v>
      </c>
      <c r="H367">
        <f t="shared" si="287"/>
        <v>310</v>
      </c>
      <c r="I367">
        <f t="shared" ref="I367:I430" si="327">E367*5</f>
        <v>155</v>
      </c>
      <c r="S367">
        <f t="shared" ca="1" si="289"/>
        <v>124</v>
      </c>
      <c r="T367" s="4">
        <f t="shared" ca="1" si="290"/>
        <v>3.08</v>
      </c>
      <c r="U367">
        <v>-1.92</v>
      </c>
    </row>
    <row r="368" spans="1:21" x14ac:dyDescent="0.2">
      <c r="A368">
        <v>2022</v>
      </c>
      <c r="B368" t="s">
        <v>28</v>
      </c>
      <c r="C368" t="s">
        <v>9</v>
      </c>
      <c r="D368" t="s">
        <v>15</v>
      </c>
      <c r="E368">
        <v>113</v>
      </c>
      <c r="F368">
        <f>E368*10</f>
        <v>1130</v>
      </c>
      <c r="G368">
        <f t="shared" si="286"/>
        <v>2531.1999999999998</v>
      </c>
      <c r="H368">
        <f t="shared" si="287"/>
        <v>678</v>
      </c>
      <c r="I368">
        <f t="shared" ref="I368:I431" si="328">E368*4</f>
        <v>452</v>
      </c>
      <c r="S368">
        <f t="shared" ca="1" si="289"/>
        <v>61</v>
      </c>
      <c r="T368" s="4">
        <f t="shared" ca="1" si="290"/>
        <v>2.92</v>
      </c>
      <c r="U368">
        <v>1.24</v>
      </c>
    </row>
    <row r="369" spans="1:21" x14ac:dyDescent="0.2">
      <c r="A369">
        <v>2022</v>
      </c>
      <c r="B369" t="s">
        <v>28</v>
      </c>
      <c r="C369" t="s">
        <v>9</v>
      </c>
      <c r="D369" t="s">
        <v>16</v>
      </c>
      <c r="E369">
        <v>135</v>
      </c>
      <c r="F369">
        <f>E369*10</f>
        <v>1350</v>
      </c>
      <c r="G369">
        <f t="shared" si="286"/>
        <v>6264</v>
      </c>
      <c r="H369">
        <f t="shared" si="287"/>
        <v>945</v>
      </c>
      <c r="I369">
        <f t="shared" ref="I369:I432" si="329">E369*3</f>
        <v>405</v>
      </c>
      <c r="S369">
        <f t="shared" ca="1" si="289"/>
        <v>127</v>
      </c>
      <c r="T369" s="4">
        <f t="shared" ca="1" si="290"/>
        <v>2.04</v>
      </c>
      <c r="U369">
        <v>3.64</v>
      </c>
    </row>
    <row r="370" spans="1:21" x14ac:dyDescent="0.2">
      <c r="A370">
        <v>2022</v>
      </c>
      <c r="B370" t="s">
        <v>28</v>
      </c>
      <c r="C370" t="s">
        <v>9</v>
      </c>
      <c r="D370" t="s">
        <v>17</v>
      </c>
      <c r="E370">
        <v>32</v>
      </c>
      <c r="F370">
        <f>E370*10</f>
        <v>320</v>
      </c>
      <c r="G370">
        <f t="shared" si="286"/>
        <v>1408</v>
      </c>
      <c r="H370">
        <f t="shared" si="287"/>
        <v>224</v>
      </c>
      <c r="I370">
        <f t="shared" si="329"/>
        <v>96</v>
      </c>
      <c r="S370">
        <f t="shared" ca="1" si="289"/>
        <v>134</v>
      </c>
      <c r="T370" s="4">
        <f t="shared" ca="1" si="290"/>
        <v>-3.2</v>
      </c>
      <c r="U370">
        <v>3.4</v>
      </c>
    </row>
    <row r="371" spans="1:21" x14ac:dyDescent="0.2">
      <c r="A371">
        <v>2022</v>
      </c>
      <c r="B371" t="s">
        <v>28</v>
      </c>
      <c r="C371" t="s">
        <v>10</v>
      </c>
      <c r="D371" t="s">
        <v>18</v>
      </c>
      <c r="E371">
        <v>2</v>
      </c>
      <c r="F371">
        <f>E371*150</f>
        <v>300</v>
      </c>
      <c r="G371">
        <f t="shared" si="286"/>
        <v>168</v>
      </c>
      <c r="H371">
        <f t="shared" si="287"/>
        <v>140</v>
      </c>
      <c r="I371">
        <f t="shared" ref="I371:I434" si="330">E371*80</f>
        <v>160</v>
      </c>
      <c r="S371">
        <f t="shared" ca="1" si="289"/>
        <v>13</v>
      </c>
      <c r="T371" s="4">
        <f t="shared" ca="1" si="290"/>
        <v>3.96</v>
      </c>
      <c r="U371">
        <v>-0.44</v>
      </c>
    </row>
    <row r="372" spans="1:21" x14ac:dyDescent="0.2">
      <c r="A372">
        <v>2022</v>
      </c>
      <c r="B372" t="s">
        <v>28</v>
      </c>
      <c r="C372" t="s">
        <v>10</v>
      </c>
      <c r="D372" t="s">
        <v>19</v>
      </c>
      <c r="E372">
        <v>119</v>
      </c>
      <c r="F372">
        <f>E372*180</f>
        <v>21420</v>
      </c>
      <c r="G372">
        <f t="shared" si="286"/>
        <v>10281.6</v>
      </c>
      <c r="H372">
        <f t="shared" si="287"/>
        <v>8330</v>
      </c>
      <c r="I372">
        <f t="shared" ref="I372:I435" si="331">E372*110</f>
        <v>13090</v>
      </c>
      <c r="S372">
        <f t="shared" ca="1" si="289"/>
        <v>102</v>
      </c>
      <c r="T372" s="4">
        <f t="shared" ca="1" si="290"/>
        <v>2.48</v>
      </c>
      <c r="U372">
        <v>-0.52</v>
      </c>
    </row>
    <row r="373" spans="1:21" x14ac:dyDescent="0.2">
      <c r="A373">
        <v>2022</v>
      </c>
      <c r="B373" t="s">
        <v>28</v>
      </c>
      <c r="C373" t="s">
        <v>22</v>
      </c>
      <c r="D373" t="s">
        <v>13</v>
      </c>
      <c r="E373">
        <v>115</v>
      </c>
      <c r="F373">
        <f>E373*50</f>
        <v>5750</v>
      </c>
      <c r="G373">
        <f t="shared" si="286"/>
        <v>13110</v>
      </c>
      <c r="H373">
        <f t="shared" si="287"/>
        <v>2645</v>
      </c>
      <c r="I373">
        <f t="shared" ref="I373:I436" si="332">E373*27</f>
        <v>3105</v>
      </c>
      <c r="S373">
        <f t="shared" ca="1" si="289"/>
        <v>129</v>
      </c>
      <c r="T373" s="4">
        <f t="shared" ca="1" si="290"/>
        <v>0.08</v>
      </c>
      <c r="U373">
        <v>1.28</v>
      </c>
    </row>
    <row r="374" spans="1:21" x14ac:dyDescent="0.2">
      <c r="A374">
        <v>2022</v>
      </c>
      <c r="B374" t="s">
        <v>28</v>
      </c>
      <c r="C374" t="s">
        <v>47</v>
      </c>
      <c r="D374" t="s">
        <v>23</v>
      </c>
      <c r="E374">
        <v>81</v>
      </c>
      <c r="F374">
        <f>E374*110</f>
        <v>8910</v>
      </c>
      <c r="G374">
        <f t="shared" si="286"/>
        <v>29581.199999999997</v>
      </c>
      <c r="H374">
        <f t="shared" si="287"/>
        <v>2835</v>
      </c>
      <c r="I374">
        <f t="shared" ref="I374:I437" si="333">E374*75</f>
        <v>6075</v>
      </c>
      <c r="S374">
        <f t="shared" ca="1" si="289"/>
        <v>133</v>
      </c>
      <c r="T374" s="4">
        <f t="shared" ca="1" si="290"/>
        <v>-0.48</v>
      </c>
      <c r="U374">
        <v>2.3199999999999998</v>
      </c>
    </row>
    <row r="375" spans="1:21" x14ac:dyDescent="0.2">
      <c r="A375">
        <v>2022</v>
      </c>
      <c r="B375" t="s">
        <v>28</v>
      </c>
      <c r="C375" t="s">
        <v>22</v>
      </c>
      <c r="D375" t="s">
        <v>24</v>
      </c>
      <c r="E375">
        <v>79</v>
      </c>
      <c r="F375">
        <f>E375*90</f>
        <v>7110</v>
      </c>
      <c r="G375">
        <f t="shared" si="286"/>
        <v>32421.600000000002</v>
      </c>
      <c r="H375">
        <f t="shared" si="287"/>
        <v>3081</v>
      </c>
      <c r="I375">
        <f t="shared" ref="I375:I438" si="334">E375*51</f>
        <v>4029</v>
      </c>
      <c r="S375">
        <f t="shared" ca="1" si="289"/>
        <v>45</v>
      </c>
      <c r="T375" s="4">
        <f t="shared" ca="1" si="290"/>
        <v>-2.2400000000000002</v>
      </c>
      <c r="U375">
        <v>3.56</v>
      </c>
    </row>
    <row r="376" spans="1:21" x14ac:dyDescent="0.2">
      <c r="A376">
        <v>2022</v>
      </c>
      <c r="B376" t="s">
        <v>28</v>
      </c>
      <c r="C376" t="s">
        <v>47</v>
      </c>
      <c r="D376" t="s">
        <v>25</v>
      </c>
      <c r="E376">
        <v>102</v>
      </c>
      <c r="F376">
        <f>E376*190</f>
        <v>19380</v>
      </c>
      <c r="G376">
        <f t="shared" si="286"/>
        <v>-25581.599999999999</v>
      </c>
      <c r="H376">
        <f t="shared" si="287"/>
        <v>6630</v>
      </c>
      <c r="I376">
        <f t="shared" ref="I376:I439" si="335">E376*125</f>
        <v>12750</v>
      </c>
      <c r="S376">
        <f t="shared" ca="1" si="289"/>
        <v>106</v>
      </c>
      <c r="T376" s="4">
        <f t="shared" ca="1" si="290"/>
        <v>0</v>
      </c>
      <c r="U376">
        <v>-2.3199999999999998</v>
      </c>
    </row>
    <row r="377" spans="1:21" x14ac:dyDescent="0.2">
      <c r="A377">
        <v>2022</v>
      </c>
      <c r="B377" t="s">
        <v>28</v>
      </c>
      <c r="C377" t="s">
        <v>22</v>
      </c>
      <c r="D377" t="s">
        <v>26</v>
      </c>
      <c r="E377">
        <v>117</v>
      </c>
      <c r="F377">
        <f>E377*230</f>
        <v>26910</v>
      </c>
      <c r="G377">
        <f t="shared" si="286"/>
        <v>33368.400000000001</v>
      </c>
      <c r="H377">
        <f t="shared" si="287"/>
        <v>4797</v>
      </c>
      <c r="I377">
        <f t="shared" ref="I377:I440" si="336">E377*189</f>
        <v>22113</v>
      </c>
      <c r="S377">
        <f t="shared" ca="1" si="289"/>
        <v>95</v>
      </c>
      <c r="T377" s="4">
        <f t="shared" ca="1" si="290"/>
        <v>-3.28</v>
      </c>
      <c r="U377">
        <v>0.24</v>
      </c>
    </row>
    <row r="378" spans="1:21" x14ac:dyDescent="0.2">
      <c r="A378">
        <v>2022</v>
      </c>
      <c r="B378" t="s">
        <v>28</v>
      </c>
      <c r="C378" t="s">
        <v>48</v>
      </c>
      <c r="D378" t="s">
        <v>12</v>
      </c>
      <c r="E378">
        <v>30</v>
      </c>
      <c r="F378">
        <f>E378*5</f>
        <v>150</v>
      </c>
      <c r="G378">
        <f t="shared" si="286"/>
        <v>-186.00000000000006</v>
      </c>
      <c r="H378">
        <f t="shared" si="287"/>
        <v>60</v>
      </c>
      <c r="I378">
        <f t="shared" ref="I378:I441" si="337">E378*3</f>
        <v>90</v>
      </c>
      <c r="S378">
        <f t="shared" ca="1" si="289"/>
        <v>125</v>
      </c>
      <c r="T378" s="4">
        <f t="shared" ca="1" si="290"/>
        <v>-0.6</v>
      </c>
      <c r="U378">
        <v>-2.2400000000000002</v>
      </c>
    </row>
    <row r="379" spans="1:21" x14ac:dyDescent="0.2">
      <c r="A379">
        <v>2022</v>
      </c>
      <c r="B379" t="s">
        <v>28</v>
      </c>
      <c r="C379" t="s">
        <v>48</v>
      </c>
      <c r="D379" t="s">
        <v>21</v>
      </c>
      <c r="E379">
        <v>8</v>
      </c>
      <c r="F379">
        <f>E379*12</f>
        <v>96</v>
      </c>
      <c r="G379">
        <f t="shared" si="286"/>
        <v>0</v>
      </c>
      <c r="H379">
        <f t="shared" si="287"/>
        <v>32</v>
      </c>
      <c r="I379">
        <f t="shared" ref="I379:I442" si="338">E379*8</f>
        <v>64</v>
      </c>
      <c r="S379">
        <f t="shared" ca="1" si="289"/>
        <v>139</v>
      </c>
      <c r="T379" s="4">
        <f t="shared" ca="1" si="290"/>
        <v>-1.56</v>
      </c>
      <c r="U379">
        <v>-1</v>
      </c>
    </row>
    <row r="380" spans="1:21" x14ac:dyDescent="0.2">
      <c r="A380">
        <v>2022</v>
      </c>
      <c r="B380" t="s">
        <v>29</v>
      </c>
      <c r="C380" t="s">
        <v>11</v>
      </c>
      <c r="D380" t="s">
        <v>20</v>
      </c>
      <c r="E380">
        <v>3</v>
      </c>
      <c r="F380">
        <f>E380*25</f>
        <v>75</v>
      </c>
      <c r="G380">
        <f t="shared" si="286"/>
        <v>6</v>
      </c>
      <c r="H380">
        <f t="shared" si="287"/>
        <v>51</v>
      </c>
      <c r="I380">
        <f t="shared" si="338"/>
        <v>24</v>
      </c>
      <c r="S380">
        <f t="shared" ca="1" si="289"/>
        <v>140</v>
      </c>
      <c r="T380" s="4">
        <f t="shared" ca="1" si="290"/>
        <v>-0.84</v>
      </c>
      <c r="U380">
        <v>-0.92</v>
      </c>
    </row>
    <row r="381" spans="1:21" x14ac:dyDescent="0.2">
      <c r="A381">
        <v>2022</v>
      </c>
      <c r="B381" t="s">
        <v>29</v>
      </c>
      <c r="C381" t="s">
        <v>11</v>
      </c>
      <c r="D381" t="s">
        <v>14</v>
      </c>
      <c r="E381">
        <v>22</v>
      </c>
      <c r="F381">
        <f>E381*15</f>
        <v>330</v>
      </c>
      <c r="G381">
        <f t="shared" si="286"/>
        <v>1214.4000000000001</v>
      </c>
      <c r="H381">
        <f t="shared" si="287"/>
        <v>220</v>
      </c>
      <c r="I381">
        <f t="shared" ref="I381:I444" si="339">E381*5</f>
        <v>110</v>
      </c>
      <c r="S381">
        <f t="shared" ca="1" si="289"/>
        <v>135</v>
      </c>
      <c r="T381" s="4">
        <f t="shared" ca="1" si="290"/>
        <v>2.12</v>
      </c>
      <c r="U381">
        <v>2.68</v>
      </c>
    </row>
    <row r="382" spans="1:21" x14ac:dyDescent="0.2">
      <c r="A382">
        <v>2022</v>
      </c>
      <c r="B382" t="s">
        <v>29</v>
      </c>
      <c r="C382" t="s">
        <v>9</v>
      </c>
      <c r="D382" t="s">
        <v>15</v>
      </c>
      <c r="E382">
        <v>75</v>
      </c>
      <c r="F382">
        <f>E382*10</f>
        <v>750</v>
      </c>
      <c r="G382">
        <f t="shared" si="286"/>
        <v>210</v>
      </c>
      <c r="H382">
        <f t="shared" si="287"/>
        <v>450</v>
      </c>
      <c r="I382">
        <f t="shared" ref="I382:I445" si="340">E382*4</f>
        <v>300</v>
      </c>
      <c r="S382">
        <f t="shared" ca="1" si="289"/>
        <v>7</v>
      </c>
      <c r="T382" s="4">
        <f t="shared" ca="1" si="290"/>
        <v>-2</v>
      </c>
      <c r="U382">
        <v>-0.72</v>
      </c>
    </row>
    <row r="383" spans="1:21" x14ac:dyDescent="0.2">
      <c r="A383">
        <v>2022</v>
      </c>
      <c r="B383" t="s">
        <v>29</v>
      </c>
      <c r="C383" t="s">
        <v>9</v>
      </c>
      <c r="D383" t="s">
        <v>16</v>
      </c>
      <c r="E383">
        <v>32</v>
      </c>
      <c r="F383">
        <f>E383*10</f>
        <v>320</v>
      </c>
      <c r="G383">
        <f t="shared" si="286"/>
        <v>-524.80000000000007</v>
      </c>
      <c r="H383">
        <f t="shared" si="287"/>
        <v>224</v>
      </c>
      <c r="I383">
        <f t="shared" ref="I383:I446" si="341">E383*3</f>
        <v>96</v>
      </c>
      <c r="S383">
        <f t="shared" ca="1" si="289"/>
        <v>125</v>
      </c>
      <c r="T383" s="4">
        <f t="shared" ca="1" si="290"/>
        <v>-2</v>
      </c>
      <c r="U383">
        <v>-2.64</v>
      </c>
    </row>
    <row r="384" spans="1:21" x14ac:dyDescent="0.2">
      <c r="A384">
        <v>2022</v>
      </c>
      <c r="B384" t="s">
        <v>29</v>
      </c>
      <c r="C384" t="s">
        <v>9</v>
      </c>
      <c r="D384" t="s">
        <v>17</v>
      </c>
      <c r="E384">
        <v>135</v>
      </c>
      <c r="F384">
        <f>E384*10</f>
        <v>1350</v>
      </c>
      <c r="G384">
        <f t="shared" si="286"/>
        <v>2916</v>
      </c>
      <c r="H384">
        <f t="shared" si="287"/>
        <v>945</v>
      </c>
      <c r="I384">
        <f t="shared" si="341"/>
        <v>405</v>
      </c>
      <c r="S384">
        <f t="shared" ca="1" si="289"/>
        <v>32</v>
      </c>
      <c r="T384" s="4">
        <f t="shared" ca="1" si="290"/>
        <v>-1.56</v>
      </c>
      <c r="U384">
        <v>1.1599999999999999</v>
      </c>
    </row>
    <row r="385" spans="1:21" x14ac:dyDescent="0.2">
      <c r="A385">
        <v>2022</v>
      </c>
      <c r="B385" t="s">
        <v>29</v>
      </c>
      <c r="C385" t="s">
        <v>10</v>
      </c>
      <c r="D385" t="s">
        <v>18</v>
      </c>
      <c r="E385">
        <v>12</v>
      </c>
      <c r="F385">
        <f>E385*150</f>
        <v>1800</v>
      </c>
      <c r="G385">
        <f t="shared" si="286"/>
        <v>-5184</v>
      </c>
      <c r="H385">
        <f t="shared" si="287"/>
        <v>840</v>
      </c>
      <c r="I385">
        <f t="shared" ref="I385:I448" si="342">E385*80</f>
        <v>960</v>
      </c>
      <c r="S385">
        <f t="shared" ca="1" si="289"/>
        <v>90</v>
      </c>
      <c r="T385" s="4">
        <f t="shared" ca="1" si="290"/>
        <v>1.84</v>
      </c>
      <c r="U385">
        <v>-3.88</v>
      </c>
    </row>
    <row r="386" spans="1:21" x14ac:dyDescent="0.2">
      <c r="A386">
        <v>2022</v>
      </c>
      <c r="B386" t="s">
        <v>29</v>
      </c>
      <c r="C386" t="s">
        <v>10</v>
      </c>
      <c r="D386" t="s">
        <v>19</v>
      </c>
      <c r="E386">
        <v>78</v>
      </c>
      <c r="F386">
        <f>E386*180</f>
        <v>14040</v>
      </c>
      <c r="G386">
        <f t="shared" si="286"/>
        <v>53913.599999999999</v>
      </c>
      <c r="H386">
        <f t="shared" si="287"/>
        <v>5460</v>
      </c>
      <c r="I386">
        <f t="shared" ref="I386:I449" si="343">E386*110</f>
        <v>8580</v>
      </c>
      <c r="S386">
        <f t="shared" ca="1" si="289"/>
        <v>81</v>
      </c>
      <c r="T386" s="4">
        <f t="shared" ca="1" si="290"/>
        <v>3.76</v>
      </c>
      <c r="U386">
        <v>2.84</v>
      </c>
    </row>
    <row r="387" spans="1:21" x14ac:dyDescent="0.2">
      <c r="A387">
        <v>2022</v>
      </c>
      <c r="B387" t="s">
        <v>29</v>
      </c>
      <c r="C387" t="s">
        <v>22</v>
      </c>
      <c r="D387" t="s">
        <v>13</v>
      </c>
      <c r="E387">
        <v>141</v>
      </c>
      <c r="F387">
        <f>E387*50</f>
        <v>7050</v>
      </c>
      <c r="G387">
        <f t="shared" ref="G387:G450" si="344">F387+(F387*U387)</f>
        <v>14382</v>
      </c>
      <c r="H387">
        <f t="shared" ref="H387:H450" si="345">F387-I387</f>
        <v>3243</v>
      </c>
      <c r="I387">
        <f t="shared" ref="I387:I450" si="346">E387*27</f>
        <v>3807</v>
      </c>
      <c r="S387">
        <f t="shared" ref="S387:S450" ca="1" si="347">RANDBETWEEN(1,150)</f>
        <v>13</v>
      </c>
      <c r="T387" s="4">
        <f t="shared" ref="T387:T450" ca="1" si="348">RANDBETWEEN(-100,100)/25</f>
        <v>-3.52</v>
      </c>
      <c r="U387">
        <v>1.04</v>
      </c>
    </row>
    <row r="388" spans="1:21" x14ac:dyDescent="0.2">
      <c r="A388">
        <v>2022</v>
      </c>
      <c r="B388" t="s">
        <v>29</v>
      </c>
      <c r="C388" t="s">
        <v>47</v>
      </c>
      <c r="D388" t="s">
        <v>23</v>
      </c>
      <c r="E388">
        <v>74</v>
      </c>
      <c r="F388">
        <f>E388*110</f>
        <v>8140</v>
      </c>
      <c r="G388">
        <f t="shared" si="344"/>
        <v>26373.600000000002</v>
      </c>
      <c r="H388">
        <f t="shared" si="345"/>
        <v>2590</v>
      </c>
      <c r="I388">
        <f t="shared" ref="I388:I451" si="349">E388*75</f>
        <v>5550</v>
      </c>
      <c r="S388">
        <f t="shared" ca="1" si="347"/>
        <v>35</v>
      </c>
      <c r="T388" s="4">
        <f t="shared" ca="1" si="348"/>
        <v>-1.84</v>
      </c>
      <c r="U388">
        <v>2.2400000000000002</v>
      </c>
    </row>
    <row r="389" spans="1:21" x14ac:dyDescent="0.2">
      <c r="A389">
        <v>2022</v>
      </c>
      <c r="B389" t="s">
        <v>29</v>
      </c>
      <c r="C389" t="s">
        <v>22</v>
      </c>
      <c r="D389" t="s">
        <v>24</v>
      </c>
      <c r="E389">
        <v>8</v>
      </c>
      <c r="F389">
        <f>E389*90</f>
        <v>720</v>
      </c>
      <c r="G389">
        <f t="shared" si="344"/>
        <v>1900.8</v>
      </c>
      <c r="H389">
        <f t="shared" si="345"/>
        <v>312</v>
      </c>
      <c r="I389">
        <f t="shared" ref="I389:I452" si="350">E389*51</f>
        <v>408</v>
      </c>
      <c r="S389">
        <f t="shared" ca="1" si="347"/>
        <v>149</v>
      </c>
      <c r="T389" s="4">
        <f t="shared" ca="1" si="348"/>
        <v>-3.52</v>
      </c>
      <c r="U389">
        <v>1.64</v>
      </c>
    </row>
    <row r="390" spans="1:21" x14ac:dyDescent="0.2">
      <c r="A390">
        <v>2022</v>
      </c>
      <c r="B390" t="s">
        <v>29</v>
      </c>
      <c r="C390" t="s">
        <v>47</v>
      </c>
      <c r="D390" t="s">
        <v>25</v>
      </c>
      <c r="E390">
        <v>127</v>
      </c>
      <c r="F390">
        <f>E390*190</f>
        <v>24130</v>
      </c>
      <c r="G390">
        <f t="shared" si="344"/>
        <v>-58877.2</v>
      </c>
      <c r="H390">
        <f t="shared" si="345"/>
        <v>8255</v>
      </c>
      <c r="I390">
        <f t="shared" ref="I390:I453" si="351">E390*125</f>
        <v>15875</v>
      </c>
      <c r="S390">
        <f t="shared" ca="1" si="347"/>
        <v>115</v>
      </c>
      <c r="T390" s="4">
        <f t="shared" ca="1" si="348"/>
        <v>-0.76</v>
      </c>
      <c r="U390">
        <v>-3.44</v>
      </c>
    </row>
    <row r="391" spans="1:21" x14ac:dyDescent="0.2">
      <c r="A391">
        <v>2022</v>
      </c>
      <c r="B391" t="s">
        <v>29</v>
      </c>
      <c r="C391" t="s">
        <v>22</v>
      </c>
      <c r="D391" t="s">
        <v>26</v>
      </c>
      <c r="E391">
        <v>63</v>
      </c>
      <c r="F391">
        <f>E391*230</f>
        <v>14490</v>
      </c>
      <c r="G391">
        <f t="shared" si="344"/>
        <v>40572</v>
      </c>
      <c r="H391">
        <f t="shared" si="345"/>
        <v>2583</v>
      </c>
      <c r="I391">
        <f t="shared" ref="I391:I454" si="352">E391*189</f>
        <v>11907</v>
      </c>
      <c r="S391">
        <f t="shared" ca="1" si="347"/>
        <v>122</v>
      </c>
      <c r="T391" s="4">
        <f t="shared" ca="1" si="348"/>
        <v>-1.96</v>
      </c>
      <c r="U391">
        <v>1.8</v>
      </c>
    </row>
    <row r="392" spans="1:21" x14ac:dyDescent="0.2">
      <c r="A392">
        <v>2022</v>
      </c>
      <c r="B392" t="s">
        <v>29</v>
      </c>
      <c r="C392" t="s">
        <v>48</v>
      </c>
      <c r="D392" t="s">
        <v>12</v>
      </c>
      <c r="E392">
        <v>60</v>
      </c>
      <c r="F392">
        <f>E392*5</f>
        <v>300</v>
      </c>
      <c r="G392">
        <f t="shared" si="344"/>
        <v>60</v>
      </c>
      <c r="H392">
        <f t="shared" si="345"/>
        <v>120</v>
      </c>
      <c r="I392">
        <f t="shared" ref="I392:I455" si="353">E392*3</f>
        <v>180</v>
      </c>
      <c r="S392">
        <f t="shared" ca="1" si="347"/>
        <v>144</v>
      </c>
      <c r="T392" s="4">
        <f t="shared" ca="1" si="348"/>
        <v>3.16</v>
      </c>
      <c r="U392">
        <v>-0.8</v>
      </c>
    </row>
    <row r="393" spans="1:21" x14ac:dyDescent="0.2">
      <c r="A393">
        <v>2022</v>
      </c>
      <c r="B393" t="s">
        <v>29</v>
      </c>
      <c r="C393" t="s">
        <v>48</v>
      </c>
      <c r="D393" t="s">
        <v>21</v>
      </c>
      <c r="E393">
        <v>29</v>
      </c>
      <c r="F393">
        <f>E393*12</f>
        <v>348</v>
      </c>
      <c r="G393">
        <f t="shared" si="344"/>
        <v>139.20000000000002</v>
      </c>
      <c r="H393">
        <f t="shared" si="345"/>
        <v>116</v>
      </c>
      <c r="I393">
        <f t="shared" ref="I393:I456" si="354">E393*8</f>
        <v>232</v>
      </c>
      <c r="S393">
        <f t="shared" ca="1" si="347"/>
        <v>89</v>
      </c>
      <c r="T393" s="4">
        <f t="shared" ca="1" si="348"/>
        <v>2.12</v>
      </c>
      <c r="U393">
        <v>-0.6</v>
      </c>
    </row>
    <row r="394" spans="1:21" x14ac:dyDescent="0.2">
      <c r="A394">
        <v>2022</v>
      </c>
      <c r="B394" t="s">
        <v>30</v>
      </c>
      <c r="C394" t="s">
        <v>11</v>
      </c>
      <c r="D394" t="s">
        <v>20</v>
      </c>
      <c r="E394">
        <v>37</v>
      </c>
      <c r="F394">
        <f>E394*25</f>
        <v>925</v>
      </c>
      <c r="G394">
        <f t="shared" si="344"/>
        <v>-2109</v>
      </c>
      <c r="H394">
        <f t="shared" si="345"/>
        <v>629</v>
      </c>
      <c r="I394">
        <f t="shared" si="354"/>
        <v>296</v>
      </c>
      <c r="S394">
        <f t="shared" ca="1" si="347"/>
        <v>85</v>
      </c>
      <c r="T394" s="4">
        <f t="shared" ca="1" si="348"/>
        <v>-1.96</v>
      </c>
      <c r="U394">
        <v>-3.28</v>
      </c>
    </row>
    <row r="395" spans="1:21" x14ac:dyDescent="0.2">
      <c r="A395">
        <v>2022</v>
      </c>
      <c r="B395" t="s">
        <v>30</v>
      </c>
      <c r="C395" t="s">
        <v>11</v>
      </c>
      <c r="D395" t="s">
        <v>14</v>
      </c>
      <c r="E395">
        <v>120</v>
      </c>
      <c r="F395">
        <f>E395*15</f>
        <v>1800</v>
      </c>
      <c r="G395">
        <f t="shared" si="344"/>
        <v>-2808</v>
      </c>
      <c r="H395">
        <f t="shared" si="345"/>
        <v>1200</v>
      </c>
      <c r="I395">
        <f t="shared" ref="I395:I458" si="355">E395*5</f>
        <v>600</v>
      </c>
      <c r="S395">
        <f t="shared" ca="1" si="347"/>
        <v>29</v>
      </c>
      <c r="T395" s="4">
        <f t="shared" ca="1" si="348"/>
        <v>-1.72</v>
      </c>
      <c r="U395">
        <v>-2.56</v>
      </c>
    </row>
    <row r="396" spans="1:21" x14ac:dyDescent="0.2">
      <c r="A396">
        <v>2022</v>
      </c>
      <c r="B396" t="s">
        <v>30</v>
      </c>
      <c r="C396" t="s">
        <v>9</v>
      </c>
      <c r="D396" t="s">
        <v>15</v>
      </c>
      <c r="E396">
        <v>67</v>
      </c>
      <c r="F396">
        <f>E396*10</f>
        <v>670</v>
      </c>
      <c r="G396">
        <f t="shared" si="344"/>
        <v>-1929.6</v>
      </c>
      <c r="H396">
        <f t="shared" si="345"/>
        <v>402</v>
      </c>
      <c r="I396">
        <f t="shared" ref="I396:I459" si="356">E396*4</f>
        <v>268</v>
      </c>
      <c r="S396">
        <f t="shared" ca="1" si="347"/>
        <v>109</v>
      </c>
      <c r="T396" s="4">
        <f t="shared" ca="1" si="348"/>
        <v>2.88</v>
      </c>
      <c r="U396">
        <v>-3.88</v>
      </c>
    </row>
    <row r="397" spans="1:21" x14ac:dyDescent="0.2">
      <c r="A397">
        <v>2022</v>
      </c>
      <c r="B397" t="s">
        <v>30</v>
      </c>
      <c r="C397" t="s">
        <v>9</v>
      </c>
      <c r="D397" t="s">
        <v>16</v>
      </c>
      <c r="E397">
        <v>128</v>
      </c>
      <c r="F397">
        <f>E397*10</f>
        <v>1280</v>
      </c>
      <c r="G397">
        <f t="shared" si="344"/>
        <v>1894.4</v>
      </c>
      <c r="H397">
        <f t="shared" si="345"/>
        <v>896</v>
      </c>
      <c r="I397">
        <f t="shared" ref="I397:I460" si="357">E397*3</f>
        <v>384</v>
      </c>
      <c r="S397">
        <f t="shared" ca="1" si="347"/>
        <v>41</v>
      </c>
      <c r="T397" s="4">
        <f t="shared" ca="1" si="348"/>
        <v>3.28</v>
      </c>
      <c r="U397">
        <v>0.48</v>
      </c>
    </row>
    <row r="398" spans="1:21" x14ac:dyDescent="0.2">
      <c r="A398">
        <v>2022</v>
      </c>
      <c r="B398" t="s">
        <v>30</v>
      </c>
      <c r="C398" t="s">
        <v>9</v>
      </c>
      <c r="D398" t="s">
        <v>17</v>
      </c>
      <c r="E398">
        <v>80</v>
      </c>
      <c r="F398">
        <f>E398*10</f>
        <v>800</v>
      </c>
      <c r="G398">
        <f t="shared" si="344"/>
        <v>1344</v>
      </c>
      <c r="H398">
        <f t="shared" si="345"/>
        <v>560</v>
      </c>
      <c r="I398">
        <f t="shared" si="357"/>
        <v>240</v>
      </c>
      <c r="S398">
        <f t="shared" ca="1" si="347"/>
        <v>37</v>
      </c>
      <c r="T398" s="4">
        <f t="shared" ca="1" si="348"/>
        <v>3.04</v>
      </c>
      <c r="U398">
        <v>0.68</v>
      </c>
    </row>
    <row r="399" spans="1:21" x14ac:dyDescent="0.2">
      <c r="A399">
        <v>2022</v>
      </c>
      <c r="B399" t="s">
        <v>30</v>
      </c>
      <c r="C399" t="s">
        <v>10</v>
      </c>
      <c r="D399" t="s">
        <v>18</v>
      </c>
      <c r="E399">
        <v>57</v>
      </c>
      <c r="F399">
        <f>E399*150</f>
        <v>8550</v>
      </c>
      <c r="G399">
        <f t="shared" si="344"/>
        <v>12654</v>
      </c>
      <c r="H399">
        <f t="shared" si="345"/>
        <v>3990</v>
      </c>
      <c r="I399">
        <f t="shared" ref="I399:I462" si="358">E399*80</f>
        <v>4560</v>
      </c>
      <c r="S399">
        <f t="shared" ca="1" si="347"/>
        <v>37</v>
      </c>
      <c r="T399" s="4">
        <f t="shared" ca="1" si="348"/>
        <v>-1</v>
      </c>
      <c r="U399">
        <v>0.48</v>
      </c>
    </row>
    <row r="400" spans="1:21" x14ac:dyDescent="0.2">
      <c r="A400">
        <v>2022</v>
      </c>
      <c r="B400" t="s">
        <v>30</v>
      </c>
      <c r="C400" t="s">
        <v>10</v>
      </c>
      <c r="D400" t="s">
        <v>19</v>
      </c>
      <c r="E400">
        <v>26</v>
      </c>
      <c r="F400">
        <f>E400*180</f>
        <v>4680</v>
      </c>
      <c r="G400">
        <f t="shared" si="344"/>
        <v>-1684.8000000000002</v>
      </c>
      <c r="H400">
        <f t="shared" si="345"/>
        <v>1820</v>
      </c>
      <c r="I400">
        <f t="shared" ref="I400:I463" si="359">E400*110</f>
        <v>2860</v>
      </c>
      <c r="S400">
        <f t="shared" ca="1" si="347"/>
        <v>59</v>
      </c>
      <c r="T400" s="4">
        <f t="shared" ca="1" si="348"/>
        <v>-2.3199999999999998</v>
      </c>
      <c r="U400">
        <v>-1.36</v>
      </c>
    </row>
    <row r="401" spans="1:21" x14ac:dyDescent="0.2">
      <c r="A401">
        <v>2022</v>
      </c>
      <c r="B401" t="s">
        <v>30</v>
      </c>
      <c r="C401" t="s">
        <v>22</v>
      </c>
      <c r="D401" t="s">
        <v>13</v>
      </c>
      <c r="E401">
        <v>97</v>
      </c>
      <c r="F401">
        <f>E401*50</f>
        <v>4850</v>
      </c>
      <c r="G401">
        <f t="shared" si="344"/>
        <v>19594</v>
      </c>
      <c r="H401">
        <f t="shared" si="345"/>
        <v>2231</v>
      </c>
      <c r="I401">
        <f t="shared" ref="I401:I464" si="360">E401*27</f>
        <v>2619</v>
      </c>
      <c r="S401">
        <f t="shared" ca="1" si="347"/>
        <v>35</v>
      </c>
      <c r="T401" s="4">
        <f t="shared" ca="1" si="348"/>
        <v>1.24</v>
      </c>
      <c r="U401">
        <v>3.04</v>
      </c>
    </row>
    <row r="402" spans="1:21" x14ac:dyDescent="0.2">
      <c r="A402">
        <v>2022</v>
      </c>
      <c r="B402" t="s">
        <v>30</v>
      </c>
      <c r="C402" t="s">
        <v>47</v>
      </c>
      <c r="D402" t="s">
        <v>23</v>
      </c>
      <c r="E402">
        <v>23</v>
      </c>
      <c r="F402">
        <f>E402*110</f>
        <v>2530</v>
      </c>
      <c r="G402">
        <f t="shared" si="344"/>
        <v>2125.1999999999998</v>
      </c>
      <c r="H402">
        <f t="shared" si="345"/>
        <v>805</v>
      </c>
      <c r="I402">
        <f t="shared" ref="I402:I465" si="361">E402*75</f>
        <v>1725</v>
      </c>
      <c r="S402">
        <f t="shared" ca="1" si="347"/>
        <v>53</v>
      </c>
      <c r="T402" s="4">
        <f t="shared" ca="1" si="348"/>
        <v>-1.28</v>
      </c>
      <c r="U402">
        <v>-0.16</v>
      </c>
    </row>
    <row r="403" spans="1:21" x14ac:dyDescent="0.2">
      <c r="A403">
        <v>2022</v>
      </c>
      <c r="B403" t="s">
        <v>30</v>
      </c>
      <c r="C403" t="s">
        <v>22</v>
      </c>
      <c r="D403" t="s">
        <v>24</v>
      </c>
      <c r="E403">
        <v>118</v>
      </c>
      <c r="F403">
        <f>E403*90</f>
        <v>10620</v>
      </c>
      <c r="G403">
        <f t="shared" si="344"/>
        <v>14443.2</v>
      </c>
      <c r="H403">
        <f t="shared" si="345"/>
        <v>4602</v>
      </c>
      <c r="I403">
        <f t="shared" ref="I403:I466" si="362">E403*51</f>
        <v>6018</v>
      </c>
      <c r="S403">
        <f t="shared" ca="1" si="347"/>
        <v>93</v>
      </c>
      <c r="T403" s="4">
        <f t="shared" ca="1" si="348"/>
        <v>0.36</v>
      </c>
      <c r="U403">
        <v>0.36</v>
      </c>
    </row>
    <row r="404" spans="1:21" x14ac:dyDescent="0.2">
      <c r="A404">
        <v>2022</v>
      </c>
      <c r="B404" t="s">
        <v>30</v>
      </c>
      <c r="C404" t="s">
        <v>47</v>
      </c>
      <c r="D404" t="s">
        <v>25</v>
      </c>
      <c r="E404">
        <v>87</v>
      </c>
      <c r="F404">
        <f>E404*190</f>
        <v>16530</v>
      </c>
      <c r="G404">
        <f t="shared" si="344"/>
        <v>-13224</v>
      </c>
      <c r="H404">
        <f t="shared" si="345"/>
        <v>5655</v>
      </c>
      <c r="I404">
        <f t="shared" ref="I404:I467" si="363">E404*125</f>
        <v>10875</v>
      </c>
      <c r="S404">
        <f t="shared" ca="1" si="347"/>
        <v>94</v>
      </c>
      <c r="T404" s="4">
        <f t="shared" ca="1" si="348"/>
        <v>-0.8</v>
      </c>
      <c r="U404">
        <v>-1.8</v>
      </c>
    </row>
    <row r="405" spans="1:21" x14ac:dyDescent="0.2">
      <c r="A405">
        <v>2022</v>
      </c>
      <c r="B405" t="s">
        <v>30</v>
      </c>
      <c r="C405" t="s">
        <v>22</v>
      </c>
      <c r="D405" t="s">
        <v>26</v>
      </c>
      <c r="E405">
        <v>33</v>
      </c>
      <c r="F405">
        <f>E405*230</f>
        <v>7590</v>
      </c>
      <c r="G405">
        <f t="shared" si="344"/>
        <v>1821.6000000000004</v>
      </c>
      <c r="H405">
        <f t="shared" si="345"/>
        <v>1353</v>
      </c>
      <c r="I405">
        <f t="shared" ref="I405:I468" si="364">E405*189</f>
        <v>6237</v>
      </c>
      <c r="S405">
        <f t="shared" ca="1" si="347"/>
        <v>134</v>
      </c>
      <c r="T405" s="4">
        <f t="shared" ca="1" si="348"/>
        <v>-1.72</v>
      </c>
      <c r="U405">
        <v>-0.76</v>
      </c>
    </row>
    <row r="406" spans="1:21" x14ac:dyDescent="0.2">
      <c r="A406">
        <v>2022</v>
      </c>
      <c r="B406" t="s">
        <v>30</v>
      </c>
      <c r="C406" t="s">
        <v>48</v>
      </c>
      <c r="D406" t="s">
        <v>12</v>
      </c>
      <c r="E406">
        <v>142</v>
      </c>
      <c r="F406">
        <f>E406*5</f>
        <v>710</v>
      </c>
      <c r="G406">
        <f t="shared" si="344"/>
        <v>3521.6</v>
      </c>
      <c r="H406">
        <f t="shared" si="345"/>
        <v>284</v>
      </c>
      <c r="I406">
        <f t="shared" ref="I406:I469" si="365">E406*3</f>
        <v>426</v>
      </c>
      <c r="S406">
        <f t="shared" ca="1" si="347"/>
        <v>36</v>
      </c>
      <c r="T406" s="4">
        <f t="shared" ca="1" si="348"/>
        <v>1.36</v>
      </c>
      <c r="U406">
        <v>3.96</v>
      </c>
    </row>
    <row r="407" spans="1:21" x14ac:dyDescent="0.2">
      <c r="A407">
        <v>2022</v>
      </c>
      <c r="B407" t="s">
        <v>30</v>
      </c>
      <c r="C407" t="s">
        <v>48</v>
      </c>
      <c r="D407" t="s">
        <v>21</v>
      </c>
      <c r="E407">
        <v>83</v>
      </c>
      <c r="F407">
        <f>E407*12</f>
        <v>996</v>
      </c>
      <c r="G407">
        <f t="shared" si="344"/>
        <v>2509.92</v>
      </c>
      <c r="H407">
        <f t="shared" si="345"/>
        <v>332</v>
      </c>
      <c r="I407">
        <f t="shared" ref="I407:I470" si="366">E407*8</f>
        <v>664</v>
      </c>
      <c r="S407">
        <f t="shared" ca="1" si="347"/>
        <v>41</v>
      </c>
      <c r="T407" s="4">
        <f t="shared" ca="1" si="348"/>
        <v>2.2799999999999998</v>
      </c>
      <c r="U407">
        <v>1.52</v>
      </c>
    </row>
    <row r="408" spans="1:21" x14ac:dyDescent="0.2">
      <c r="A408">
        <v>2022</v>
      </c>
      <c r="B408" t="s">
        <v>31</v>
      </c>
      <c r="C408" t="s">
        <v>11</v>
      </c>
      <c r="D408" t="s">
        <v>20</v>
      </c>
      <c r="E408">
        <v>54</v>
      </c>
      <c r="F408">
        <f>E408*25</f>
        <v>1350</v>
      </c>
      <c r="G408">
        <f t="shared" si="344"/>
        <v>2160</v>
      </c>
      <c r="H408">
        <f t="shared" si="345"/>
        <v>918</v>
      </c>
      <c r="I408">
        <f t="shared" si="366"/>
        <v>432</v>
      </c>
      <c r="S408">
        <f t="shared" ca="1" si="347"/>
        <v>125</v>
      </c>
      <c r="T408" s="4">
        <f t="shared" ca="1" si="348"/>
        <v>3.76</v>
      </c>
      <c r="U408">
        <v>0.6</v>
      </c>
    </row>
    <row r="409" spans="1:21" x14ac:dyDescent="0.2">
      <c r="A409">
        <v>2022</v>
      </c>
      <c r="B409" t="s">
        <v>31</v>
      </c>
      <c r="C409" t="s">
        <v>11</v>
      </c>
      <c r="D409" t="s">
        <v>14</v>
      </c>
      <c r="E409">
        <v>101</v>
      </c>
      <c r="F409">
        <f>E409*15</f>
        <v>1515</v>
      </c>
      <c r="G409">
        <f t="shared" si="344"/>
        <v>5029.7999999999993</v>
      </c>
      <c r="H409">
        <f t="shared" si="345"/>
        <v>1010</v>
      </c>
      <c r="I409">
        <f t="shared" ref="I409:I472" si="367">E409*5</f>
        <v>505</v>
      </c>
      <c r="S409">
        <f t="shared" ca="1" si="347"/>
        <v>66</v>
      </c>
      <c r="T409" s="4">
        <f t="shared" ca="1" si="348"/>
        <v>-2.96</v>
      </c>
      <c r="U409">
        <v>2.3199999999999998</v>
      </c>
    </row>
    <row r="410" spans="1:21" x14ac:dyDescent="0.2">
      <c r="A410">
        <v>2022</v>
      </c>
      <c r="B410" t="s">
        <v>31</v>
      </c>
      <c r="C410" t="s">
        <v>9</v>
      </c>
      <c r="D410" t="s">
        <v>15</v>
      </c>
      <c r="E410">
        <v>72</v>
      </c>
      <c r="F410">
        <f>E410*10</f>
        <v>720</v>
      </c>
      <c r="G410">
        <f t="shared" si="344"/>
        <v>1180.8</v>
      </c>
      <c r="H410">
        <f t="shared" si="345"/>
        <v>432</v>
      </c>
      <c r="I410">
        <f t="shared" ref="I410:I473" si="368">E410*4</f>
        <v>288</v>
      </c>
      <c r="S410">
        <f t="shared" ca="1" si="347"/>
        <v>136</v>
      </c>
      <c r="T410" s="4">
        <f t="shared" ca="1" si="348"/>
        <v>1.6</v>
      </c>
      <c r="U410">
        <v>0.64</v>
      </c>
    </row>
    <row r="411" spans="1:21" x14ac:dyDescent="0.2">
      <c r="A411">
        <v>2022</v>
      </c>
      <c r="B411" t="s">
        <v>31</v>
      </c>
      <c r="C411" t="s">
        <v>9</v>
      </c>
      <c r="D411" t="s">
        <v>16</v>
      </c>
      <c r="E411">
        <v>41</v>
      </c>
      <c r="F411">
        <f>E411*10</f>
        <v>410</v>
      </c>
      <c r="G411">
        <f t="shared" si="344"/>
        <v>377.2</v>
      </c>
      <c r="H411">
        <f t="shared" si="345"/>
        <v>287</v>
      </c>
      <c r="I411">
        <f t="shared" ref="I411:I474" si="369">E411*3</f>
        <v>123</v>
      </c>
      <c r="S411">
        <f t="shared" ca="1" si="347"/>
        <v>141</v>
      </c>
      <c r="T411" s="4">
        <f t="shared" ca="1" si="348"/>
        <v>-2.88</v>
      </c>
      <c r="U411">
        <v>-0.08</v>
      </c>
    </row>
    <row r="412" spans="1:21" x14ac:dyDescent="0.2">
      <c r="A412">
        <v>2022</v>
      </c>
      <c r="B412" t="s">
        <v>31</v>
      </c>
      <c r="C412" t="s">
        <v>9</v>
      </c>
      <c r="D412" t="s">
        <v>17</v>
      </c>
      <c r="E412">
        <v>22</v>
      </c>
      <c r="F412">
        <f>E412*10</f>
        <v>220</v>
      </c>
      <c r="G412">
        <f t="shared" si="344"/>
        <v>800.80000000000007</v>
      </c>
      <c r="H412">
        <f t="shared" si="345"/>
        <v>154</v>
      </c>
      <c r="I412">
        <f t="shared" si="369"/>
        <v>66</v>
      </c>
      <c r="S412">
        <f t="shared" ca="1" si="347"/>
        <v>149</v>
      </c>
      <c r="T412" s="4">
        <f t="shared" ca="1" si="348"/>
        <v>3.88</v>
      </c>
      <c r="U412">
        <v>2.64</v>
      </c>
    </row>
    <row r="413" spans="1:21" x14ac:dyDescent="0.2">
      <c r="A413">
        <v>2022</v>
      </c>
      <c r="B413" t="s">
        <v>31</v>
      </c>
      <c r="C413" t="s">
        <v>10</v>
      </c>
      <c r="D413" t="s">
        <v>18</v>
      </c>
      <c r="E413">
        <v>92</v>
      </c>
      <c r="F413">
        <f>E413*150</f>
        <v>13800</v>
      </c>
      <c r="G413">
        <f t="shared" si="344"/>
        <v>-29808</v>
      </c>
      <c r="H413">
        <f t="shared" si="345"/>
        <v>6440</v>
      </c>
      <c r="I413">
        <f t="shared" ref="I413:I476" si="370">E413*80</f>
        <v>7360</v>
      </c>
      <c r="S413">
        <f t="shared" ca="1" si="347"/>
        <v>52</v>
      </c>
      <c r="T413" s="4">
        <f t="shared" ca="1" si="348"/>
        <v>1.08</v>
      </c>
      <c r="U413">
        <v>-3.16</v>
      </c>
    </row>
    <row r="414" spans="1:21" x14ac:dyDescent="0.2">
      <c r="A414">
        <v>2022</v>
      </c>
      <c r="B414" t="s">
        <v>31</v>
      </c>
      <c r="C414" t="s">
        <v>10</v>
      </c>
      <c r="D414" t="s">
        <v>19</v>
      </c>
      <c r="E414">
        <v>75</v>
      </c>
      <c r="F414">
        <f>E414*180</f>
        <v>13500</v>
      </c>
      <c r="G414">
        <f t="shared" si="344"/>
        <v>-23220</v>
      </c>
      <c r="H414">
        <f t="shared" si="345"/>
        <v>5250</v>
      </c>
      <c r="I414">
        <f t="shared" ref="I414:I477" si="371">E414*110</f>
        <v>8250</v>
      </c>
      <c r="S414">
        <f t="shared" ca="1" si="347"/>
        <v>148</v>
      </c>
      <c r="T414" s="4">
        <f t="shared" ca="1" si="348"/>
        <v>-2.8</v>
      </c>
      <c r="U414">
        <v>-2.72</v>
      </c>
    </row>
    <row r="415" spans="1:21" x14ac:dyDescent="0.2">
      <c r="A415">
        <v>2022</v>
      </c>
      <c r="B415" t="s">
        <v>31</v>
      </c>
      <c r="C415" t="s">
        <v>22</v>
      </c>
      <c r="D415" t="s">
        <v>13</v>
      </c>
      <c r="E415">
        <v>78</v>
      </c>
      <c r="F415">
        <f>E415*50</f>
        <v>3900</v>
      </c>
      <c r="G415">
        <f t="shared" si="344"/>
        <v>6552</v>
      </c>
      <c r="H415">
        <f t="shared" si="345"/>
        <v>1794</v>
      </c>
      <c r="I415">
        <f t="shared" ref="I415:I478" si="372">E415*27</f>
        <v>2106</v>
      </c>
      <c r="S415">
        <f t="shared" ca="1" si="347"/>
        <v>73</v>
      </c>
      <c r="T415" s="4">
        <f t="shared" ca="1" si="348"/>
        <v>2.8</v>
      </c>
      <c r="U415">
        <v>0.68</v>
      </c>
    </row>
    <row r="416" spans="1:21" x14ac:dyDescent="0.2">
      <c r="A416">
        <v>2022</v>
      </c>
      <c r="B416" t="s">
        <v>31</v>
      </c>
      <c r="C416" t="s">
        <v>47</v>
      </c>
      <c r="D416" t="s">
        <v>23</v>
      </c>
      <c r="E416">
        <v>130</v>
      </c>
      <c r="F416">
        <f>E416*110</f>
        <v>14300</v>
      </c>
      <c r="G416">
        <f t="shared" si="344"/>
        <v>5720</v>
      </c>
      <c r="H416">
        <f t="shared" si="345"/>
        <v>4550</v>
      </c>
      <c r="I416">
        <f t="shared" ref="I416:I479" si="373">E416*75</f>
        <v>9750</v>
      </c>
      <c r="S416">
        <f t="shared" ca="1" si="347"/>
        <v>27</v>
      </c>
      <c r="T416" s="4">
        <f t="shared" ca="1" si="348"/>
        <v>0.88</v>
      </c>
      <c r="U416">
        <v>-0.6</v>
      </c>
    </row>
    <row r="417" spans="1:21" x14ac:dyDescent="0.2">
      <c r="A417">
        <v>2022</v>
      </c>
      <c r="B417" t="s">
        <v>31</v>
      </c>
      <c r="C417" t="s">
        <v>22</v>
      </c>
      <c r="D417" t="s">
        <v>24</v>
      </c>
      <c r="E417">
        <v>18</v>
      </c>
      <c r="F417">
        <f>E417*90</f>
        <v>1620</v>
      </c>
      <c r="G417">
        <f t="shared" si="344"/>
        <v>-4536</v>
      </c>
      <c r="H417">
        <f t="shared" si="345"/>
        <v>702</v>
      </c>
      <c r="I417">
        <f t="shared" ref="I417:I480" si="374">E417*51</f>
        <v>918</v>
      </c>
      <c r="S417">
        <f t="shared" ca="1" si="347"/>
        <v>39</v>
      </c>
      <c r="T417" s="4">
        <f t="shared" ca="1" si="348"/>
        <v>0.56000000000000005</v>
      </c>
      <c r="U417">
        <v>-3.8</v>
      </c>
    </row>
    <row r="418" spans="1:21" x14ac:dyDescent="0.2">
      <c r="A418">
        <v>2022</v>
      </c>
      <c r="B418" t="s">
        <v>31</v>
      </c>
      <c r="C418" t="s">
        <v>47</v>
      </c>
      <c r="D418" t="s">
        <v>25</v>
      </c>
      <c r="E418">
        <v>25</v>
      </c>
      <c r="F418">
        <f>E418*190</f>
        <v>4750</v>
      </c>
      <c r="G418">
        <f t="shared" si="344"/>
        <v>-3610</v>
      </c>
      <c r="H418">
        <f t="shared" si="345"/>
        <v>1625</v>
      </c>
      <c r="I418">
        <f t="shared" ref="I418:I481" si="375">E418*125</f>
        <v>3125</v>
      </c>
      <c r="S418">
        <f t="shared" ca="1" si="347"/>
        <v>95</v>
      </c>
      <c r="T418" s="4">
        <f t="shared" ca="1" si="348"/>
        <v>2.16</v>
      </c>
      <c r="U418">
        <v>-1.76</v>
      </c>
    </row>
    <row r="419" spans="1:21" x14ac:dyDescent="0.2">
      <c r="A419">
        <v>2022</v>
      </c>
      <c r="B419" t="s">
        <v>31</v>
      </c>
      <c r="C419" t="s">
        <v>22</v>
      </c>
      <c r="D419" t="s">
        <v>26</v>
      </c>
      <c r="E419">
        <v>142</v>
      </c>
      <c r="F419">
        <f>E419*230</f>
        <v>32660</v>
      </c>
      <c r="G419">
        <f t="shared" si="344"/>
        <v>75771.200000000012</v>
      </c>
      <c r="H419">
        <f t="shared" si="345"/>
        <v>5822</v>
      </c>
      <c r="I419">
        <f t="shared" ref="I419:I482" si="376">E419*189</f>
        <v>26838</v>
      </c>
      <c r="S419">
        <f t="shared" ca="1" si="347"/>
        <v>109</v>
      </c>
      <c r="T419" s="4">
        <f t="shared" ca="1" si="348"/>
        <v>3.4</v>
      </c>
      <c r="U419">
        <v>1.32</v>
      </c>
    </row>
    <row r="420" spans="1:21" x14ac:dyDescent="0.2">
      <c r="A420">
        <v>2022</v>
      </c>
      <c r="B420" t="s">
        <v>31</v>
      </c>
      <c r="C420" t="s">
        <v>48</v>
      </c>
      <c r="D420" t="s">
        <v>12</v>
      </c>
      <c r="E420">
        <v>42</v>
      </c>
      <c r="F420">
        <f>E420*5</f>
        <v>210</v>
      </c>
      <c r="G420">
        <f t="shared" si="344"/>
        <v>445.20000000000005</v>
      </c>
      <c r="H420">
        <f t="shared" si="345"/>
        <v>84</v>
      </c>
      <c r="I420">
        <f t="shared" ref="I420:I483" si="377">E420*3</f>
        <v>126</v>
      </c>
      <c r="S420">
        <f t="shared" ca="1" si="347"/>
        <v>121</v>
      </c>
      <c r="T420" s="4">
        <f t="shared" ca="1" si="348"/>
        <v>0.6</v>
      </c>
      <c r="U420">
        <v>1.1200000000000001</v>
      </c>
    </row>
    <row r="421" spans="1:21" x14ac:dyDescent="0.2">
      <c r="A421">
        <v>2022</v>
      </c>
      <c r="B421" t="s">
        <v>31</v>
      </c>
      <c r="C421" t="s">
        <v>48</v>
      </c>
      <c r="D421" t="s">
        <v>21</v>
      </c>
      <c r="E421">
        <v>103</v>
      </c>
      <c r="F421">
        <f>E421*12</f>
        <v>1236</v>
      </c>
      <c r="G421">
        <f t="shared" si="344"/>
        <v>-3460.8</v>
      </c>
      <c r="H421">
        <f t="shared" si="345"/>
        <v>412</v>
      </c>
      <c r="I421">
        <f t="shared" ref="I421:I484" si="378">E421*8</f>
        <v>824</v>
      </c>
      <c r="S421">
        <f t="shared" ca="1" si="347"/>
        <v>121</v>
      </c>
      <c r="T421" s="4">
        <f t="shared" ca="1" si="348"/>
        <v>3.6</v>
      </c>
      <c r="U421">
        <v>-3.8</v>
      </c>
    </row>
    <row r="422" spans="1:21" x14ac:dyDescent="0.2">
      <c r="A422">
        <v>2022</v>
      </c>
      <c r="B422" t="s">
        <v>32</v>
      </c>
      <c r="C422" t="s">
        <v>11</v>
      </c>
      <c r="D422" t="s">
        <v>20</v>
      </c>
      <c r="E422">
        <v>121</v>
      </c>
      <c r="F422">
        <f>E422*25</f>
        <v>3025</v>
      </c>
      <c r="G422">
        <f t="shared" si="344"/>
        <v>9317</v>
      </c>
      <c r="H422">
        <f t="shared" si="345"/>
        <v>2057</v>
      </c>
      <c r="I422">
        <f t="shared" si="378"/>
        <v>968</v>
      </c>
      <c r="S422">
        <f t="shared" ca="1" si="347"/>
        <v>136</v>
      </c>
      <c r="T422" s="4">
        <f t="shared" ca="1" si="348"/>
        <v>3.48</v>
      </c>
      <c r="U422">
        <v>2.08</v>
      </c>
    </row>
    <row r="423" spans="1:21" x14ac:dyDescent="0.2">
      <c r="A423">
        <v>2022</v>
      </c>
      <c r="B423" t="s">
        <v>32</v>
      </c>
      <c r="C423" t="s">
        <v>11</v>
      </c>
      <c r="D423" t="s">
        <v>14</v>
      </c>
      <c r="E423">
        <v>55</v>
      </c>
      <c r="F423">
        <f>E423*15</f>
        <v>825</v>
      </c>
      <c r="G423">
        <f t="shared" si="344"/>
        <v>924</v>
      </c>
      <c r="H423">
        <f t="shared" si="345"/>
        <v>550</v>
      </c>
      <c r="I423">
        <f t="shared" ref="I423:I486" si="379">E423*5</f>
        <v>275</v>
      </c>
      <c r="S423">
        <f t="shared" ca="1" si="347"/>
        <v>108</v>
      </c>
      <c r="T423" s="4">
        <f t="shared" ca="1" si="348"/>
        <v>-0.28000000000000003</v>
      </c>
      <c r="U423">
        <v>0.12</v>
      </c>
    </row>
    <row r="424" spans="1:21" x14ac:dyDescent="0.2">
      <c r="A424">
        <v>2022</v>
      </c>
      <c r="B424" t="s">
        <v>32</v>
      </c>
      <c r="C424" t="s">
        <v>9</v>
      </c>
      <c r="D424" t="s">
        <v>15</v>
      </c>
      <c r="E424">
        <v>10</v>
      </c>
      <c r="F424">
        <f>E424*10</f>
        <v>100</v>
      </c>
      <c r="G424">
        <f t="shared" si="344"/>
        <v>240</v>
      </c>
      <c r="H424">
        <f t="shared" si="345"/>
        <v>60</v>
      </c>
      <c r="I424">
        <f t="shared" ref="I424:I487" si="380">E424*4</f>
        <v>40</v>
      </c>
      <c r="S424">
        <f t="shared" ca="1" si="347"/>
        <v>85</v>
      </c>
      <c r="T424" s="4">
        <f t="shared" ca="1" si="348"/>
        <v>-1.08</v>
      </c>
      <c r="U424">
        <v>1.4</v>
      </c>
    </row>
    <row r="425" spans="1:21" x14ac:dyDescent="0.2">
      <c r="A425">
        <v>2022</v>
      </c>
      <c r="B425" t="s">
        <v>32</v>
      </c>
      <c r="C425" t="s">
        <v>9</v>
      </c>
      <c r="D425" t="s">
        <v>16</v>
      </c>
      <c r="E425">
        <v>61</v>
      </c>
      <c r="F425">
        <f>E425*10</f>
        <v>610</v>
      </c>
      <c r="G425">
        <f t="shared" si="344"/>
        <v>829.6</v>
      </c>
      <c r="H425">
        <f t="shared" si="345"/>
        <v>427</v>
      </c>
      <c r="I425">
        <f t="shared" ref="I425:I488" si="381">E425*3</f>
        <v>183</v>
      </c>
      <c r="S425">
        <f t="shared" ca="1" si="347"/>
        <v>89</v>
      </c>
      <c r="T425" s="4">
        <f t="shared" ca="1" si="348"/>
        <v>-0.92</v>
      </c>
      <c r="U425">
        <v>0.36</v>
      </c>
    </row>
    <row r="426" spans="1:21" x14ac:dyDescent="0.2">
      <c r="A426">
        <v>2022</v>
      </c>
      <c r="B426" t="s">
        <v>32</v>
      </c>
      <c r="C426" t="s">
        <v>9</v>
      </c>
      <c r="D426" t="s">
        <v>17</v>
      </c>
      <c r="E426">
        <v>10</v>
      </c>
      <c r="F426">
        <f>E426*10</f>
        <v>100</v>
      </c>
      <c r="G426">
        <f t="shared" si="344"/>
        <v>268</v>
      </c>
      <c r="H426">
        <f t="shared" si="345"/>
        <v>70</v>
      </c>
      <c r="I426">
        <f t="shared" si="381"/>
        <v>30</v>
      </c>
      <c r="S426">
        <f t="shared" ca="1" si="347"/>
        <v>3</v>
      </c>
      <c r="T426" s="4">
        <f t="shared" ca="1" si="348"/>
        <v>-2.88</v>
      </c>
      <c r="U426">
        <v>1.68</v>
      </c>
    </row>
    <row r="427" spans="1:21" x14ac:dyDescent="0.2">
      <c r="A427">
        <v>2022</v>
      </c>
      <c r="B427" t="s">
        <v>32</v>
      </c>
      <c r="C427" t="s">
        <v>10</v>
      </c>
      <c r="D427" t="s">
        <v>18</v>
      </c>
      <c r="E427">
        <v>7</v>
      </c>
      <c r="F427">
        <f>E427*150</f>
        <v>1050</v>
      </c>
      <c r="G427">
        <f t="shared" si="344"/>
        <v>5166</v>
      </c>
      <c r="H427">
        <f t="shared" si="345"/>
        <v>490</v>
      </c>
      <c r="I427">
        <f t="shared" ref="I427:I490" si="382">E427*80</f>
        <v>560</v>
      </c>
      <c r="S427">
        <f t="shared" ca="1" si="347"/>
        <v>43</v>
      </c>
      <c r="T427" s="4">
        <f t="shared" ca="1" si="348"/>
        <v>0.6</v>
      </c>
      <c r="U427">
        <v>3.92</v>
      </c>
    </row>
    <row r="428" spans="1:21" x14ac:dyDescent="0.2">
      <c r="A428">
        <v>2022</v>
      </c>
      <c r="B428" t="s">
        <v>32</v>
      </c>
      <c r="C428" t="s">
        <v>10</v>
      </c>
      <c r="D428" t="s">
        <v>19</v>
      </c>
      <c r="E428">
        <v>79</v>
      </c>
      <c r="F428">
        <f>E428*180</f>
        <v>14220</v>
      </c>
      <c r="G428">
        <f t="shared" si="344"/>
        <v>55742.400000000001</v>
      </c>
      <c r="H428">
        <f t="shared" si="345"/>
        <v>5530</v>
      </c>
      <c r="I428">
        <f t="shared" ref="I428:I491" si="383">E428*110</f>
        <v>8690</v>
      </c>
      <c r="S428">
        <f t="shared" ca="1" si="347"/>
        <v>93</v>
      </c>
      <c r="T428" s="4">
        <f t="shared" ca="1" si="348"/>
        <v>-1.72</v>
      </c>
      <c r="U428">
        <v>2.92</v>
      </c>
    </row>
    <row r="429" spans="1:21" x14ac:dyDescent="0.2">
      <c r="A429">
        <v>2022</v>
      </c>
      <c r="B429" t="s">
        <v>32</v>
      </c>
      <c r="C429" t="s">
        <v>22</v>
      </c>
      <c r="D429" t="s">
        <v>13</v>
      </c>
      <c r="E429">
        <v>60</v>
      </c>
      <c r="F429">
        <f>E429*50</f>
        <v>3000</v>
      </c>
      <c r="G429">
        <f t="shared" si="344"/>
        <v>2520</v>
      </c>
      <c r="H429">
        <f t="shared" si="345"/>
        <v>1380</v>
      </c>
      <c r="I429">
        <f t="shared" ref="I429:I492" si="384">E429*27</f>
        <v>1620</v>
      </c>
      <c r="S429">
        <f t="shared" ca="1" si="347"/>
        <v>114</v>
      </c>
      <c r="T429" s="4">
        <f t="shared" ca="1" si="348"/>
        <v>-1.24</v>
      </c>
      <c r="U429">
        <v>-0.16</v>
      </c>
    </row>
    <row r="430" spans="1:21" x14ac:dyDescent="0.2">
      <c r="A430">
        <v>2022</v>
      </c>
      <c r="B430" t="s">
        <v>32</v>
      </c>
      <c r="C430" t="s">
        <v>47</v>
      </c>
      <c r="D430" t="s">
        <v>23</v>
      </c>
      <c r="E430">
        <v>1</v>
      </c>
      <c r="F430">
        <f>E430*110</f>
        <v>110</v>
      </c>
      <c r="G430">
        <f t="shared" si="344"/>
        <v>259.60000000000002</v>
      </c>
      <c r="H430">
        <f t="shared" si="345"/>
        <v>35</v>
      </c>
      <c r="I430">
        <f t="shared" ref="I430:I493" si="385">E430*75</f>
        <v>75</v>
      </c>
      <c r="S430">
        <f t="shared" ca="1" si="347"/>
        <v>118</v>
      </c>
      <c r="T430" s="4">
        <f t="shared" ca="1" si="348"/>
        <v>-0.68</v>
      </c>
      <c r="U430">
        <v>1.36</v>
      </c>
    </row>
    <row r="431" spans="1:21" x14ac:dyDescent="0.2">
      <c r="A431">
        <v>2022</v>
      </c>
      <c r="B431" t="s">
        <v>32</v>
      </c>
      <c r="C431" t="s">
        <v>22</v>
      </c>
      <c r="D431" t="s">
        <v>24</v>
      </c>
      <c r="E431">
        <v>82</v>
      </c>
      <c r="F431">
        <f>E431*90</f>
        <v>7380</v>
      </c>
      <c r="G431">
        <f t="shared" si="344"/>
        <v>-18302.400000000001</v>
      </c>
      <c r="H431">
        <f t="shared" si="345"/>
        <v>3198</v>
      </c>
      <c r="I431">
        <f t="shared" ref="I431:I494" si="386">E431*51</f>
        <v>4182</v>
      </c>
      <c r="S431">
        <f t="shared" ca="1" si="347"/>
        <v>58</v>
      </c>
      <c r="T431" s="4">
        <f t="shared" ca="1" si="348"/>
        <v>-2.12</v>
      </c>
      <c r="U431">
        <v>-3.48</v>
      </c>
    </row>
    <row r="432" spans="1:21" x14ac:dyDescent="0.2">
      <c r="A432">
        <v>2022</v>
      </c>
      <c r="B432" t="s">
        <v>32</v>
      </c>
      <c r="C432" t="s">
        <v>47</v>
      </c>
      <c r="D432" t="s">
        <v>25</v>
      </c>
      <c r="E432">
        <v>130</v>
      </c>
      <c r="F432">
        <f>E432*190</f>
        <v>24700</v>
      </c>
      <c r="G432">
        <f t="shared" si="344"/>
        <v>-63232</v>
      </c>
      <c r="H432">
        <f t="shared" si="345"/>
        <v>8450</v>
      </c>
      <c r="I432">
        <f t="shared" ref="I432:I495" si="387">E432*125</f>
        <v>16250</v>
      </c>
      <c r="S432">
        <f t="shared" ca="1" si="347"/>
        <v>9</v>
      </c>
      <c r="T432" s="4">
        <f t="shared" ca="1" si="348"/>
        <v>0.08</v>
      </c>
      <c r="U432">
        <v>-3.56</v>
      </c>
    </row>
    <row r="433" spans="1:21" x14ac:dyDescent="0.2">
      <c r="A433">
        <v>2022</v>
      </c>
      <c r="B433" t="s">
        <v>32</v>
      </c>
      <c r="C433" t="s">
        <v>22</v>
      </c>
      <c r="D433" t="s">
        <v>26</v>
      </c>
      <c r="E433">
        <v>72</v>
      </c>
      <c r="F433">
        <f>E433*230</f>
        <v>16560</v>
      </c>
      <c r="G433">
        <f t="shared" si="344"/>
        <v>-11260.8</v>
      </c>
      <c r="H433">
        <f t="shared" si="345"/>
        <v>2952</v>
      </c>
      <c r="I433">
        <f t="shared" ref="I433:I496" si="388">E433*189</f>
        <v>13608</v>
      </c>
      <c r="S433">
        <f t="shared" ca="1" si="347"/>
        <v>116</v>
      </c>
      <c r="T433" s="4">
        <f t="shared" ca="1" si="348"/>
        <v>1.48</v>
      </c>
      <c r="U433">
        <v>-1.68</v>
      </c>
    </row>
    <row r="434" spans="1:21" x14ac:dyDescent="0.2">
      <c r="A434">
        <v>2022</v>
      </c>
      <c r="B434" t="s">
        <v>32</v>
      </c>
      <c r="C434" t="s">
        <v>48</v>
      </c>
      <c r="D434" t="s">
        <v>12</v>
      </c>
      <c r="E434">
        <v>4</v>
      </c>
      <c r="F434">
        <f>E434*5</f>
        <v>20</v>
      </c>
      <c r="G434">
        <f t="shared" si="344"/>
        <v>69.599999999999994</v>
      </c>
      <c r="H434">
        <f t="shared" si="345"/>
        <v>8</v>
      </c>
      <c r="I434">
        <f t="shared" ref="I434:I497" si="389">E434*3</f>
        <v>12</v>
      </c>
      <c r="S434">
        <f t="shared" ca="1" si="347"/>
        <v>126</v>
      </c>
      <c r="T434" s="4">
        <f t="shared" ca="1" si="348"/>
        <v>-3</v>
      </c>
      <c r="U434">
        <v>2.48</v>
      </c>
    </row>
    <row r="435" spans="1:21" x14ac:dyDescent="0.2">
      <c r="A435">
        <v>2022</v>
      </c>
      <c r="B435" t="s">
        <v>32</v>
      </c>
      <c r="C435" t="s">
        <v>48</v>
      </c>
      <c r="D435" t="s">
        <v>21</v>
      </c>
      <c r="E435">
        <v>148</v>
      </c>
      <c r="F435">
        <f>E435*12</f>
        <v>1776</v>
      </c>
      <c r="G435">
        <f t="shared" si="344"/>
        <v>6819.84</v>
      </c>
      <c r="H435">
        <f t="shared" si="345"/>
        <v>592</v>
      </c>
      <c r="I435">
        <f t="shared" ref="I435:I498" si="390">E435*8</f>
        <v>1184</v>
      </c>
      <c r="S435">
        <f t="shared" ca="1" si="347"/>
        <v>99</v>
      </c>
      <c r="T435" s="4">
        <f t="shared" ca="1" si="348"/>
        <v>0.88</v>
      </c>
      <c r="U435">
        <v>2.84</v>
      </c>
    </row>
    <row r="436" spans="1:21" x14ac:dyDescent="0.2">
      <c r="A436">
        <v>2022</v>
      </c>
      <c r="B436" t="s">
        <v>33</v>
      </c>
      <c r="C436" t="s">
        <v>11</v>
      </c>
      <c r="D436" t="s">
        <v>20</v>
      </c>
      <c r="E436">
        <v>16</v>
      </c>
      <c r="F436">
        <f>E436*25</f>
        <v>400</v>
      </c>
      <c r="G436">
        <f t="shared" si="344"/>
        <v>-976</v>
      </c>
      <c r="H436">
        <f t="shared" si="345"/>
        <v>272</v>
      </c>
      <c r="I436">
        <f t="shared" si="390"/>
        <v>128</v>
      </c>
      <c r="S436">
        <f t="shared" ca="1" si="347"/>
        <v>87</v>
      </c>
      <c r="T436" s="4">
        <f t="shared" ca="1" si="348"/>
        <v>0.72</v>
      </c>
      <c r="U436">
        <v>-3.44</v>
      </c>
    </row>
    <row r="437" spans="1:21" x14ac:dyDescent="0.2">
      <c r="A437">
        <v>2022</v>
      </c>
      <c r="B437" t="s">
        <v>33</v>
      </c>
      <c r="C437" t="s">
        <v>11</v>
      </c>
      <c r="D437" t="s">
        <v>14</v>
      </c>
      <c r="E437">
        <v>136</v>
      </c>
      <c r="F437">
        <f>E437*15</f>
        <v>2040</v>
      </c>
      <c r="G437">
        <f t="shared" si="344"/>
        <v>-244.80000000000018</v>
      </c>
      <c r="H437">
        <f t="shared" si="345"/>
        <v>1360</v>
      </c>
      <c r="I437">
        <f t="shared" ref="I437:I500" si="391">E437*5</f>
        <v>680</v>
      </c>
      <c r="S437">
        <f t="shared" ca="1" si="347"/>
        <v>32</v>
      </c>
      <c r="T437" s="4">
        <f t="shared" ca="1" si="348"/>
        <v>-2.36</v>
      </c>
      <c r="U437">
        <v>-1.1200000000000001</v>
      </c>
    </row>
    <row r="438" spans="1:21" x14ac:dyDescent="0.2">
      <c r="A438">
        <v>2022</v>
      </c>
      <c r="B438" t="s">
        <v>33</v>
      </c>
      <c r="C438" t="s">
        <v>9</v>
      </c>
      <c r="D438" t="s">
        <v>15</v>
      </c>
      <c r="E438">
        <v>102</v>
      </c>
      <c r="F438">
        <f>E438*10</f>
        <v>1020</v>
      </c>
      <c r="G438">
        <f t="shared" si="344"/>
        <v>979.2</v>
      </c>
      <c r="H438">
        <f t="shared" si="345"/>
        <v>612</v>
      </c>
      <c r="I438">
        <f t="shared" ref="I438:I501" si="392">E438*4</f>
        <v>408</v>
      </c>
      <c r="S438">
        <f t="shared" ca="1" si="347"/>
        <v>108</v>
      </c>
      <c r="T438" s="4">
        <f t="shared" ca="1" si="348"/>
        <v>2.48</v>
      </c>
      <c r="U438">
        <v>-0.04</v>
      </c>
    </row>
    <row r="439" spans="1:21" x14ac:dyDescent="0.2">
      <c r="A439">
        <v>2022</v>
      </c>
      <c r="B439" t="s">
        <v>33</v>
      </c>
      <c r="C439" t="s">
        <v>9</v>
      </c>
      <c r="D439" t="s">
        <v>16</v>
      </c>
      <c r="E439">
        <v>24</v>
      </c>
      <c r="F439">
        <f>E439*10</f>
        <v>240</v>
      </c>
      <c r="G439">
        <f t="shared" si="344"/>
        <v>720</v>
      </c>
      <c r="H439">
        <f t="shared" si="345"/>
        <v>168</v>
      </c>
      <c r="I439">
        <f t="shared" ref="I439:I502" si="393">E439*3</f>
        <v>72</v>
      </c>
      <c r="S439">
        <f t="shared" ca="1" si="347"/>
        <v>47</v>
      </c>
      <c r="T439" s="4">
        <f t="shared" ca="1" si="348"/>
        <v>-1.28</v>
      </c>
      <c r="U439">
        <v>2</v>
      </c>
    </row>
    <row r="440" spans="1:21" x14ac:dyDescent="0.2">
      <c r="A440">
        <v>2022</v>
      </c>
      <c r="B440" t="s">
        <v>33</v>
      </c>
      <c r="C440" t="s">
        <v>9</v>
      </c>
      <c r="D440" t="s">
        <v>17</v>
      </c>
      <c r="E440">
        <v>94</v>
      </c>
      <c r="F440">
        <f>E440*10</f>
        <v>940</v>
      </c>
      <c r="G440">
        <f t="shared" si="344"/>
        <v>3534.3999999999996</v>
      </c>
      <c r="H440">
        <f t="shared" si="345"/>
        <v>658</v>
      </c>
      <c r="I440">
        <f t="shared" si="393"/>
        <v>282</v>
      </c>
      <c r="S440">
        <f t="shared" ca="1" si="347"/>
        <v>30</v>
      </c>
      <c r="T440" s="4">
        <f t="shared" ca="1" si="348"/>
        <v>-2.72</v>
      </c>
      <c r="U440">
        <v>2.76</v>
      </c>
    </row>
    <row r="441" spans="1:21" x14ac:dyDescent="0.2">
      <c r="A441">
        <v>2022</v>
      </c>
      <c r="B441" t="s">
        <v>33</v>
      </c>
      <c r="C441" t="s">
        <v>10</v>
      </c>
      <c r="D441" t="s">
        <v>18</v>
      </c>
      <c r="E441">
        <v>99</v>
      </c>
      <c r="F441">
        <f>E441*150</f>
        <v>14850</v>
      </c>
      <c r="G441">
        <f t="shared" si="344"/>
        <v>-31482</v>
      </c>
      <c r="H441">
        <f t="shared" si="345"/>
        <v>6930</v>
      </c>
      <c r="I441">
        <f t="shared" ref="I441:I504" si="394">E441*80</f>
        <v>7920</v>
      </c>
      <c r="S441">
        <f t="shared" ca="1" si="347"/>
        <v>69</v>
      </c>
      <c r="T441" s="4">
        <f t="shared" ca="1" si="348"/>
        <v>0.92</v>
      </c>
      <c r="U441">
        <v>-3.12</v>
      </c>
    </row>
    <row r="442" spans="1:21" x14ac:dyDescent="0.2">
      <c r="A442">
        <v>2022</v>
      </c>
      <c r="B442" t="s">
        <v>33</v>
      </c>
      <c r="C442" t="s">
        <v>10</v>
      </c>
      <c r="D442" t="s">
        <v>19</v>
      </c>
      <c r="E442">
        <v>11</v>
      </c>
      <c r="F442">
        <f>E442*180</f>
        <v>1980</v>
      </c>
      <c r="G442">
        <f t="shared" si="344"/>
        <v>4356</v>
      </c>
      <c r="H442">
        <f t="shared" si="345"/>
        <v>770</v>
      </c>
      <c r="I442">
        <f t="shared" ref="I442:I505" si="395">E442*110</f>
        <v>1210</v>
      </c>
      <c r="S442">
        <f t="shared" ca="1" si="347"/>
        <v>90</v>
      </c>
      <c r="T442" s="4">
        <f t="shared" ca="1" si="348"/>
        <v>-2.76</v>
      </c>
      <c r="U442">
        <v>1.2</v>
      </c>
    </row>
    <row r="443" spans="1:21" x14ac:dyDescent="0.2">
      <c r="A443">
        <v>2022</v>
      </c>
      <c r="B443" t="s">
        <v>33</v>
      </c>
      <c r="C443" t="s">
        <v>22</v>
      </c>
      <c r="D443" t="s">
        <v>13</v>
      </c>
      <c r="E443">
        <v>140</v>
      </c>
      <c r="F443">
        <f>E443*50</f>
        <v>7000</v>
      </c>
      <c r="G443">
        <f t="shared" si="344"/>
        <v>3640</v>
      </c>
      <c r="H443">
        <f t="shared" si="345"/>
        <v>3220</v>
      </c>
      <c r="I443">
        <f t="shared" ref="I443:I506" si="396">E443*27</f>
        <v>3780</v>
      </c>
      <c r="S443">
        <f t="shared" ca="1" si="347"/>
        <v>65</v>
      </c>
      <c r="T443" s="4">
        <f t="shared" ca="1" si="348"/>
        <v>2.8</v>
      </c>
      <c r="U443">
        <v>-0.48</v>
      </c>
    </row>
    <row r="444" spans="1:21" x14ac:dyDescent="0.2">
      <c r="A444">
        <v>2022</v>
      </c>
      <c r="B444" t="s">
        <v>33</v>
      </c>
      <c r="C444" t="s">
        <v>47</v>
      </c>
      <c r="D444" t="s">
        <v>23</v>
      </c>
      <c r="E444">
        <v>122</v>
      </c>
      <c r="F444">
        <f>E444*110</f>
        <v>13420</v>
      </c>
      <c r="G444">
        <f t="shared" si="344"/>
        <v>10736</v>
      </c>
      <c r="H444">
        <f t="shared" si="345"/>
        <v>4270</v>
      </c>
      <c r="I444">
        <f t="shared" ref="I444:I507" si="397">E444*75</f>
        <v>9150</v>
      </c>
      <c r="S444">
        <f t="shared" ca="1" si="347"/>
        <v>85</v>
      </c>
      <c r="T444" s="4">
        <f t="shared" ca="1" si="348"/>
        <v>3.64</v>
      </c>
      <c r="U444">
        <v>-0.2</v>
      </c>
    </row>
    <row r="445" spans="1:21" x14ac:dyDescent="0.2">
      <c r="A445">
        <v>2022</v>
      </c>
      <c r="B445" t="s">
        <v>33</v>
      </c>
      <c r="C445" t="s">
        <v>22</v>
      </c>
      <c r="D445" t="s">
        <v>24</v>
      </c>
      <c r="E445">
        <v>40</v>
      </c>
      <c r="F445">
        <f>E445*90</f>
        <v>3600</v>
      </c>
      <c r="G445">
        <f t="shared" si="344"/>
        <v>4608</v>
      </c>
      <c r="H445">
        <f t="shared" si="345"/>
        <v>1560</v>
      </c>
      <c r="I445">
        <f t="shared" ref="I445:I508" si="398">E445*51</f>
        <v>2040</v>
      </c>
      <c r="S445">
        <f t="shared" ca="1" si="347"/>
        <v>96</v>
      </c>
      <c r="T445" s="4">
        <f t="shared" ca="1" si="348"/>
        <v>0</v>
      </c>
      <c r="U445">
        <v>0.28000000000000003</v>
      </c>
    </row>
    <row r="446" spans="1:21" x14ac:dyDescent="0.2">
      <c r="A446">
        <v>2022</v>
      </c>
      <c r="B446" t="s">
        <v>33</v>
      </c>
      <c r="C446" t="s">
        <v>47</v>
      </c>
      <c r="D446" t="s">
        <v>25</v>
      </c>
      <c r="E446">
        <v>113</v>
      </c>
      <c r="F446">
        <f>E446*190</f>
        <v>21470</v>
      </c>
      <c r="G446">
        <f t="shared" si="344"/>
        <v>45516.4</v>
      </c>
      <c r="H446">
        <f t="shared" si="345"/>
        <v>7345</v>
      </c>
      <c r="I446">
        <f t="shared" ref="I446:I509" si="399">E446*125</f>
        <v>14125</v>
      </c>
      <c r="S446">
        <f t="shared" ca="1" si="347"/>
        <v>44</v>
      </c>
      <c r="T446" s="4">
        <f t="shared" ca="1" si="348"/>
        <v>-2.44</v>
      </c>
      <c r="U446">
        <v>1.1200000000000001</v>
      </c>
    </row>
    <row r="447" spans="1:21" x14ac:dyDescent="0.2">
      <c r="A447">
        <v>2022</v>
      </c>
      <c r="B447" t="s">
        <v>33</v>
      </c>
      <c r="C447" t="s">
        <v>22</v>
      </c>
      <c r="D447" t="s">
        <v>26</v>
      </c>
      <c r="E447">
        <v>107</v>
      </c>
      <c r="F447">
        <f>E447*230</f>
        <v>24610</v>
      </c>
      <c r="G447">
        <f t="shared" si="344"/>
        <v>-4922</v>
      </c>
      <c r="H447">
        <f t="shared" si="345"/>
        <v>4387</v>
      </c>
      <c r="I447">
        <f t="shared" ref="I447:I510" si="400">E447*189</f>
        <v>20223</v>
      </c>
      <c r="S447">
        <f t="shared" ca="1" si="347"/>
        <v>51</v>
      </c>
      <c r="T447" s="4">
        <f t="shared" ca="1" si="348"/>
        <v>-3</v>
      </c>
      <c r="U447">
        <v>-1.2</v>
      </c>
    </row>
    <row r="448" spans="1:21" x14ac:dyDescent="0.2">
      <c r="A448">
        <v>2022</v>
      </c>
      <c r="B448" t="s">
        <v>33</v>
      </c>
      <c r="C448" t="s">
        <v>48</v>
      </c>
      <c r="D448" t="s">
        <v>12</v>
      </c>
      <c r="E448">
        <v>95</v>
      </c>
      <c r="F448">
        <f>E448*5</f>
        <v>475</v>
      </c>
      <c r="G448">
        <f t="shared" si="344"/>
        <v>1691</v>
      </c>
      <c r="H448">
        <f t="shared" si="345"/>
        <v>190</v>
      </c>
      <c r="I448">
        <f t="shared" ref="I448:I511" si="401">E448*3</f>
        <v>285</v>
      </c>
      <c r="S448">
        <f t="shared" ca="1" si="347"/>
        <v>87</v>
      </c>
      <c r="T448" s="4">
        <f t="shared" ca="1" si="348"/>
        <v>2.76</v>
      </c>
      <c r="U448">
        <v>2.56</v>
      </c>
    </row>
    <row r="449" spans="1:21" x14ac:dyDescent="0.2">
      <c r="A449">
        <v>2022</v>
      </c>
      <c r="B449" t="s">
        <v>33</v>
      </c>
      <c r="C449" t="s">
        <v>48</v>
      </c>
      <c r="D449" t="s">
        <v>21</v>
      </c>
      <c r="E449">
        <v>100</v>
      </c>
      <c r="F449">
        <f>E449*12</f>
        <v>1200</v>
      </c>
      <c r="G449">
        <f t="shared" si="344"/>
        <v>5136</v>
      </c>
      <c r="H449">
        <f t="shared" si="345"/>
        <v>400</v>
      </c>
      <c r="I449">
        <f t="shared" ref="I449:I512" si="402">E449*8</f>
        <v>800</v>
      </c>
      <c r="S449">
        <f t="shared" ca="1" si="347"/>
        <v>149</v>
      </c>
      <c r="T449" s="4">
        <f t="shared" ca="1" si="348"/>
        <v>-2.8</v>
      </c>
      <c r="U449">
        <v>3.28</v>
      </c>
    </row>
    <row r="450" spans="1:21" x14ac:dyDescent="0.2">
      <c r="A450">
        <v>2022</v>
      </c>
      <c r="B450" t="s">
        <v>34</v>
      </c>
      <c r="C450" t="s">
        <v>11</v>
      </c>
      <c r="D450" t="s">
        <v>20</v>
      </c>
      <c r="E450">
        <v>101</v>
      </c>
      <c r="F450">
        <f>E450*25</f>
        <v>2525</v>
      </c>
      <c r="G450">
        <f t="shared" si="344"/>
        <v>11413</v>
      </c>
      <c r="H450">
        <f t="shared" si="345"/>
        <v>1717</v>
      </c>
      <c r="I450">
        <f t="shared" si="402"/>
        <v>808</v>
      </c>
      <c r="S450">
        <f t="shared" ca="1" si="347"/>
        <v>71</v>
      </c>
      <c r="T450" s="4">
        <f t="shared" ca="1" si="348"/>
        <v>0.68</v>
      </c>
      <c r="U450">
        <v>3.52</v>
      </c>
    </row>
    <row r="451" spans="1:21" x14ac:dyDescent="0.2">
      <c r="A451">
        <v>2022</v>
      </c>
      <c r="B451" t="s">
        <v>34</v>
      </c>
      <c r="C451" t="s">
        <v>11</v>
      </c>
      <c r="D451" t="s">
        <v>14</v>
      </c>
      <c r="E451">
        <v>16</v>
      </c>
      <c r="F451">
        <f>E451*15</f>
        <v>240</v>
      </c>
      <c r="G451">
        <f t="shared" ref="G451:G514" si="403">F451+(F451*U451)</f>
        <v>441.6</v>
      </c>
      <c r="H451">
        <f t="shared" ref="H451:H514" si="404">F451-I451</f>
        <v>160</v>
      </c>
      <c r="I451">
        <f t="shared" ref="I451:I514" si="405">E451*5</f>
        <v>80</v>
      </c>
      <c r="S451">
        <f t="shared" ref="S451:S514" ca="1" si="406">RANDBETWEEN(1,150)</f>
        <v>117</v>
      </c>
      <c r="T451" s="4">
        <f t="shared" ref="T451:T514" ca="1" si="407">RANDBETWEEN(-100,100)/25</f>
        <v>-3.96</v>
      </c>
      <c r="U451">
        <v>0.84</v>
      </c>
    </row>
    <row r="452" spans="1:21" x14ac:dyDescent="0.2">
      <c r="A452">
        <v>2022</v>
      </c>
      <c r="B452" t="s">
        <v>34</v>
      </c>
      <c r="C452" t="s">
        <v>9</v>
      </c>
      <c r="D452" t="s">
        <v>15</v>
      </c>
      <c r="E452">
        <v>147</v>
      </c>
      <c r="F452">
        <f>E452*10</f>
        <v>1470</v>
      </c>
      <c r="G452">
        <f t="shared" si="403"/>
        <v>4762.8</v>
      </c>
      <c r="H452">
        <f t="shared" si="404"/>
        <v>882</v>
      </c>
      <c r="I452">
        <f t="shared" ref="I452:I515" si="408">E452*4</f>
        <v>588</v>
      </c>
      <c r="S452">
        <f t="shared" ca="1" si="406"/>
        <v>136</v>
      </c>
      <c r="T452" s="4">
        <f t="shared" ca="1" si="407"/>
        <v>3.32</v>
      </c>
      <c r="U452">
        <v>2.2400000000000002</v>
      </c>
    </row>
    <row r="453" spans="1:21" x14ac:dyDescent="0.2">
      <c r="A453">
        <v>2022</v>
      </c>
      <c r="B453" t="s">
        <v>34</v>
      </c>
      <c r="C453" t="s">
        <v>9</v>
      </c>
      <c r="D453" t="s">
        <v>16</v>
      </c>
      <c r="E453">
        <v>45</v>
      </c>
      <c r="F453">
        <f>E453*10</f>
        <v>450</v>
      </c>
      <c r="G453">
        <f t="shared" si="403"/>
        <v>-1062</v>
      </c>
      <c r="H453">
        <f t="shared" si="404"/>
        <v>315</v>
      </c>
      <c r="I453">
        <f t="shared" ref="I453:I516" si="409">E453*3</f>
        <v>135</v>
      </c>
      <c r="S453">
        <f t="shared" ca="1" si="406"/>
        <v>73</v>
      </c>
      <c r="T453" s="4">
        <f t="shared" ca="1" si="407"/>
        <v>-1.52</v>
      </c>
      <c r="U453">
        <v>-3.36</v>
      </c>
    </row>
    <row r="454" spans="1:21" x14ac:dyDescent="0.2">
      <c r="A454">
        <v>2022</v>
      </c>
      <c r="B454" t="s">
        <v>34</v>
      </c>
      <c r="C454" t="s">
        <v>9</v>
      </c>
      <c r="D454" t="s">
        <v>17</v>
      </c>
      <c r="E454">
        <v>12</v>
      </c>
      <c r="F454">
        <f>E454*10</f>
        <v>120</v>
      </c>
      <c r="G454">
        <f t="shared" si="403"/>
        <v>-196.8</v>
      </c>
      <c r="H454">
        <f t="shared" si="404"/>
        <v>84</v>
      </c>
      <c r="I454">
        <f t="shared" si="409"/>
        <v>36</v>
      </c>
      <c r="S454">
        <f t="shared" ca="1" si="406"/>
        <v>71</v>
      </c>
      <c r="T454" s="4">
        <f t="shared" ca="1" si="407"/>
        <v>3.72</v>
      </c>
      <c r="U454">
        <v>-2.64</v>
      </c>
    </row>
    <row r="455" spans="1:21" x14ac:dyDescent="0.2">
      <c r="A455">
        <v>2022</v>
      </c>
      <c r="B455" t="s">
        <v>34</v>
      </c>
      <c r="C455" t="s">
        <v>10</v>
      </c>
      <c r="D455" t="s">
        <v>18</v>
      </c>
      <c r="E455">
        <v>54</v>
      </c>
      <c r="F455">
        <f>E455*150</f>
        <v>8100</v>
      </c>
      <c r="G455">
        <f t="shared" si="403"/>
        <v>-20736</v>
      </c>
      <c r="H455">
        <f t="shared" si="404"/>
        <v>3780</v>
      </c>
      <c r="I455">
        <f t="shared" ref="I455:I518" si="410">E455*80</f>
        <v>4320</v>
      </c>
      <c r="S455">
        <f t="shared" ca="1" si="406"/>
        <v>75</v>
      </c>
      <c r="T455" s="4">
        <f t="shared" ca="1" si="407"/>
        <v>-0.52</v>
      </c>
      <c r="U455">
        <v>-3.56</v>
      </c>
    </row>
    <row r="456" spans="1:21" x14ac:dyDescent="0.2">
      <c r="A456">
        <v>2022</v>
      </c>
      <c r="B456" t="s">
        <v>34</v>
      </c>
      <c r="C456" t="s">
        <v>10</v>
      </c>
      <c r="D456" t="s">
        <v>19</v>
      </c>
      <c r="E456">
        <v>130</v>
      </c>
      <c r="F456">
        <f>E456*180</f>
        <v>23400</v>
      </c>
      <c r="G456">
        <f t="shared" si="403"/>
        <v>-936</v>
      </c>
      <c r="H456">
        <f t="shared" si="404"/>
        <v>9100</v>
      </c>
      <c r="I456">
        <f t="shared" ref="I456:I519" si="411">E456*110</f>
        <v>14300</v>
      </c>
      <c r="S456">
        <f t="shared" ca="1" si="406"/>
        <v>121</v>
      </c>
      <c r="T456" s="4">
        <f t="shared" ca="1" si="407"/>
        <v>-2.48</v>
      </c>
      <c r="U456">
        <v>-1.04</v>
      </c>
    </row>
    <row r="457" spans="1:21" x14ac:dyDescent="0.2">
      <c r="A457">
        <v>2022</v>
      </c>
      <c r="B457" t="s">
        <v>34</v>
      </c>
      <c r="C457" t="s">
        <v>22</v>
      </c>
      <c r="D457" t="s">
        <v>13</v>
      </c>
      <c r="E457">
        <v>14</v>
      </c>
      <c r="F457">
        <f>E457*50</f>
        <v>700</v>
      </c>
      <c r="G457">
        <f t="shared" si="403"/>
        <v>2184</v>
      </c>
      <c r="H457">
        <f t="shared" si="404"/>
        <v>322</v>
      </c>
      <c r="I457">
        <f t="shared" ref="I457:I520" si="412">E457*27</f>
        <v>378</v>
      </c>
      <c r="S457">
        <f t="shared" ca="1" si="406"/>
        <v>45</v>
      </c>
      <c r="T457" s="4">
        <f t="shared" ca="1" si="407"/>
        <v>-1.04</v>
      </c>
      <c r="U457">
        <v>2.12</v>
      </c>
    </row>
    <row r="458" spans="1:21" x14ac:dyDescent="0.2">
      <c r="A458">
        <v>2022</v>
      </c>
      <c r="B458" t="s">
        <v>34</v>
      </c>
      <c r="C458" t="s">
        <v>47</v>
      </c>
      <c r="D458" t="s">
        <v>23</v>
      </c>
      <c r="E458">
        <v>129</v>
      </c>
      <c r="F458">
        <f>E458*110</f>
        <v>14190</v>
      </c>
      <c r="G458">
        <f t="shared" si="403"/>
        <v>14757.6</v>
      </c>
      <c r="H458">
        <f t="shared" si="404"/>
        <v>4515</v>
      </c>
      <c r="I458">
        <f t="shared" ref="I458:I521" si="413">E458*75</f>
        <v>9675</v>
      </c>
      <c r="S458">
        <f t="shared" ca="1" si="406"/>
        <v>58</v>
      </c>
      <c r="T458" s="4">
        <f t="shared" ca="1" si="407"/>
        <v>2</v>
      </c>
      <c r="U458">
        <v>0.04</v>
      </c>
    </row>
    <row r="459" spans="1:21" x14ac:dyDescent="0.2">
      <c r="A459">
        <v>2022</v>
      </c>
      <c r="B459" t="s">
        <v>34</v>
      </c>
      <c r="C459" t="s">
        <v>22</v>
      </c>
      <c r="D459" t="s">
        <v>24</v>
      </c>
      <c r="E459">
        <v>94</v>
      </c>
      <c r="F459">
        <f>E459*90</f>
        <v>8460</v>
      </c>
      <c r="G459">
        <f t="shared" si="403"/>
        <v>37562.399999999994</v>
      </c>
      <c r="H459">
        <f t="shared" si="404"/>
        <v>3666</v>
      </c>
      <c r="I459">
        <f t="shared" ref="I459:I522" si="414">E459*51</f>
        <v>4794</v>
      </c>
      <c r="S459">
        <f t="shared" ca="1" si="406"/>
        <v>87</v>
      </c>
      <c r="T459" s="4">
        <f t="shared" ca="1" si="407"/>
        <v>-2.6</v>
      </c>
      <c r="U459">
        <v>3.44</v>
      </c>
    </row>
    <row r="460" spans="1:21" x14ac:dyDescent="0.2">
      <c r="A460">
        <v>2022</v>
      </c>
      <c r="B460" t="s">
        <v>34</v>
      </c>
      <c r="C460" t="s">
        <v>47</v>
      </c>
      <c r="D460" t="s">
        <v>25</v>
      </c>
      <c r="E460">
        <v>51</v>
      </c>
      <c r="F460">
        <f>E460*190</f>
        <v>9690</v>
      </c>
      <c r="G460">
        <f t="shared" si="403"/>
        <v>42636</v>
      </c>
      <c r="H460">
        <f t="shared" si="404"/>
        <v>3315</v>
      </c>
      <c r="I460">
        <f t="shared" ref="I460:I523" si="415">E460*125</f>
        <v>6375</v>
      </c>
      <c r="S460">
        <f t="shared" ca="1" si="406"/>
        <v>37</v>
      </c>
      <c r="T460" s="4">
        <f t="shared" ca="1" si="407"/>
        <v>2.2000000000000002</v>
      </c>
      <c r="U460">
        <v>3.4</v>
      </c>
    </row>
    <row r="461" spans="1:21" x14ac:dyDescent="0.2">
      <c r="A461">
        <v>2022</v>
      </c>
      <c r="B461" t="s">
        <v>34</v>
      </c>
      <c r="C461" t="s">
        <v>22</v>
      </c>
      <c r="D461" t="s">
        <v>26</v>
      </c>
      <c r="E461">
        <v>91</v>
      </c>
      <c r="F461">
        <f>E461*230</f>
        <v>20930</v>
      </c>
      <c r="G461">
        <f t="shared" si="403"/>
        <v>87906</v>
      </c>
      <c r="H461">
        <f t="shared" si="404"/>
        <v>3731</v>
      </c>
      <c r="I461">
        <f t="shared" ref="I461:I524" si="416">E461*189</f>
        <v>17199</v>
      </c>
      <c r="S461">
        <f t="shared" ca="1" si="406"/>
        <v>14</v>
      </c>
      <c r="T461" s="4">
        <f t="shared" ca="1" si="407"/>
        <v>-2.68</v>
      </c>
      <c r="U461">
        <v>3.2</v>
      </c>
    </row>
    <row r="462" spans="1:21" x14ac:dyDescent="0.2">
      <c r="A462">
        <v>2022</v>
      </c>
      <c r="B462" t="s">
        <v>34</v>
      </c>
      <c r="C462" t="s">
        <v>48</v>
      </c>
      <c r="D462" t="s">
        <v>12</v>
      </c>
      <c r="E462">
        <v>2</v>
      </c>
      <c r="F462">
        <f>E462*5</f>
        <v>10</v>
      </c>
      <c r="G462">
        <f t="shared" si="403"/>
        <v>-19.600000000000001</v>
      </c>
      <c r="H462">
        <f t="shared" si="404"/>
        <v>4</v>
      </c>
      <c r="I462">
        <f t="shared" ref="I462:I525" si="417">E462*3</f>
        <v>6</v>
      </c>
      <c r="S462">
        <f t="shared" ca="1" si="406"/>
        <v>98</v>
      </c>
      <c r="T462" s="4">
        <f t="shared" ca="1" si="407"/>
        <v>-1</v>
      </c>
      <c r="U462">
        <v>-2.96</v>
      </c>
    </row>
    <row r="463" spans="1:21" x14ac:dyDescent="0.2">
      <c r="A463">
        <v>2022</v>
      </c>
      <c r="B463" t="s">
        <v>34</v>
      </c>
      <c r="C463" t="s">
        <v>48</v>
      </c>
      <c r="D463" t="s">
        <v>21</v>
      </c>
      <c r="E463">
        <v>82</v>
      </c>
      <c r="F463">
        <f>E463*12</f>
        <v>984</v>
      </c>
      <c r="G463">
        <f t="shared" si="403"/>
        <v>1456.32</v>
      </c>
      <c r="H463">
        <f t="shared" si="404"/>
        <v>328</v>
      </c>
      <c r="I463">
        <f t="shared" ref="I463:I526" si="418">E463*8</f>
        <v>656</v>
      </c>
      <c r="S463">
        <f t="shared" ca="1" si="406"/>
        <v>2</v>
      </c>
      <c r="T463" s="4">
        <f t="shared" ca="1" si="407"/>
        <v>-3.64</v>
      </c>
      <c r="U463">
        <v>0.48</v>
      </c>
    </row>
    <row r="464" spans="1:21" x14ac:dyDescent="0.2">
      <c r="A464">
        <v>2022</v>
      </c>
      <c r="B464" t="s">
        <v>35</v>
      </c>
      <c r="C464" t="s">
        <v>11</v>
      </c>
      <c r="D464" t="s">
        <v>20</v>
      </c>
      <c r="E464">
        <v>97</v>
      </c>
      <c r="F464">
        <f>E464*25</f>
        <v>2425</v>
      </c>
      <c r="G464">
        <f t="shared" si="403"/>
        <v>7178</v>
      </c>
      <c r="H464">
        <f t="shared" si="404"/>
        <v>1649</v>
      </c>
      <c r="I464">
        <f t="shared" si="418"/>
        <v>776</v>
      </c>
      <c r="S464">
        <f t="shared" ca="1" si="406"/>
        <v>35</v>
      </c>
      <c r="T464" s="4">
        <f t="shared" ca="1" si="407"/>
        <v>-1.36</v>
      </c>
      <c r="U464">
        <v>1.96</v>
      </c>
    </row>
    <row r="465" spans="1:21" x14ac:dyDescent="0.2">
      <c r="A465">
        <v>2022</v>
      </c>
      <c r="B465" t="s">
        <v>35</v>
      </c>
      <c r="C465" t="s">
        <v>11</v>
      </c>
      <c r="D465" t="s">
        <v>14</v>
      </c>
      <c r="E465">
        <v>123</v>
      </c>
      <c r="F465">
        <f>E465*15</f>
        <v>1845</v>
      </c>
      <c r="G465">
        <f t="shared" si="403"/>
        <v>2804.4</v>
      </c>
      <c r="H465">
        <f t="shared" si="404"/>
        <v>1230</v>
      </c>
      <c r="I465">
        <f t="shared" ref="I465:I528" si="419">E465*5</f>
        <v>615</v>
      </c>
      <c r="S465">
        <f t="shared" ca="1" si="406"/>
        <v>113</v>
      </c>
      <c r="T465" s="4">
        <f t="shared" ca="1" si="407"/>
        <v>0.76</v>
      </c>
      <c r="U465">
        <v>0.52</v>
      </c>
    </row>
    <row r="466" spans="1:21" x14ac:dyDescent="0.2">
      <c r="A466">
        <v>2022</v>
      </c>
      <c r="B466" t="s">
        <v>35</v>
      </c>
      <c r="C466" t="s">
        <v>9</v>
      </c>
      <c r="D466" t="s">
        <v>15</v>
      </c>
      <c r="E466">
        <v>12</v>
      </c>
      <c r="F466">
        <f>E466*10</f>
        <v>120</v>
      </c>
      <c r="G466">
        <f t="shared" si="403"/>
        <v>331.2</v>
      </c>
      <c r="H466">
        <f t="shared" si="404"/>
        <v>72</v>
      </c>
      <c r="I466">
        <f t="shared" ref="I466:I529" si="420">E466*4</f>
        <v>48</v>
      </c>
      <c r="S466">
        <f t="shared" ca="1" si="406"/>
        <v>62</v>
      </c>
      <c r="T466" s="4">
        <f t="shared" ca="1" si="407"/>
        <v>-0.08</v>
      </c>
      <c r="U466">
        <v>1.76</v>
      </c>
    </row>
    <row r="467" spans="1:21" x14ac:dyDescent="0.2">
      <c r="A467">
        <v>2022</v>
      </c>
      <c r="B467" t="s">
        <v>35</v>
      </c>
      <c r="C467" t="s">
        <v>9</v>
      </c>
      <c r="D467" t="s">
        <v>16</v>
      </c>
      <c r="E467">
        <v>80</v>
      </c>
      <c r="F467">
        <f>E467*10</f>
        <v>800</v>
      </c>
      <c r="G467">
        <f t="shared" si="403"/>
        <v>-864</v>
      </c>
      <c r="H467">
        <f t="shared" si="404"/>
        <v>560</v>
      </c>
      <c r="I467">
        <f t="shared" ref="I467:I530" si="421">E467*3</f>
        <v>240</v>
      </c>
      <c r="S467">
        <f t="shared" ca="1" si="406"/>
        <v>1</v>
      </c>
      <c r="T467" s="4">
        <f t="shared" ca="1" si="407"/>
        <v>-1.36</v>
      </c>
      <c r="U467">
        <v>-2.08</v>
      </c>
    </row>
    <row r="468" spans="1:21" x14ac:dyDescent="0.2">
      <c r="A468">
        <v>2022</v>
      </c>
      <c r="B468" t="s">
        <v>35</v>
      </c>
      <c r="C468" t="s">
        <v>9</v>
      </c>
      <c r="D468" t="s">
        <v>17</v>
      </c>
      <c r="E468">
        <v>142</v>
      </c>
      <c r="F468">
        <f>E468*10</f>
        <v>1420</v>
      </c>
      <c r="G468">
        <f t="shared" si="403"/>
        <v>-2044.7999999999997</v>
      </c>
      <c r="H468">
        <f t="shared" si="404"/>
        <v>994</v>
      </c>
      <c r="I468">
        <f t="shared" si="421"/>
        <v>426</v>
      </c>
      <c r="S468">
        <f t="shared" ca="1" si="406"/>
        <v>26</v>
      </c>
      <c r="T468" s="4">
        <f t="shared" ca="1" si="407"/>
        <v>-2.52</v>
      </c>
      <c r="U468">
        <v>-2.44</v>
      </c>
    </row>
    <row r="469" spans="1:21" x14ac:dyDescent="0.2">
      <c r="A469">
        <v>2022</v>
      </c>
      <c r="B469" t="s">
        <v>35</v>
      </c>
      <c r="C469" t="s">
        <v>10</v>
      </c>
      <c r="D469" t="s">
        <v>18</v>
      </c>
      <c r="E469">
        <v>5</v>
      </c>
      <c r="F469">
        <f>E469*150</f>
        <v>750</v>
      </c>
      <c r="G469">
        <f t="shared" si="403"/>
        <v>-2160</v>
      </c>
      <c r="H469">
        <f t="shared" si="404"/>
        <v>350</v>
      </c>
      <c r="I469">
        <f t="shared" ref="I469:I532" si="422">E469*80</f>
        <v>400</v>
      </c>
      <c r="S469">
        <f t="shared" ca="1" si="406"/>
        <v>110</v>
      </c>
      <c r="T469" s="4">
        <f t="shared" ca="1" si="407"/>
        <v>-1.88</v>
      </c>
      <c r="U469">
        <v>-3.88</v>
      </c>
    </row>
    <row r="470" spans="1:21" x14ac:dyDescent="0.2">
      <c r="A470">
        <v>2022</v>
      </c>
      <c r="B470" t="s">
        <v>35</v>
      </c>
      <c r="C470" t="s">
        <v>10</v>
      </c>
      <c r="D470" t="s">
        <v>19</v>
      </c>
      <c r="E470">
        <v>42</v>
      </c>
      <c r="F470">
        <f>E470*180</f>
        <v>7560</v>
      </c>
      <c r="G470">
        <f t="shared" si="403"/>
        <v>10584</v>
      </c>
      <c r="H470">
        <f t="shared" si="404"/>
        <v>2940</v>
      </c>
      <c r="I470">
        <f t="shared" ref="I470:I533" si="423">E470*110</f>
        <v>4620</v>
      </c>
      <c r="S470">
        <f t="shared" ca="1" si="406"/>
        <v>35</v>
      </c>
      <c r="T470" s="4">
        <f t="shared" ca="1" si="407"/>
        <v>-2.68</v>
      </c>
      <c r="U470">
        <v>0.4</v>
      </c>
    </row>
    <row r="471" spans="1:21" x14ac:dyDescent="0.2">
      <c r="A471">
        <v>2022</v>
      </c>
      <c r="B471" t="s">
        <v>35</v>
      </c>
      <c r="C471" t="s">
        <v>22</v>
      </c>
      <c r="D471" t="s">
        <v>13</v>
      </c>
      <c r="E471">
        <v>38</v>
      </c>
      <c r="F471">
        <f>E471*50</f>
        <v>1900</v>
      </c>
      <c r="G471">
        <f t="shared" si="403"/>
        <v>-3800</v>
      </c>
      <c r="H471">
        <f t="shared" si="404"/>
        <v>874</v>
      </c>
      <c r="I471">
        <f t="shared" ref="I471:I534" si="424">E471*27</f>
        <v>1026</v>
      </c>
      <c r="S471">
        <f t="shared" ca="1" si="406"/>
        <v>37</v>
      </c>
      <c r="T471" s="4">
        <f t="shared" ca="1" si="407"/>
        <v>2.6</v>
      </c>
      <c r="U471">
        <v>-3</v>
      </c>
    </row>
    <row r="472" spans="1:21" x14ac:dyDescent="0.2">
      <c r="A472">
        <v>2022</v>
      </c>
      <c r="B472" t="s">
        <v>35</v>
      </c>
      <c r="C472" t="s">
        <v>47</v>
      </c>
      <c r="D472" t="s">
        <v>23</v>
      </c>
      <c r="E472">
        <v>79</v>
      </c>
      <c r="F472">
        <f>E472*110</f>
        <v>8690</v>
      </c>
      <c r="G472">
        <f t="shared" si="403"/>
        <v>-11470.8</v>
      </c>
      <c r="H472">
        <f t="shared" si="404"/>
        <v>2765</v>
      </c>
      <c r="I472">
        <f t="shared" ref="I472:I535" si="425">E472*75</f>
        <v>5925</v>
      </c>
      <c r="S472">
        <f t="shared" ca="1" si="406"/>
        <v>1</v>
      </c>
      <c r="T472" s="4">
        <f t="shared" ca="1" si="407"/>
        <v>-1</v>
      </c>
      <c r="U472">
        <v>-2.3199999999999998</v>
      </c>
    </row>
    <row r="473" spans="1:21" x14ac:dyDescent="0.2">
      <c r="A473">
        <v>2022</v>
      </c>
      <c r="B473" t="s">
        <v>35</v>
      </c>
      <c r="C473" t="s">
        <v>22</v>
      </c>
      <c r="D473" t="s">
        <v>24</v>
      </c>
      <c r="E473">
        <v>26</v>
      </c>
      <c r="F473">
        <f>E473*90</f>
        <v>2340</v>
      </c>
      <c r="G473">
        <f t="shared" si="403"/>
        <v>10670.4</v>
      </c>
      <c r="H473">
        <f t="shared" si="404"/>
        <v>1014</v>
      </c>
      <c r="I473">
        <f t="shared" ref="I473:I536" si="426">E473*51</f>
        <v>1326</v>
      </c>
      <c r="S473">
        <f t="shared" ca="1" si="406"/>
        <v>136</v>
      </c>
      <c r="T473" s="4">
        <f t="shared" ca="1" si="407"/>
        <v>1.52</v>
      </c>
      <c r="U473">
        <v>3.56</v>
      </c>
    </row>
    <row r="474" spans="1:21" x14ac:dyDescent="0.2">
      <c r="A474">
        <v>2022</v>
      </c>
      <c r="B474" t="s">
        <v>35</v>
      </c>
      <c r="C474" t="s">
        <v>47</v>
      </c>
      <c r="D474" t="s">
        <v>25</v>
      </c>
      <c r="E474">
        <v>117</v>
      </c>
      <c r="F474">
        <f>E474*190</f>
        <v>22230</v>
      </c>
      <c r="G474">
        <f t="shared" si="403"/>
        <v>-48016.800000000003</v>
      </c>
      <c r="H474">
        <f t="shared" si="404"/>
        <v>7605</v>
      </c>
      <c r="I474">
        <f t="shared" ref="I474:I537" si="427">E474*125</f>
        <v>14625</v>
      </c>
      <c r="S474">
        <f t="shared" ca="1" si="406"/>
        <v>111</v>
      </c>
      <c r="T474" s="4">
        <f t="shared" ca="1" si="407"/>
        <v>3.8</v>
      </c>
      <c r="U474">
        <v>-3.16</v>
      </c>
    </row>
    <row r="475" spans="1:21" x14ac:dyDescent="0.2">
      <c r="A475">
        <v>2022</v>
      </c>
      <c r="B475" t="s">
        <v>35</v>
      </c>
      <c r="C475" t="s">
        <v>22</v>
      </c>
      <c r="D475" t="s">
        <v>26</v>
      </c>
      <c r="E475">
        <v>137</v>
      </c>
      <c r="F475">
        <f>E475*230</f>
        <v>31510</v>
      </c>
      <c r="G475">
        <f t="shared" si="403"/>
        <v>-70582.400000000009</v>
      </c>
      <c r="H475">
        <f t="shared" si="404"/>
        <v>5617</v>
      </c>
      <c r="I475">
        <f t="shared" ref="I475:I538" si="428">E475*189</f>
        <v>25893</v>
      </c>
      <c r="S475">
        <f t="shared" ca="1" si="406"/>
        <v>89</v>
      </c>
      <c r="T475" s="4">
        <f t="shared" ca="1" si="407"/>
        <v>3.96</v>
      </c>
      <c r="U475">
        <v>-3.24</v>
      </c>
    </row>
    <row r="476" spans="1:21" x14ac:dyDescent="0.2">
      <c r="A476">
        <v>2022</v>
      </c>
      <c r="B476" t="s">
        <v>35</v>
      </c>
      <c r="C476" t="s">
        <v>48</v>
      </c>
      <c r="D476" t="s">
        <v>12</v>
      </c>
      <c r="E476">
        <v>130</v>
      </c>
      <c r="F476">
        <f>E476*5</f>
        <v>650</v>
      </c>
      <c r="G476">
        <f t="shared" si="403"/>
        <v>988</v>
      </c>
      <c r="H476">
        <f t="shared" si="404"/>
        <v>260</v>
      </c>
      <c r="I476">
        <f t="shared" ref="I476:I539" si="429">E476*3</f>
        <v>390</v>
      </c>
      <c r="S476">
        <f t="shared" ca="1" si="406"/>
        <v>1</v>
      </c>
      <c r="T476" s="4">
        <f t="shared" ca="1" si="407"/>
        <v>-2.44</v>
      </c>
      <c r="U476">
        <v>0.52</v>
      </c>
    </row>
    <row r="477" spans="1:21" x14ac:dyDescent="0.2">
      <c r="A477">
        <v>2022</v>
      </c>
      <c r="B477" t="s">
        <v>35</v>
      </c>
      <c r="C477" t="s">
        <v>48</v>
      </c>
      <c r="D477" t="s">
        <v>21</v>
      </c>
      <c r="E477">
        <v>106</v>
      </c>
      <c r="F477">
        <f>E477*12</f>
        <v>1272</v>
      </c>
      <c r="G477">
        <f t="shared" si="403"/>
        <v>6054.7199999999993</v>
      </c>
      <c r="H477">
        <f t="shared" si="404"/>
        <v>424</v>
      </c>
      <c r="I477">
        <f t="shared" ref="I477:I540" si="430">E477*8</f>
        <v>848</v>
      </c>
      <c r="S477">
        <f t="shared" ca="1" si="406"/>
        <v>133</v>
      </c>
      <c r="T477" s="4">
        <f t="shared" ca="1" si="407"/>
        <v>-3.12</v>
      </c>
      <c r="U477">
        <v>3.76</v>
      </c>
    </row>
    <row r="478" spans="1:21" x14ac:dyDescent="0.2">
      <c r="A478">
        <v>2022</v>
      </c>
      <c r="B478" t="s">
        <v>36</v>
      </c>
      <c r="C478" t="s">
        <v>11</v>
      </c>
      <c r="D478" t="s">
        <v>20</v>
      </c>
      <c r="E478">
        <v>28</v>
      </c>
      <c r="F478">
        <f>E478*25</f>
        <v>700</v>
      </c>
      <c r="G478">
        <f t="shared" si="403"/>
        <v>-364</v>
      </c>
      <c r="H478">
        <f t="shared" si="404"/>
        <v>476</v>
      </c>
      <c r="I478">
        <f t="shared" si="430"/>
        <v>224</v>
      </c>
      <c r="S478">
        <f t="shared" ca="1" si="406"/>
        <v>98</v>
      </c>
      <c r="T478" s="4">
        <f t="shared" ca="1" si="407"/>
        <v>2.2000000000000002</v>
      </c>
      <c r="U478">
        <v>-1.52</v>
      </c>
    </row>
    <row r="479" spans="1:21" x14ac:dyDescent="0.2">
      <c r="A479">
        <v>2022</v>
      </c>
      <c r="B479" t="s">
        <v>36</v>
      </c>
      <c r="C479" t="s">
        <v>11</v>
      </c>
      <c r="D479" t="s">
        <v>14</v>
      </c>
      <c r="E479">
        <v>108</v>
      </c>
      <c r="F479">
        <f>E479*15</f>
        <v>1620</v>
      </c>
      <c r="G479">
        <f t="shared" si="403"/>
        <v>-4276.8</v>
      </c>
      <c r="H479">
        <f t="shared" si="404"/>
        <v>1080</v>
      </c>
      <c r="I479">
        <f t="shared" ref="I479:I542" si="431">E479*5</f>
        <v>540</v>
      </c>
      <c r="S479">
        <f t="shared" ca="1" si="406"/>
        <v>49</v>
      </c>
      <c r="T479" s="4">
        <f t="shared" ca="1" si="407"/>
        <v>3.92</v>
      </c>
      <c r="U479">
        <v>-3.64</v>
      </c>
    </row>
    <row r="480" spans="1:21" x14ac:dyDescent="0.2">
      <c r="A480">
        <v>2022</v>
      </c>
      <c r="B480" t="s">
        <v>36</v>
      </c>
      <c r="C480" t="s">
        <v>9</v>
      </c>
      <c r="D480" t="s">
        <v>15</v>
      </c>
      <c r="E480">
        <v>53</v>
      </c>
      <c r="F480">
        <f>E480*10</f>
        <v>530</v>
      </c>
      <c r="G480">
        <f t="shared" si="403"/>
        <v>1399.1999999999998</v>
      </c>
      <c r="H480">
        <f t="shared" si="404"/>
        <v>318</v>
      </c>
      <c r="I480">
        <f t="shared" ref="I480:I543" si="432">E480*4</f>
        <v>212</v>
      </c>
      <c r="S480">
        <f t="shared" ca="1" si="406"/>
        <v>43</v>
      </c>
      <c r="T480" s="4">
        <f t="shared" ca="1" si="407"/>
        <v>-3.6</v>
      </c>
      <c r="U480">
        <v>1.64</v>
      </c>
    </row>
    <row r="481" spans="1:21" x14ac:dyDescent="0.2">
      <c r="A481">
        <v>2022</v>
      </c>
      <c r="B481" t="s">
        <v>36</v>
      </c>
      <c r="C481" t="s">
        <v>9</v>
      </c>
      <c r="D481" t="s">
        <v>16</v>
      </c>
      <c r="E481">
        <v>66</v>
      </c>
      <c r="F481">
        <f>E481*10</f>
        <v>660</v>
      </c>
      <c r="G481">
        <f t="shared" si="403"/>
        <v>2296.8000000000002</v>
      </c>
      <c r="H481">
        <f t="shared" si="404"/>
        <v>462</v>
      </c>
      <c r="I481">
        <f t="shared" ref="I481:I544" si="433">E481*3</f>
        <v>198</v>
      </c>
      <c r="S481">
        <f t="shared" ca="1" si="406"/>
        <v>38</v>
      </c>
      <c r="T481" s="4">
        <f t="shared" ca="1" si="407"/>
        <v>3.32</v>
      </c>
      <c r="U481">
        <v>2.48</v>
      </c>
    </row>
    <row r="482" spans="1:21" x14ac:dyDescent="0.2">
      <c r="A482">
        <v>2022</v>
      </c>
      <c r="B482" t="s">
        <v>36</v>
      </c>
      <c r="C482" t="s">
        <v>9</v>
      </c>
      <c r="D482" t="s">
        <v>17</v>
      </c>
      <c r="E482">
        <v>127</v>
      </c>
      <c r="F482">
        <f>E482*10</f>
        <v>1270</v>
      </c>
      <c r="G482">
        <f t="shared" si="403"/>
        <v>5791.2</v>
      </c>
      <c r="H482">
        <f t="shared" si="404"/>
        <v>889</v>
      </c>
      <c r="I482">
        <f t="shared" si="433"/>
        <v>381</v>
      </c>
      <c r="S482">
        <f t="shared" ca="1" si="406"/>
        <v>100</v>
      </c>
      <c r="T482" s="4">
        <f t="shared" ca="1" si="407"/>
        <v>0.84</v>
      </c>
      <c r="U482">
        <v>3.56</v>
      </c>
    </row>
    <row r="483" spans="1:21" x14ac:dyDescent="0.2">
      <c r="A483">
        <v>2022</v>
      </c>
      <c r="B483" t="s">
        <v>36</v>
      </c>
      <c r="C483" t="s">
        <v>10</v>
      </c>
      <c r="D483" t="s">
        <v>18</v>
      </c>
      <c r="E483">
        <v>48</v>
      </c>
      <c r="F483">
        <f>E483*150</f>
        <v>7200</v>
      </c>
      <c r="G483">
        <f t="shared" si="403"/>
        <v>13536</v>
      </c>
      <c r="H483">
        <f t="shared" si="404"/>
        <v>3360</v>
      </c>
      <c r="I483">
        <f t="shared" ref="I483:I546" si="434">E483*80</f>
        <v>3840</v>
      </c>
      <c r="S483">
        <f t="shared" ca="1" si="406"/>
        <v>38</v>
      </c>
      <c r="T483" s="4">
        <f t="shared" ca="1" si="407"/>
        <v>2.56</v>
      </c>
      <c r="U483">
        <v>0.88</v>
      </c>
    </row>
    <row r="484" spans="1:21" x14ac:dyDescent="0.2">
      <c r="A484">
        <v>2022</v>
      </c>
      <c r="B484" t="s">
        <v>36</v>
      </c>
      <c r="C484" t="s">
        <v>10</v>
      </c>
      <c r="D484" t="s">
        <v>19</v>
      </c>
      <c r="E484">
        <v>19</v>
      </c>
      <c r="F484">
        <f>E484*180</f>
        <v>3420</v>
      </c>
      <c r="G484">
        <f t="shared" si="403"/>
        <v>-6156</v>
      </c>
      <c r="H484">
        <f t="shared" si="404"/>
        <v>1330</v>
      </c>
      <c r="I484">
        <f t="shared" ref="I484:I547" si="435">E484*110</f>
        <v>2090</v>
      </c>
      <c r="S484">
        <f t="shared" ca="1" si="406"/>
        <v>136</v>
      </c>
      <c r="T484" s="4">
        <f t="shared" ca="1" si="407"/>
        <v>1.56</v>
      </c>
      <c r="U484">
        <v>-2.8</v>
      </c>
    </row>
    <row r="485" spans="1:21" x14ac:dyDescent="0.2">
      <c r="A485">
        <v>2022</v>
      </c>
      <c r="B485" t="s">
        <v>36</v>
      </c>
      <c r="C485" t="s">
        <v>22</v>
      </c>
      <c r="D485" t="s">
        <v>13</v>
      </c>
      <c r="E485">
        <v>121</v>
      </c>
      <c r="F485">
        <f>E485*50</f>
        <v>6050</v>
      </c>
      <c r="G485">
        <f t="shared" si="403"/>
        <v>-7985.9999999999982</v>
      </c>
      <c r="H485">
        <f t="shared" si="404"/>
        <v>2783</v>
      </c>
      <c r="I485">
        <f t="shared" ref="I485:I548" si="436">E485*27</f>
        <v>3267</v>
      </c>
      <c r="S485">
        <f t="shared" ca="1" si="406"/>
        <v>73</v>
      </c>
      <c r="T485" s="4">
        <f t="shared" ca="1" si="407"/>
        <v>1.84</v>
      </c>
      <c r="U485">
        <v>-2.3199999999999998</v>
      </c>
    </row>
    <row r="486" spans="1:21" x14ac:dyDescent="0.2">
      <c r="A486">
        <v>2022</v>
      </c>
      <c r="B486" t="s">
        <v>36</v>
      </c>
      <c r="C486" t="s">
        <v>47</v>
      </c>
      <c r="D486" t="s">
        <v>23</v>
      </c>
      <c r="E486">
        <v>73</v>
      </c>
      <c r="F486">
        <f>E486*110</f>
        <v>8030</v>
      </c>
      <c r="G486">
        <f t="shared" si="403"/>
        <v>-642.40000000000146</v>
      </c>
      <c r="H486">
        <f t="shared" si="404"/>
        <v>2555</v>
      </c>
      <c r="I486">
        <f t="shared" ref="I486:I549" si="437">E486*75</f>
        <v>5475</v>
      </c>
      <c r="S486">
        <f t="shared" ca="1" si="406"/>
        <v>121</v>
      </c>
      <c r="T486" s="4">
        <f t="shared" ca="1" si="407"/>
        <v>2.12</v>
      </c>
      <c r="U486">
        <v>-1.08</v>
      </c>
    </row>
    <row r="487" spans="1:21" x14ac:dyDescent="0.2">
      <c r="A487">
        <v>2022</v>
      </c>
      <c r="B487" t="s">
        <v>36</v>
      </c>
      <c r="C487" t="s">
        <v>22</v>
      </c>
      <c r="D487" t="s">
        <v>24</v>
      </c>
      <c r="E487">
        <v>2</v>
      </c>
      <c r="F487">
        <f>E487*90</f>
        <v>180</v>
      </c>
      <c r="G487">
        <f t="shared" si="403"/>
        <v>-417.6</v>
      </c>
      <c r="H487">
        <f t="shared" si="404"/>
        <v>78</v>
      </c>
      <c r="I487">
        <f t="shared" ref="I487:I550" si="438">E487*51</f>
        <v>102</v>
      </c>
      <c r="S487">
        <f t="shared" ca="1" si="406"/>
        <v>147</v>
      </c>
      <c r="T487" s="4">
        <f t="shared" ca="1" si="407"/>
        <v>-1.2</v>
      </c>
      <c r="U487">
        <v>-3.32</v>
      </c>
    </row>
    <row r="488" spans="1:21" x14ac:dyDescent="0.2">
      <c r="A488">
        <v>2022</v>
      </c>
      <c r="B488" t="s">
        <v>36</v>
      </c>
      <c r="C488" t="s">
        <v>47</v>
      </c>
      <c r="D488" t="s">
        <v>25</v>
      </c>
      <c r="E488">
        <v>120</v>
      </c>
      <c r="F488">
        <f>E488*190</f>
        <v>22800</v>
      </c>
      <c r="G488">
        <f t="shared" si="403"/>
        <v>42864</v>
      </c>
      <c r="H488">
        <f t="shared" si="404"/>
        <v>7800</v>
      </c>
      <c r="I488">
        <f t="shared" ref="I488:I551" si="439">E488*125</f>
        <v>15000</v>
      </c>
      <c r="S488">
        <f t="shared" ca="1" si="406"/>
        <v>90</v>
      </c>
      <c r="T488" s="4">
        <f t="shared" ca="1" si="407"/>
        <v>1.96</v>
      </c>
      <c r="U488">
        <v>0.88</v>
      </c>
    </row>
    <row r="489" spans="1:21" x14ac:dyDescent="0.2">
      <c r="A489">
        <v>2022</v>
      </c>
      <c r="B489" t="s">
        <v>36</v>
      </c>
      <c r="C489" t="s">
        <v>22</v>
      </c>
      <c r="D489" t="s">
        <v>26</v>
      </c>
      <c r="E489">
        <v>50</v>
      </c>
      <c r="F489">
        <f>E489*230</f>
        <v>11500</v>
      </c>
      <c r="G489">
        <f t="shared" si="403"/>
        <v>-26680</v>
      </c>
      <c r="H489">
        <f t="shared" si="404"/>
        <v>2050</v>
      </c>
      <c r="I489">
        <f t="shared" ref="I489:I552" si="440">E489*189</f>
        <v>9450</v>
      </c>
      <c r="S489">
        <f t="shared" ca="1" si="406"/>
        <v>16</v>
      </c>
      <c r="T489" s="4">
        <f t="shared" ca="1" si="407"/>
        <v>2.04</v>
      </c>
      <c r="U489">
        <v>-3.32</v>
      </c>
    </row>
    <row r="490" spans="1:21" x14ac:dyDescent="0.2">
      <c r="A490">
        <v>2022</v>
      </c>
      <c r="B490" t="s">
        <v>36</v>
      </c>
      <c r="C490" t="s">
        <v>48</v>
      </c>
      <c r="D490" t="s">
        <v>12</v>
      </c>
      <c r="E490">
        <v>143</v>
      </c>
      <c r="F490">
        <f>E490*5</f>
        <v>715</v>
      </c>
      <c r="G490">
        <f t="shared" si="403"/>
        <v>-2087.7999999999997</v>
      </c>
      <c r="H490">
        <f t="shared" si="404"/>
        <v>286</v>
      </c>
      <c r="I490">
        <f t="shared" ref="I490:I553" si="441">E490*3</f>
        <v>429</v>
      </c>
      <c r="S490">
        <f t="shared" ca="1" si="406"/>
        <v>146</v>
      </c>
      <c r="T490" s="4">
        <f t="shared" ca="1" si="407"/>
        <v>1.08</v>
      </c>
      <c r="U490">
        <v>-3.92</v>
      </c>
    </row>
    <row r="491" spans="1:21" x14ac:dyDescent="0.2">
      <c r="A491">
        <v>2022</v>
      </c>
      <c r="B491" t="s">
        <v>36</v>
      </c>
      <c r="C491" t="s">
        <v>48</v>
      </c>
      <c r="D491" t="s">
        <v>21</v>
      </c>
      <c r="E491">
        <v>41</v>
      </c>
      <c r="F491">
        <f>E491*12</f>
        <v>492</v>
      </c>
      <c r="G491">
        <f t="shared" si="403"/>
        <v>354.24</v>
      </c>
      <c r="H491">
        <f t="shared" si="404"/>
        <v>164</v>
      </c>
      <c r="I491">
        <f t="shared" ref="I491:I554" si="442">E491*8</f>
        <v>328</v>
      </c>
      <c r="S491">
        <f t="shared" ca="1" si="406"/>
        <v>25</v>
      </c>
      <c r="T491" s="4">
        <f t="shared" ca="1" si="407"/>
        <v>-0.72</v>
      </c>
      <c r="U491">
        <v>-0.28000000000000003</v>
      </c>
    </row>
    <row r="492" spans="1:21" x14ac:dyDescent="0.2">
      <c r="A492">
        <v>2022</v>
      </c>
      <c r="B492" t="s">
        <v>37</v>
      </c>
      <c r="C492" t="s">
        <v>11</v>
      </c>
      <c r="D492" t="s">
        <v>20</v>
      </c>
      <c r="E492">
        <v>145</v>
      </c>
      <c r="F492">
        <f>E492*25</f>
        <v>3625</v>
      </c>
      <c r="G492">
        <f t="shared" si="403"/>
        <v>14935</v>
      </c>
      <c r="H492">
        <f t="shared" si="404"/>
        <v>2465</v>
      </c>
      <c r="I492">
        <f t="shared" si="442"/>
        <v>1160</v>
      </c>
      <c r="S492">
        <f t="shared" ca="1" si="406"/>
        <v>71</v>
      </c>
      <c r="T492" s="4">
        <f t="shared" ca="1" si="407"/>
        <v>-1</v>
      </c>
      <c r="U492">
        <v>3.12</v>
      </c>
    </row>
    <row r="493" spans="1:21" x14ac:dyDescent="0.2">
      <c r="A493">
        <v>2022</v>
      </c>
      <c r="B493" t="s">
        <v>37</v>
      </c>
      <c r="C493" t="s">
        <v>11</v>
      </c>
      <c r="D493" t="s">
        <v>14</v>
      </c>
      <c r="E493">
        <v>76</v>
      </c>
      <c r="F493">
        <f>E493*15</f>
        <v>1140</v>
      </c>
      <c r="G493">
        <f t="shared" si="403"/>
        <v>2188.8000000000002</v>
      </c>
      <c r="H493">
        <f t="shared" si="404"/>
        <v>760</v>
      </c>
      <c r="I493">
        <f t="shared" ref="I493:I556" si="443">E493*5</f>
        <v>380</v>
      </c>
      <c r="S493">
        <f t="shared" ca="1" si="406"/>
        <v>13</v>
      </c>
      <c r="T493" s="4">
        <f t="shared" ca="1" si="407"/>
        <v>3.8</v>
      </c>
      <c r="U493">
        <v>0.92</v>
      </c>
    </row>
    <row r="494" spans="1:21" x14ac:dyDescent="0.2">
      <c r="A494">
        <v>2022</v>
      </c>
      <c r="B494" t="s">
        <v>37</v>
      </c>
      <c r="C494" t="s">
        <v>9</v>
      </c>
      <c r="D494" t="s">
        <v>15</v>
      </c>
      <c r="E494">
        <v>13</v>
      </c>
      <c r="F494">
        <f>E494*10</f>
        <v>130</v>
      </c>
      <c r="G494">
        <f t="shared" si="403"/>
        <v>457.6</v>
      </c>
      <c r="H494">
        <f t="shared" si="404"/>
        <v>78</v>
      </c>
      <c r="I494">
        <f t="shared" ref="I494:I557" si="444">E494*4</f>
        <v>52</v>
      </c>
      <c r="S494">
        <f t="shared" ca="1" si="406"/>
        <v>70</v>
      </c>
      <c r="T494" s="4">
        <f t="shared" ca="1" si="407"/>
        <v>1.48</v>
      </c>
      <c r="U494">
        <v>2.52</v>
      </c>
    </row>
    <row r="495" spans="1:21" x14ac:dyDescent="0.2">
      <c r="A495">
        <v>2022</v>
      </c>
      <c r="B495" t="s">
        <v>37</v>
      </c>
      <c r="C495" t="s">
        <v>9</v>
      </c>
      <c r="D495" t="s">
        <v>16</v>
      </c>
      <c r="E495">
        <v>131</v>
      </c>
      <c r="F495">
        <f>E495*10</f>
        <v>1310</v>
      </c>
      <c r="G495">
        <f t="shared" si="403"/>
        <v>1886.4</v>
      </c>
      <c r="H495">
        <f t="shared" si="404"/>
        <v>917</v>
      </c>
      <c r="I495">
        <f t="shared" ref="I495:I558" si="445">E495*3</f>
        <v>393</v>
      </c>
      <c r="S495">
        <f t="shared" ca="1" si="406"/>
        <v>42</v>
      </c>
      <c r="T495" s="4">
        <f t="shared" ca="1" si="407"/>
        <v>2.52</v>
      </c>
      <c r="U495">
        <v>0.44</v>
      </c>
    </row>
    <row r="496" spans="1:21" x14ac:dyDescent="0.2">
      <c r="A496">
        <v>2022</v>
      </c>
      <c r="B496" t="s">
        <v>37</v>
      </c>
      <c r="C496" t="s">
        <v>9</v>
      </c>
      <c r="D496" t="s">
        <v>17</v>
      </c>
      <c r="E496">
        <v>28</v>
      </c>
      <c r="F496">
        <f>E496*10</f>
        <v>280</v>
      </c>
      <c r="G496">
        <f t="shared" si="403"/>
        <v>392</v>
      </c>
      <c r="H496">
        <f t="shared" si="404"/>
        <v>196</v>
      </c>
      <c r="I496">
        <f t="shared" si="445"/>
        <v>84</v>
      </c>
      <c r="S496">
        <f t="shared" ca="1" si="406"/>
        <v>102</v>
      </c>
      <c r="T496" s="4">
        <f t="shared" ca="1" si="407"/>
        <v>0.32</v>
      </c>
      <c r="U496">
        <v>0.4</v>
      </c>
    </row>
    <row r="497" spans="1:21" x14ac:dyDescent="0.2">
      <c r="A497">
        <v>2022</v>
      </c>
      <c r="B497" t="s">
        <v>37</v>
      </c>
      <c r="C497" t="s">
        <v>10</v>
      </c>
      <c r="D497" t="s">
        <v>18</v>
      </c>
      <c r="E497">
        <v>66</v>
      </c>
      <c r="F497">
        <f>E497*150</f>
        <v>9900</v>
      </c>
      <c r="G497">
        <f t="shared" si="403"/>
        <v>-14652</v>
      </c>
      <c r="H497">
        <f t="shared" si="404"/>
        <v>4620</v>
      </c>
      <c r="I497">
        <f t="shared" ref="I497:I560" si="446">E497*80</f>
        <v>5280</v>
      </c>
      <c r="S497">
        <f t="shared" ca="1" si="406"/>
        <v>70</v>
      </c>
      <c r="T497" s="4">
        <f t="shared" ca="1" si="407"/>
        <v>1.2</v>
      </c>
      <c r="U497">
        <v>-2.48</v>
      </c>
    </row>
    <row r="498" spans="1:21" x14ac:dyDescent="0.2">
      <c r="A498">
        <v>2022</v>
      </c>
      <c r="B498" t="s">
        <v>37</v>
      </c>
      <c r="C498" t="s">
        <v>10</v>
      </c>
      <c r="D498" t="s">
        <v>19</v>
      </c>
      <c r="E498">
        <v>73</v>
      </c>
      <c r="F498">
        <f>E498*180</f>
        <v>13140</v>
      </c>
      <c r="G498">
        <f t="shared" si="403"/>
        <v>59392.800000000003</v>
      </c>
      <c r="H498">
        <f t="shared" si="404"/>
        <v>5110</v>
      </c>
      <c r="I498">
        <f t="shared" ref="I498:I561" si="447">E498*110</f>
        <v>8030</v>
      </c>
      <c r="S498">
        <f t="shared" ca="1" si="406"/>
        <v>20</v>
      </c>
      <c r="T498" s="4">
        <f t="shared" ca="1" si="407"/>
        <v>-2.64</v>
      </c>
      <c r="U498">
        <v>3.52</v>
      </c>
    </row>
    <row r="499" spans="1:21" x14ac:dyDescent="0.2">
      <c r="A499">
        <v>2022</v>
      </c>
      <c r="B499" t="s">
        <v>37</v>
      </c>
      <c r="C499" t="s">
        <v>22</v>
      </c>
      <c r="D499" t="s">
        <v>13</v>
      </c>
      <c r="E499">
        <v>35</v>
      </c>
      <c r="F499">
        <f>E499*50</f>
        <v>1750</v>
      </c>
      <c r="G499">
        <f t="shared" si="403"/>
        <v>3640</v>
      </c>
      <c r="H499">
        <f t="shared" si="404"/>
        <v>805</v>
      </c>
      <c r="I499">
        <f t="shared" ref="I499:I562" si="448">E499*27</f>
        <v>945</v>
      </c>
      <c r="S499">
        <f t="shared" ca="1" si="406"/>
        <v>12</v>
      </c>
      <c r="T499" s="4">
        <f t="shared" ca="1" si="407"/>
        <v>-2.08</v>
      </c>
      <c r="U499">
        <v>1.08</v>
      </c>
    </row>
    <row r="500" spans="1:21" x14ac:dyDescent="0.2">
      <c r="A500">
        <v>2022</v>
      </c>
      <c r="B500" t="s">
        <v>37</v>
      </c>
      <c r="C500" t="s">
        <v>47</v>
      </c>
      <c r="D500" t="s">
        <v>23</v>
      </c>
      <c r="E500">
        <v>61</v>
      </c>
      <c r="F500">
        <f>E500*110</f>
        <v>6710</v>
      </c>
      <c r="G500">
        <f t="shared" si="403"/>
        <v>0</v>
      </c>
      <c r="H500">
        <f t="shared" si="404"/>
        <v>2135</v>
      </c>
      <c r="I500">
        <f t="shared" ref="I500:I563" si="449">E500*75</f>
        <v>4575</v>
      </c>
      <c r="S500">
        <f t="shared" ca="1" si="406"/>
        <v>103</v>
      </c>
      <c r="T500" s="4">
        <f t="shared" ca="1" si="407"/>
        <v>0.64</v>
      </c>
      <c r="U500">
        <v>-1</v>
      </c>
    </row>
    <row r="501" spans="1:21" x14ac:dyDescent="0.2">
      <c r="A501">
        <v>2022</v>
      </c>
      <c r="B501" t="s">
        <v>37</v>
      </c>
      <c r="C501" t="s">
        <v>22</v>
      </c>
      <c r="D501" t="s">
        <v>24</v>
      </c>
      <c r="E501">
        <v>136</v>
      </c>
      <c r="F501">
        <f>E501*90</f>
        <v>12240</v>
      </c>
      <c r="G501">
        <f t="shared" si="403"/>
        <v>35251.199999999997</v>
      </c>
      <c r="H501">
        <f t="shared" si="404"/>
        <v>5304</v>
      </c>
      <c r="I501">
        <f t="shared" ref="I501:I564" si="450">E501*51</f>
        <v>6936</v>
      </c>
      <c r="S501">
        <f t="shared" ca="1" si="406"/>
        <v>26</v>
      </c>
      <c r="T501" s="4">
        <f t="shared" ca="1" si="407"/>
        <v>-3.2</v>
      </c>
      <c r="U501">
        <v>1.88</v>
      </c>
    </row>
    <row r="502" spans="1:21" x14ac:dyDescent="0.2">
      <c r="A502">
        <v>2022</v>
      </c>
      <c r="B502" t="s">
        <v>37</v>
      </c>
      <c r="C502" t="s">
        <v>47</v>
      </c>
      <c r="D502" t="s">
        <v>25</v>
      </c>
      <c r="E502">
        <v>31</v>
      </c>
      <c r="F502">
        <f>E502*190</f>
        <v>5890</v>
      </c>
      <c r="G502">
        <f t="shared" si="403"/>
        <v>-12486.8</v>
      </c>
      <c r="H502">
        <f t="shared" si="404"/>
        <v>2015</v>
      </c>
      <c r="I502">
        <f t="shared" ref="I502:I565" si="451">E502*125</f>
        <v>3875</v>
      </c>
      <c r="S502">
        <f t="shared" ca="1" si="406"/>
        <v>120</v>
      </c>
      <c r="T502" s="4">
        <f t="shared" ca="1" si="407"/>
        <v>-0.64</v>
      </c>
      <c r="U502">
        <v>-3.12</v>
      </c>
    </row>
    <row r="503" spans="1:21" x14ac:dyDescent="0.2">
      <c r="A503">
        <v>2022</v>
      </c>
      <c r="B503" t="s">
        <v>37</v>
      </c>
      <c r="C503" t="s">
        <v>22</v>
      </c>
      <c r="D503" t="s">
        <v>26</v>
      </c>
      <c r="E503">
        <v>81</v>
      </c>
      <c r="F503">
        <f>E503*230</f>
        <v>18630</v>
      </c>
      <c r="G503">
        <f t="shared" si="403"/>
        <v>79736.399999999994</v>
      </c>
      <c r="H503">
        <f t="shared" si="404"/>
        <v>3321</v>
      </c>
      <c r="I503">
        <f t="shared" ref="I503:I566" si="452">E503*189</f>
        <v>15309</v>
      </c>
      <c r="S503">
        <f t="shared" ca="1" si="406"/>
        <v>93</v>
      </c>
      <c r="T503" s="4">
        <f t="shared" ca="1" si="407"/>
        <v>3.2</v>
      </c>
      <c r="U503">
        <v>3.28</v>
      </c>
    </row>
    <row r="504" spans="1:21" x14ac:dyDescent="0.2">
      <c r="A504">
        <v>2022</v>
      </c>
      <c r="B504" t="s">
        <v>37</v>
      </c>
      <c r="C504" t="s">
        <v>48</v>
      </c>
      <c r="D504" t="s">
        <v>12</v>
      </c>
      <c r="E504">
        <v>121</v>
      </c>
      <c r="F504">
        <f>E504*5</f>
        <v>605</v>
      </c>
      <c r="G504">
        <f t="shared" si="403"/>
        <v>2686.2</v>
      </c>
      <c r="H504">
        <f t="shared" si="404"/>
        <v>242</v>
      </c>
      <c r="I504">
        <f t="shared" ref="I504:I567" si="453">E504*3</f>
        <v>363</v>
      </c>
      <c r="S504">
        <f t="shared" ca="1" si="406"/>
        <v>3</v>
      </c>
      <c r="T504" s="4">
        <f t="shared" ca="1" si="407"/>
        <v>1.8</v>
      </c>
      <c r="U504">
        <v>3.44</v>
      </c>
    </row>
    <row r="505" spans="1:21" x14ac:dyDescent="0.2">
      <c r="A505">
        <v>2022</v>
      </c>
      <c r="B505" t="s">
        <v>37</v>
      </c>
      <c r="C505" t="s">
        <v>48</v>
      </c>
      <c r="D505" t="s">
        <v>21</v>
      </c>
      <c r="E505">
        <v>58</v>
      </c>
      <c r="F505">
        <f>E505*12</f>
        <v>696</v>
      </c>
      <c r="G505">
        <f t="shared" si="403"/>
        <v>-696</v>
      </c>
      <c r="H505">
        <f t="shared" si="404"/>
        <v>232</v>
      </c>
      <c r="I505">
        <f t="shared" ref="I505:I568" si="454">E505*8</f>
        <v>464</v>
      </c>
      <c r="S505">
        <f t="shared" ca="1" si="406"/>
        <v>5</v>
      </c>
      <c r="T505" s="4">
        <f t="shared" ca="1" si="407"/>
        <v>-0.6</v>
      </c>
      <c r="U505">
        <v>-2</v>
      </c>
    </row>
    <row r="506" spans="1:21" x14ac:dyDescent="0.2">
      <c r="A506">
        <v>2023</v>
      </c>
      <c r="B506" t="s">
        <v>8</v>
      </c>
      <c r="C506" t="s">
        <v>11</v>
      </c>
      <c r="D506" t="s">
        <v>20</v>
      </c>
      <c r="E506">
        <v>44</v>
      </c>
      <c r="F506">
        <f>E506*25</f>
        <v>1100</v>
      </c>
      <c r="G506">
        <f t="shared" si="403"/>
        <v>396</v>
      </c>
      <c r="H506">
        <f t="shared" si="404"/>
        <v>748</v>
      </c>
      <c r="I506">
        <f t="shared" si="454"/>
        <v>352</v>
      </c>
      <c r="S506">
        <f t="shared" ca="1" si="406"/>
        <v>85</v>
      </c>
      <c r="T506" s="4">
        <f t="shared" ca="1" si="407"/>
        <v>2.68</v>
      </c>
      <c r="U506">
        <v>-0.64</v>
      </c>
    </row>
    <row r="507" spans="1:21" x14ac:dyDescent="0.2">
      <c r="A507">
        <v>2023</v>
      </c>
      <c r="B507" t="s">
        <v>8</v>
      </c>
      <c r="C507" t="s">
        <v>11</v>
      </c>
      <c r="D507" t="s">
        <v>14</v>
      </c>
      <c r="E507">
        <v>77</v>
      </c>
      <c r="F507">
        <f>E507*15</f>
        <v>1155</v>
      </c>
      <c r="G507">
        <f t="shared" si="403"/>
        <v>4435.2</v>
      </c>
      <c r="H507">
        <f t="shared" si="404"/>
        <v>770</v>
      </c>
      <c r="I507">
        <f t="shared" ref="I507:I570" si="455">E507*5</f>
        <v>385</v>
      </c>
      <c r="S507">
        <f t="shared" ca="1" si="406"/>
        <v>109</v>
      </c>
      <c r="T507" s="4">
        <f t="shared" ca="1" si="407"/>
        <v>0.2</v>
      </c>
      <c r="U507">
        <v>2.84</v>
      </c>
    </row>
    <row r="508" spans="1:21" x14ac:dyDescent="0.2">
      <c r="A508">
        <v>2023</v>
      </c>
      <c r="B508" t="s">
        <v>8</v>
      </c>
      <c r="C508" t="s">
        <v>9</v>
      </c>
      <c r="D508" t="s">
        <v>15</v>
      </c>
      <c r="E508">
        <v>56</v>
      </c>
      <c r="F508">
        <f>E508*10</f>
        <v>560</v>
      </c>
      <c r="G508">
        <f t="shared" si="403"/>
        <v>2441.6</v>
      </c>
      <c r="H508">
        <f t="shared" si="404"/>
        <v>336</v>
      </c>
      <c r="I508">
        <f t="shared" ref="I508:I571" si="456">E508*4</f>
        <v>224</v>
      </c>
      <c r="S508">
        <f t="shared" ca="1" si="406"/>
        <v>115</v>
      </c>
      <c r="T508" s="4">
        <f t="shared" ca="1" si="407"/>
        <v>2.2000000000000002</v>
      </c>
      <c r="U508">
        <v>3.36</v>
      </c>
    </row>
    <row r="509" spans="1:21" x14ac:dyDescent="0.2">
      <c r="A509">
        <v>2023</v>
      </c>
      <c r="B509" t="s">
        <v>8</v>
      </c>
      <c r="C509" t="s">
        <v>9</v>
      </c>
      <c r="D509" t="s">
        <v>16</v>
      </c>
      <c r="E509">
        <v>59</v>
      </c>
      <c r="F509">
        <f>E509*10</f>
        <v>590</v>
      </c>
      <c r="G509">
        <f t="shared" si="403"/>
        <v>2714</v>
      </c>
      <c r="H509">
        <f t="shared" si="404"/>
        <v>413</v>
      </c>
      <c r="I509">
        <f t="shared" ref="I509:I572" si="457">E509*3</f>
        <v>177</v>
      </c>
      <c r="S509">
        <f t="shared" ca="1" si="406"/>
        <v>27</v>
      </c>
      <c r="T509" s="4">
        <f t="shared" ca="1" si="407"/>
        <v>2.2799999999999998</v>
      </c>
      <c r="U509">
        <v>3.6</v>
      </c>
    </row>
    <row r="510" spans="1:21" x14ac:dyDescent="0.2">
      <c r="A510">
        <v>2023</v>
      </c>
      <c r="B510" t="s">
        <v>8</v>
      </c>
      <c r="C510" t="s">
        <v>9</v>
      </c>
      <c r="D510" t="s">
        <v>17</v>
      </c>
      <c r="E510">
        <v>22</v>
      </c>
      <c r="F510">
        <f>E510*10</f>
        <v>220</v>
      </c>
      <c r="G510">
        <f t="shared" si="403"/>
        <v>-440</v>
      </c>
      <c r="H510">
        <f t="shared" si="404"/>
        <v>154</v>
      </c>
      <c r="I510">
        <f t="shared" si="457"/>
        <v>66</v>
      </c>
      <c r="S510">
        <f t="shared" ca="1" si="406"/>
        <v>56</v>
      </c>
      <c r="T510" s="4">
        <f t="shared" ca="1" si="407"/>
        <v>0.44</v>
      </c>
      <c r="U510">
        <v>-3</v>
      </c>
    </row>
    <row r="511" spans="1:21" x14ac:dyDescent="0.2">
      <c r="A511">
        <v>2023</v>
      </c>
      <c r="B511" t="s">
        <v>8</v>
      </c>
      <c r="C511" t="s">
        <v>10</v>
      </c>
      <c r="D511" t="s">
        <v>18</v>
      </c>
      <c r="E511">
        <v>63</v>
      </c>
      <c r="F511">
        <f>E511*150</f>
        <v>9450</v>
      </c>
      <c r="G511">
        <f t="shared" si="403"/>
        <v>-18144</v>
      </c>
      <c r="H511">
        <f t="shared" si="404"/>
        <v>4410</v>
      </c>
      <c r="I511">
        <f t="shared" ref="I511:I574" si="458">E511*80</f>
        <v>5040</v>
      </c>
      <c r="S511">
        <f t="shared" ca="1" si="406"/>
        <v>49</v>
      </c>
      <c r="T511" s="4">
        <f t="shared" ca="1" si="407"/>
        <v>-1.32</v>
      </c>
      <c r="U511">
        <v>-2.92</v>
      </c>
    </row>
    <row r="512" spans="1:21" x14ac:dyDescent="0.2">
      <c r="A512">
        <v>2023</v>
      </c>
      <c r="B512" t="s">
        <v>8</v>
      </c>
      <c r="C512" t="s">
        <v>10</v>
      </c>
      <c r="D512" t="s">
        <v>19</v>
      </c>
      <c r="E512">
        <v>86</v>
      </c>
      <c r="F512">
        <f>E512*180</f>
        <v>15480</v>
      </c>
      <c r="G512">
        <f t="shared" si="403"/>
        <v>-31579.199999999997</v>
      </c>
      <c r="H512">
        <f t="shared" si="404"/>
        <v>6020</v>
      </c>
      <c r="I512">
        <f t="shared" ref="I512:I575" si="459">E512*110</f>
        <v>9460</v>
      </c>
      <c r="S512">
        <f t="shared" ca="1" si="406"/>
        <v>127</v>
      </c>
      <c r="T512" s="4">
        <f t="shared" ca="1" si="407"/>
        <v>0.28000000000000003</v>
      </c>
      <c r="U512">
        <v>-3.04</v>
      </c>
    </row>
    <row r="513" spans="1:21" x14ac:dyDescent="0.2">
      <c r="A513">
        <v>2023</v>
      </c>
      <c r="B513" t="s">
        <v>8</v>
      </c>
      <c r="C513" t="s">
        <v>22</v>
      </c>
      <c r="D513" t="s">
        <v>13</v>
      </c>
      <c r="E513">
        <v>115</v>
      </c>
      <c r="F513">
        <f>E513*50</f>
        <v>5750</v>
      </c>
      <c r="G513">
        <f t="shared" si="403"/>
        <v>7820</v>
      </c>
      <c r="H513">
        <f t="shared" si="404"/>
        <v>2645</v>
      </c>
      <c r="I513">
        <f t="shared" ref="I513:I576" si="460">E513*27</f>
        <v>3105</v>
      </c>
      <c r="S513">
        <f t="shared" ca="1" si="406"/>
        <v>125</v>
      </c>
      <c r="T513" s="4">
        <f t="shared" ca="1" si="407"/>
        <v>1.4</v>
      </c>
      <c r="U513">
        <v>0.36</v>
      </c>
    </row>
    <row r="514" spans="1:21" x14ac:dyDescent="0.2">
      <c r="A514">
        <v>2023</v>
      </c>
      <c r="B514" t="s">
        <v>8</v>
      </c>
      <c r="C514" t="s">
        <v>47</v>
      </c>
      <c r="D514" t="s">
        <v>23</v>
      </c>
      <c r="E514">
        <v>20</v>
      </c>
      <c r="F514">
        <f>E514*110</f>
        <v>2200</v>
      </c>
      <c r="G514">
        <f t="shared" si="403"/>
        <v>4048</v>
      </c>
      <c r="H514">
        <f t="shared" si="404"/>
        <v>700</v>
      </c>
      <c r="I514">
        <f t="shared" ref="I514:I577" si="461">E514*75</f>
        <v>1500</v>
      </c>
      <c r="S514">
        <f t="shared" ca="1" si="406"/>
        <v>99</v>
      </c>
      <c r="T514" s="4">
        <f t="shared" ca="1" si="407"/>
        <v>3.44</v>
      </c>
      <c r="U514">
        <v>0.84</v>
      </c>
    </row>
    <row r="515" spans="1:21" x14ac:dyDescent="0.2">
      <c r="A515">
        <v>2023</v>
      </c>
      <c r="B515" t="s">
        <v>8</v>
      </c>
      <c r="C515" t="s">
        <v>22</v>
      </c>
      <c r="D515" t="s">
        <v>24</v>
      </c>
      <c r="E515">
        <v>103</v>
      </c>
      <c r="F515">
        <f>E515*90</f>
        <v>9270</v>
      </c>
      <c r="G515">
        <f t="shared" ref="G515:G578" si="462">F515+(F515*U515)</f>
        <v>35967.599999999999</v>
      </c>
      <c r="H515">
        <f t="shared" ref="H515:H578" si="463">F515-I515</f>
        <v>4017</v>
      </c>
      <c r="I515">
        <f t="shared" ref="I515:I578" si="464">E515*51</f>
        <v>5253</v>
      </c>
      <c r="S515">
        <f t="shared" ref="S515:S578" ca="1" si="465">RANDBETWEEN(1,150)</f>
        <v>92</v>
      </c>
      <c r="T515" s="4">
        <f t="shared" ref="T515:T578" ca="1" si="466">RANDBETWEEN(-100,100)/25</f>
        <v>-0.76</v>
      </c>
      <c r="U515">
        <v>2.88</v>
      </c>
    </row>
    <row r="516" spans="1:21" x14ac:dyDescent="0.2">
      <c r="A516">
        <v>2023</v>
      </c>
      <c r="B516" t="s">
        <v>8</v>
      </c>
      <c r="C516" t="s">
        <v>47</v>
      </c>
      <c r="D516" t="s">
        <v>25</v>
      </c>
      <c r="E516">
        <v>6</v>
      </c>
      <c r="F516">
        <f>E516*190</f>
        <v>1140</v>
      </c>
      <c r="G516">
        <f t="shared" si="462"/>
        <v>-182.39999999999986</v>
      </c>
      <c r="H516">
        <f t="shared" si="463"/>
        <v>390</v>
      </c>
      <c r="I516">
        <f t="shared" ref="I516:I579" si="467">E516*125</f>
        <v>750</v>
      </c>
      <c r="S516">
        <f t="shared" ca="1" si="465"/>
        <v>102</v>
      </c>
      <c r="T516" s="4">
        <f t="shared" ca="1" si="466"/>
        <v>-0.32</v>
      </c>
      <c r="U516">
        <v>-1.1599999999999999</v>
      </c>
    </row>
    <row r="517" spans="1:21" x14ac:dyDescent="0.2">
      <c r="A517">
        <v>2023</v>
      </c>
      <c r="B517" t="s">
        <v>8</v>
      </c>
      <c r="C517" t="s">
        <v>22</v>
      </c>
      <c r="D517" t="s">
        <v>26</v>
      </c>
      <c r="E517">
        <v>69</v>
      </c>
      <c r="F517">
        <f>E517*230</f>
        <v>15870</v>
      </c>
      <c r="G517">
        <f t="shared" si="462"/>
        <v>-20313.599999999999</v>
      </c>
      <c r="H517">
        <f t="shared" si="463"/>
        <v>2829</v>
      </c>
      <c r="I517">
        <f t="shared" ref="I517:I580" si="468">E517*189</f>
        <v>13041</v>
      </c>
      <c r="S517">
        <f t="shared" ca="1" si="465"/>
        <v>112</v>
      </c>
      <c r="T517" s="4">
        <f t="shared" ca="1" si="466"/>
        <v>1.6</v>
      </c>
      <c r="U517">
        <v>-2.2799999999999998</v>
      </c>
    </row>
    <row r="518" spans="1:21" x14ac:dyDescent="0.2">
      <c r="A518">
        <v>2023</v>
      </c>
      <c r="B518" t="s">
        <v>8</v>
      </c>
      <c r="C518" t="s">
        <v>48</v>
      </c>
      <c r="D518" t="s">
        <v>12</v>
      </c>
      <c r="E518">
        <v>145</v>
      </c>
      <c r="F518">
        <f>E518*5</f>
        <v>725</v>
      </c>
      <c r="G518">
        <f t="shared" si="462"/>
        <v>638</v>
      </c>
      <c r="H518">
        <f t="shared" si="463"/>
        <v>290</v>
      </c>
      <c r="I518">
        <f t="shared" ref="I518:I581" si="469">E518*3</f>
        <v>435</v>
      </c>
      <c r="S518">
        <f t="shared" ca="1" si="465"/>
        <v>30</v>
      </c>
      <c r="T518" s="4">
        <f t="shared" ca="1" si="466"/>
        <v>-3.24</v>
      </c>
      <c r="U518">
        <v>-0.12</v>
      </c>
    </row>
    <row r="519" spans="1:21" x14ac:dyDescent="0.2">
      <c r="A519">
        <v>2023</v>
      </c>
      <c r="B519" t="s">
        <v>8</v>
      </c>
      <c r="C519" t="s">
        <v>48</v>
      </c>
      <c r="D519" t="s">
        <v>21</v>
      </c>
      <c r="E519">
        <v>125</v>
      </c>
      <c r="F519">
        <f>E519*12</f>
        <v>1500</v>
      </c>
      <c r="G519">
        <f t="shared" si="462"/>
        <v>2460</v>
      </c>
      <c r="H519">
        <f t="shared" si="463"/>
        <v>500</v>
      </c>
      <c r="I519">
        <f t="shared" ref="I519:I582" si="470">E519*8</f>
        <v>1000</v>
      </c>
      <c r="S519">
        <f t="shared" ca="1" si="465"/>
        <v>31</v>
      </c>
      <c r="T519" s="4">
        <f t="shared" ca="1" si="466"/>
        <v>-3.88</v>
      </c>
      <c r="U519">
        <v>0.64</v>
      </c>
    </row>
    <row r="520" spans="1:21" x14ac:dyDescent="0.2">
      <c r="A520">
        <v>2023</v>
      </c>
      <c r="B520" t="s">
        <v>27</v>
      </c>
      <c r="C520" t="s">
        <v>11</v>
      </c>
      <c r="D520" t="s">
        <v>20</v>
      </c>
      <c r="E520">
        <v>31</v>
      </c>
      <c r="F520">
        <f>E520*25</f>
        <v>775</v>
      </c>
      <c r="G520">
        <f t="shared" si="462"/>
        <v>3534</v>
      </c>
      <c r="H520">
        <f t="shared" si="463"/>
        <v>527</v>
      </c>
      <c r="I520">
        <f t="shared" si="470"/>
        <v>248</v>
      </c>
      <c r="S520">
        <f t="shared" ca="1" si="465"/>
        <v>146</v>
      </c>
      <c r="T520" s="4">
        <f t="shared" ca="1" si="466"/>
        <v>2.96</v>
      </c>
      <c r="U520">
        <v>3.56</v>
      </c>
    </row>
    <row r="521" spans="1:21" x14ac:dyDescent="0.2">
      <c r="A521">
        <v>2023</v>
      </c>
      <c r="B521" t="s">
        <v>27</v>
      </c>
      <c r="C521" t="s">
        <v>11</v>
      </c>
      <c r="D521" t="s">
        <v>14</v>
      </c>
      <c r="E521">
        <v>91</v>
      </c>
      <c r="F521">
        <f>E521*15</f>
        <v>1365</v>
      </c>
      <c r="G521">
        <f t="shared" si="462"/>
        <v>-3985.8</v>
      </c>
      <c r="H521">
        <f t="shared" si="463"/>
        <v>910</v>
      </c>
      <c r="I521">
        <f t="shared" ref="I521:I584" si="471">E521*5</f>
        <v>455</v>
      </c>
      <c r="S521">
        <f t="shared" ca="1" si="465"/>
        <v>113</v>
      </c>
      <c r="T521" s="4">
        <f t="shared" ca="1" si="466"/>
        <v>0.52</v>
      </c>
      <c r="U521">
        <v>-3.92</v>
      </c>
    </row>
    <row r="522" spans="1:21" x14ac:dyDescent="0.2">
      <c r="A522">
        <v>2023</v>
      </c>
      <c r="B522" t="s">
        <v>27</v>
      </c>
      <c r="C522" t="s">
        <v>9</v>
      </c>
      <c r="D522" t="s">
        <v>15</v>
      </c>
      <c r="E522">
        <v>17</v>
      </c>
      <c r="F522">
        <f>E522*10</f>
        <v>170</v>
      </c>
      <c r="G522">
        <f t="shared" si="462"/>
        <v>61.2</v>
      </c>
      <c r="H522">
        <f t="shared" si="463"/>
        <v>102</v>
      </c>
      <c r="I522">
        <f t="shared" ref="I522:I585" si="472">E522*4</f>
        <v>68</v>
      </c>
      <c r="S522">
        <f t="shared" ca="1" si="465"/>
        <v>135</v>
      </c>
      <c r="T522" s="4">
        <f t="shared" ca="1" si="466"/>
        <v>-2.2000000000000002</v>
      </c>
      <c r="U522">
        <v>-0.64</v>
      </c>
    </row>
    <row r="523" spans="1:21" x14ac:dyDescent="0.2">
      <c r="A523">
        <v>2023</v>
      </c>
      <c r="B523" t="s">
        <v>27</v>
      </c>
      <c r="C523" t="s">
        <v>9</v>
      </c>
      <c r="D523" t="s">
        <v>16</v>
      </c>
      <c r="E523">
        <v>43</v>
      </c>
      <c r="F523">
        <f>E523*10</f>
        <v>430</v>
      </c>
      <c r="G523">
        <f t="shared" si="462"/>
        <v>2081.1999999999998</v>
      </c>
      <c r="H523">
        <f t="shared" si="463"/>
        <v>301</v>
      </c>
      <c r="I523">
        <f t="shared" ref="I523:I586" si="473">E523*3</f>
        <v>129</v>
      </c>
      <c r="S523">
        <f t="shared" ca="1" si="465"/>
        <v>78</v>
      </c>
      <c r="T523" s="4">
        <f t="shared" ca="1" si="466"/>
        <v>-3.68</v>
      </c>
      <c r="U523">
        <v>3.84</v>
      </c>
    </row>
    <row r="524" spans="1:21" x14ac:dyDescent="0.2">
      <c r="A524">
        <v>2023</v>
      </c>
      <c r="B524" t="s">
        <v>27</v>
      </c>
      <c r="C524" t="s">
        <v>9</v>
      </c>
      <c r="D524" t="s">
        <v>17</v>
      </c>
      <c r="E524">
        <v>101</v>
      </c>
      <c r="F524">
        <f>E524*10</f>
        <v>1010</v>
      </c>
      <c r="G524">
        <f t="shared" si="462"/>
        <v>-1696.8000000000002</v>
      </c>
      <c r="H524">
        <f t="shared" si="463"/>
        <v>707</v>
      </c>
      <c r="I524">
        <f t="shared" si="473"/>
        <v>303</v>
      </c>
      <c r="S524">
        <f t="shared" ca="1" si="465"/>
        <v>51</v>
      </c>
      <c r="T524" s="4">
        <f t="shared" ca="1" si="466"/>
        <v>1.04</v>
      </c>
      <c r="U524">
        <v>-2.68</v>
      </c>
    </row>
    <row r="525" spans="1:21" x14ac:dyDescent="0.2">
      <c r="A525">
        <v>2023</v>
      </c>
      <c r="B525" t="s">
        <v>27</v>
      </c>
      <c r="C525" t="s">
        <v>10</v>
      </c>
      <c r="D525" t="s">
        <v>18</v>
      </c>
      <c r="E525">
        <v>137</v>
      </c>
      <c r="F525">
        <f>E525*150</f>
        <v>20550</v>
      </c>
      <c r="G525">
        <f t="shared" si="462"/>
        <v>33702</v>
      </c>
      <c r="H525">
        <f t="shared" si="463"/>
        <v>9590</v>
      </c>
      <c r="I525">
        <f t="shared" ref="I525:I588" si="474">E525*80</f>
        <v>10960</v>
      </c>
      <c r="S525">
        <f t="shared" ca="1" si="465"/>
        <v>130</v>
      </c>
      <c r="T525" s="4">
        <f t="shared" ca="1" si="466"/>
        <v>1.8</v>
      </c>
      <c r="U525">
        <v>0.64</v>
      </c>
    </row>
    <row r="526" spans="1:21" x14ac:dyDescent="0.2">
      <c r="A526">
        <v>2023</v>
      </c>
      <c r="B526" t="s">
        <v>27</v>
      </c>
      <c r="C526" t="s">
        <v>10</v>
      </c>
      <c r="D526" t="s">
        <v>19</v>
      </c>
      <c r="E526">
        <v>144</v>
      </c>
      <c r="F526">
        <f>E526*180</f>
        <v>25920</v>
      </c>
      <c r="G526">
        <f t="shared" si="462"/>
        <v>-52876.800000000003</v>
      </c>
      <c r="H526">
        <f t="shared" si="463"/>
        <v>10080</v>
      </c>
      <c r="I526">
        <f t="shared" ref="I526:I589" si="475">E526*110</f>
        <v>15840</v>
      </c>
      <c r="S526">
        <f t="shared" ca="1" si="465"/>
        <v>123</v>
      </c>
      <c r="T526" s="4">
        <f t="shared" ca="1" si="466"/>
        <v>-2.44</v>
      </c>
      <c r="U526">
        <v>-3.04</v>
      </c>
    </row>
    <row r="527" spans="1:21" x14ac:dyDescent="0.2">
      <c r="A527">
        <v>2023</v>
      </c>
      <c r="B527" t="s">
        <v>27</v>
      </c>
      <c r="C527" t="s">
        <v>22</v>
      </c>
      <c r="D527" t="s">
        <v>13</v>
      </c>
      <c r="E527">
        <v>3</v>
      </c>
      <c r="F527">
        <f>E527*50</f>
        <v>150</v>
      </c>
      <c r="G527">
        <f t="shared" si="462"/>
        <v>54</v>
      </c>
      <c r="H527">
        <f t="shared" si="463"/>
        <v>69</v>
      </c>
      <c r="I527">
        <f t="shared" ref="I527:I590" si="476">E527*27</f>
        <v>81</v>
      </c>
      <c r="S527">
        <f t="shared" ca="1" si="465"/>
        <v>16</v>
      </c>
      <c r="T527" s="4">
        <f t="shared" ca="1" si="466"/>
        <v>-0.84</v>
      </c>
      <c r="U527">
        <v>-0.64</v>
      </c>
    </row>
    <row r="528" spans="1:21" x14ac:dyDescent="0.2">
      <c r="A528">
        <v>2023</v>
      </c>
      <c r="B528" t="s">
        <v>27</v>
      </c>
      <c r="C528" t="s">
        <v>47</v>
      </c>
      <c r="D528" t="s">
        <v>23</v>
      </c>
      <c r="E528">
        <v>75</v>
      </c>
      <c r="F528">
        <f>E528*110</f>
        <v>8250</v>
      </c>
      <c r="G528">
        <f t="shared" si="462"/>
        <v>25410</v>
      </c>
      <c r="H528">
        <f t="shared" si="463"/>
        <v>2625</v>
      </c>
      <c r="I528">
        <f t="shared" ref="I528:I591" si="477">E528*75</f>
        <v>5625</v>
      </c>
      <c r="S528">
        <f t="shared" ca="1" si="465"/>
        <v>148</v>
      </c>
      <c r="T528" s="4">
        <f t="shared" ca="1" si="466"/>
        <v>2.88</v>
      </c>
      <c r="U528">
        <v>2.08</v>
      </c>
    </row>
    <row r="529" spans="1:21" x14ac:dyDescent="0.2">
      <c r="A529">
        <v>2023</v>
      </c>
      <c r="B529" t="s">
        <v>27</v>
      </c>
      <c r="C529" t="s">
        <v>22</v>
      </c>
      <c r="D529" t="s">
        <v>24</v>
      </c>
      <c r="E529">
        <v>41</v>
      </c>
      <c r="F529">
        <f>E529*90</f>
        <v>3690</v>
      </c>
      <c r="G529">
        <f t="shared" si="462"/>
        <v>16826.400000000001</v>
      </c>
      <c r="H529">
        <f t="shared" si="463"/>
        <v>1599</v>
      </c>
      <c r="I529">
        <f t="shared" ref="I529:I592" si="478">E529*51</f>
        <v>2091</v>
      </c>
      <c r="S529">
        <f t="shared" ca="1" si="465"/>
        <v>9</v>
      </c>
      <c r="T529" s="4">
        <f t="shared" ca="1" si="466"/>
        <v>-1.24</v>
      </c>
      <c r="U529">
        <v>3.56</v>
      </c>
    </row>
    <row r="530" spans="1:21" x14ac:dyDescent="0.2">
      <c r="A530">
        <v>2023</v>
      </c>
      <c r="B530" t="s">
        <v>27</v>
      </c>
      <c r="C530" t="s">
        <v>47</v>
      </c>
      <c r="D530" t="s">
        <v>25</v>
      </c>
      <c r="E530">
        <v>82</v>
      </c>
      <c r="F530">
        <f>E530*190</f>
        <v>15580</v>
      </c>
      <c r="G530">
        <f t="shared" si="462"/>
        <v>61696.800000000003</v>
      </c>
      <c r="H530">
        <f t="shared" si="463"/>
        <v>5330</v>
      </c>
      <c r="I530">
        <f t="shared" ref="I530:I593" si="479">E530*125</f>
        <v>10250</v>
      </c>
      <c r="S530">
        <f t="shared" ca="1" si="465"/>
        <v>48</v>
      </c>
      <c r="T530" s="4">
        <f t="shared" ca="1" si="466"/>
        <v>-2.76</v>
      </c>
      <c r="U530">
        <v>2.96</v>
      </c>
    </row>
    <row r="531" spans="1:21" x14ac:dyDescent="0.2">
      <c r="A531">
        <v>2023</v>
      </c>
      <c r="B531" t="s">
        <v>27</v>
      </c>
      <c r="C531" t="s">
        <v>22</v>
      </c>
      <c r="D531" t="s">
        <v>26</v>
      </c>
      <c r="E531">
        <v>55</v>
      </c>
      <c r="F531">
        <f>E531*230</f>
        <v>12650</v>
      </c>
      <c r="G531">
        <f t="shared" si="462"/>
        <v>38962</v>
      </c>
      <c r="H531">
        <f t="shared" si="463"/>
        <v>2255</v>
      </c>
      <c r="I531">
        <f t="shared" ref="I531:I594" si="480">E531*189</f>
        <v>10395</v>
      </c>
      <c r="S531">
        <f t="shared" ca="1" si="465"/>
        <v>70</v>
      </c>
      <c r="T531" s="4">
        <f t="shared" ca="1" si="466"/>
        <v>-1.08</v>
      </c>
      <c r="U531">
        <v>2.08</v>
      </c>
    </row>
    <row r="532" spans="1:21" x14ac:dyDescent="0.2">
      <c r="A532">
        <v>2023</v>
      </c>
      <c r="B532" t="s">
        <v>27</v>
      </c>
      <c r="C532" t="s">
        <v>48</v>
      </c>
      <c r="D532" t="s">
        <v>12</v>
      </c>
      <c r="E532">
        <v>133</v>
      </c>
      <c r="F532">
        <f>E532*5</f>
        <v>665</v>
      </c>
      <c r="G532">
        <f t="shared" si="462"/>
        <v>-79.800000000000068</v>
      </c>
      <c r="H532">
        <f t="shared" si="463"/>
        <v>266</v>
      </c>
      <c r="I532">
        <f t="shared" ref="I532:I595" si="481">E532*3</f>
        <v>399</v>
      </c>
      <c r="S532">
        <f t="shared" ca="1" si="465"/>
        <v>63</v>
      </c>
      <c r="T532" s="4">
        <f t="shared" ca="1" si="466"/>
        <v>-3.64</v>
      </c>
      <c r="U532">
        <v>-1.1200000000000001</v>
      </c>
    </row>
    <row r="533" spans="1:21" x14ac:dyDescent="0.2">
      <c r="A533">
        <v>2023</v>
      </c>
      <c r="B533" t="s">
        <v>27</v>
      </c>
      <c r="C533" t="s">
        <v>48</v>
      </c>
      <c r="D533" t="s">
        <v>21</v>
      </c>
      <c r="E533">
        <v>47</v>
      </c>
      <c r="F533">
        <f>E533*12</f>
        <v>564</v>
      </c>
      <c r="G533">
        <f t="shared" si="462"/>
        <v>1534.08</v>
      </c>
      <c r="H533">
        <f t="shared" si="463"/>
        <v>188</v>
      </c>
      <c r="I533">
        <f t="shared" ref="I533:I596" si="482">E533*8</f>
        <v>376</v>
      </c>
      <c r="S533">
        <f t="shared" ca="1" si="465"/>
        <v>122</v>
      </c>
      <c r="T533" s="4">
        <f t="shared" ca="1" si="466"/>
        <v>1.32</v>
      </c>
      <c r="U533">
        <v>1.72</v>
      </c>
    </row>
    <row r="534" spans="1:21" x14ac:dyDescent="0.2">
      <c r="A534">
        <v>2023</v>
      </c>
      <c r="B534" t="s">
        <v>28</v>
      </c>
      <c r="C534" t="s">
        <v>11</v>
      </c>
      <c r="D534" t="s">
        <v>20</v>
      </c>
      <c r="E534">
        <v>100</v>
      </c>
      <c r="F534">
        <f>E534*25</f>
        <v>2500</v>
      </c>
      <c r="G534">
        <f t="shared" si="462"/>
        <v>-2700</v>
      </c>
      <c r="H534">
        <f t="shared" si="463"/>
        <v>1700</v>
      </c>
      <c r="I534">
        <f t="shared" si="482"/>
        <v>800</v>
      </c>
      <c r="S534">
        <f t="shared" ca="1" si="465"/>
        <v>99</v>
      </c>
      <c r="T534" s="4">
        <f t="shared" ca="1" si="466"/>
        <v>1.92</v>
      </c>
      <c r="U534">
        <v>-2.08</v>
      </c>
    </row>
    <row r="535" spans="1:21" x14ac:dyDescent="0.2">
      <c r="A535">
        <v>2023</v>
      </c>
      <c r="B535" t="s">
        <v>28</v>
      </c>
      <c r="C535" t="s">
        <v>11</v>
      </c>
      <c r="D535" t="s">
        <v>14</v>
      </c>
      <c r="E535">
        <v>19</v>
      </c>
      <c r="F535">
        <f>E535*15</f>
        <v>285</v>
      </c>
      <c r="G535">
        <f t="shared" si="462"/>
        <v>1151.4000000000001</v>
      </c>
      <c r="H535">
        <f t="shared" si="463"/>
        <v>190</v>
      </c>
      <c r="I535">
        <f t="shared" ref="I535:I598" si="483">E535*5</f>
        <v>95</v>
      </c>
      <c r="S535">
        <f t="shared" ca="1" si="465"/>
        <v>98</v>
      </c>
      <c r="T535" s="4">
        <f t="shared" ca="1" si="466"/>
        <v>-2.4</v>
      </c>
      <c r="U535">
        <v>3.04</v>
      </c>
    </row>
    <row r="536" spans="1:21" x14ac:dyDescent="0.2">
      <c r="A536">
        <v>2023</v>
      </c>
      <c r="B536" t="s">
        <v>28</v>
      </c>
      <c r="C536" t="s">
        <v>9</v>
      </c>
      <c r="D536" t="s">
        <v>15</v>
      </c>
      <c r="E536">
        <v>62</v>
      </c>
      <c r="F536">
        <f>E536*10</f>
        <v>620</v>
      </c>
      <c r="G536">
        <f t="shared" si="462"/>
        <v>1860</v>
      </c>
      <c r="H536">
        <f t="shared" si="463"/>
        <v>372</v>
      </c>
      <c r="I536">
        <f t="shared" ref="I536:I599" si="484">E536*4</f>
        <v>248</v>
      </c>
      <c r="S536">
        <f t="shared" ca="1" si="465"/>
        <v>79</v>
      </c>
      <c r="T536" s="4">
        <f t="shared" ca="1" si="466"/>
        <v>-1.08</v>
      </c>
      <c r="U536">
        <v>2</v>
      </c>
    </row>
    <row r="537" spans="1:21" x14ac:dyDescent="0.2">
      <c r="A537">
        <v>2023</v>
      </c>
      <c r="B537" t="s">
        <v>28</v>
      </c>
      <c r="C537" t="s">
        <v>9</v>
      </c>
      <c r="D537" t="s">
        <v>16</v>
      </c>
      <c r="E537">
        <v>31</v>
      </c>
      <c r="F537">
        <f>E537*10</f>
        <v>310</v>
      </c>
      <c r="G537">
        <f t="shared" si="462"/>
        <v>-285.19999999999993</v>
      </c>
      <c r="H537">
        <f t="shared" si="463"/>
        <v>217</v>
      </c>
      <c r="I537">
        <f t="shared" ref="I537:I600" si="485">E537*3</f>
        <v>93</v>
      </c>
      <c r="S537">
        <f t="shared" ca="1" si="465"/>
        <v>48</v>
      </c>
      <c r="T537" s="4">
        <f t="shared" ca="1" si="466"/>
        <v>-2.08</v>
      </c>
      <c r="U537">
        <v>-1.92</v>
      </c>
    </row>
    <row r="538" spans="1:21" x14ac:dyDescent="0.2">
      <c r="A538">
        <v>2023</v>
      </c>
      <c r="B538" t="s">
        <v>28</v>
      </c>
      <c r="C538" t="s">
        <v>9</v>
      </c>
      <c r="D538" t="s">
        <v>17</v>
      </c>
      <c r="E538">
        <v>86</v>
      </c>
      <c r="F538">
        <f>E538*10</f>
        <v>860</v>
      </c>
      <c r="G538">
        <f t="shared" si="462"/>
        <v>-2167.1999999999998</v>
      </c>
      <c r="H538">
        <f t="shared" si="463"/>
        <v>602</v>
      </c>
      <c r="I538">
        <f t="shared" si="485"/>
        <v>258</v>
      </c>
      <c r="S538">
        <f t="shared" ca="1" si="465"/>
        <v>64</v>
      </c>
      <c r="T538" s="4">
        <f t="shared" ca="1" si="466"/>
        <v>3.4</v>
      </c>
      <c r="U538">
        <v>-3.52</v>
      </c>
    </row>
    <row r="539" spans="1:21" x14ac:dyDescent="0.2">
      <c r="A539">
        <v>2023</v>
      </c>
      <c r="B539" t="s">
        <v>28</v>
      </c>
      <c r="C539" t="s">
        <v>10</v>
      </c>
      <c r="D539" t="s">
        <v>18</v>
      </c>
      <c r="E539">
        <v>71</v>
      </c>
      <c r="F539">
        <f>E539*150</f>
        <v>10650</v>
      </c>
      <c r="G539">
        <f t="shared" si="462"/>
        <v>-31098</v>
      </c>
      <c r="H539">
        <f t="shared" si="463"/>
        <v>4970</v>
      </c>
      <c r="I539">
        <f t="shared" ref="I539:I602" si="486">E539*80</f>
        <v>5680</v>
      </c>
      <c r="S539">
        <f t="shared" ca="1" si="465"/>
        <v>55</v>
      </c>
      <c r="T539" s="4">
        <f t="shared" ca="1" si="466"/>
        <v>1.84</v>
      </c>
      <c r="U539">
        <v>-3.92</v>
      </c>
    </row>
    <row r="540" spans="1:21" x14ac:dyDescent="0.2">
      <c r="A540">
        <v>2023</v>
      </c>
      <c r="B540" t="s">
        <v>28</v>
      </c>
      <c r="C540" t="s">
        <v>10</v>
      </c>
      <c r="D540" t="s">
        <v>19</v>
      </c>
      <c r="E540">
        <v>100</v>
      </c>
      <c r="F540">
        <f>E540*180</f>
        <v>18000</v>
      </c>
      <c r="G540">
        <f t="shared" si="462"/>
        <v>-28800</v>
      </c>
      <c r="H540">
        <f t="shared" si="463"/>
        <v>7000</v>
      </c>
      <c r="I540">
        <f t="shared" ref="I540:I603" si="487">E540*110</f>
        <v>11000</v>
      </c>
      <c r="S540">
        <f t="shared" ca="1" si="465"/>
        <v>57</v>
      </c>
      <c r="T540" s="4">
        <f t="shared" ca="1" si="466"/>
        <v>0.52</v>
      </c>
      <c r="U540">
        <v>-2.6</v>
      </c>
    </row>
    <row r="541" spans="1:21" x14ac:dyDescent="0.2">
      <c r="A541">
        <v>2023</v>
      </c>
      <c r="B541" t="s">
        <v>28</v>
      </c>
      <c r="C541" t="s">
        <v>22</v>
      </c>
      <c r="D541" t="s">
        <v>13</v>
      </c>
      <c r="E541">
        <v>2</v>
      </c>
      <c r="F541">
        <f>E541*50</f>
        <v>100</v>
      </c>
      <c r="G541">
        <f t="shared" si="462"/>
        <v>412</v>
      </c>
      <c r="H541">
        <f t="shared" si="463"/>
        <v>46</v>
      </c>
      <c r="I541">
        <f t="shared" ref="I541:I604" si="488">E541*27</f>
        <v>54</v>
      </c>
      <c r="S541">
        <f t="shared" ca="1" si="465"/>
        <v>26</v>
      </c>
      <c r="T541" s="4">
        <f t="shared" ca="1" si="466"/>
        <v>2.44</v>
      </c>
      <c r="U541">
        <v>3.12</v>
      </c>
    </row>
    <row r="542" spans="1:21" x14ac:dyDescent="0.2">
      <c r="A542">
        <v>2023</v>
      </c>
      <c r="B542" t="s">
        <v>28</v>
      </c>
      <c r="C542" t="s">
        <v>47</v>
      </c>
      <c r="D542" t="s">
        <v>23</v>
      </c>
      <c r="E542">
        <v>64</v>
      </c>
      <c r="F542">
        <f>E542*110</f>
        <v>7040</v>
      </c>
      <c r="G542">
        <f t="shared" si="462"/>
        <v>-8729.6000000000022</v>
      </c>
      <c r="H542">
        <f t="shared" si="463"/>
        <v>2240</v>
      </c>
      <c r="I542">
        <f t="shared" ref="I542:I605" si="489">E542*75</f>
        <v>4800</v>
      </c>
      <c r="S542">
        <f t="shared" ca="1" si="465"/>
        <v>120</v>
      </c>
      <c r="T542" s="4">
        <f t="shared" ca="1" si="466"/>
        <v>1.32</v>
      </c>
      <c r="U542">
        <v>-2.2400000000000002</v>
      </c>
    </row>
    <row r="543" spans="1:21" x14ac:dyDescent="0.2">
      <c r="A543">
        <v>2023</v>
      </c>
      <c r="B543" t="s">
        <v>28</v>
      </c>
      <c r="C543" t="s">
        <v>22</v>
      </c>
      <c r="D543" t="s">
        <v>24</v>
      </c>
      <c r="E543">
        <v>21</v>
      </c>
      <c r="F543">
        <f>E543*90</f>
        <v>1890</v>
      </c>
      <c r="G543">
        <f t="shared" si="462"/>
        <v>604.79999999999995</v>
      </c>
      <c r="H543">
        <f t="shared" si="463"/>
        <v>819</v>
      </c>
      <c r="I543">
        <f t="shared" ref="I543:I606" si="490">E543*51</f>
        <v>1071</v>
      </c>
      <c r="S543">
        <f t="shared" ca="1" si="465"/>
        <v>142</v>
      </c>
      <c r="T543" s="4">
        <f t="shared" ca="1" si="466"/>
        <v>0.04</v>
      </c>
      <c r="U543">
        <v>-0.68</v>
      </c>
    </row>
    <row r="544" spans="1:21" x14ac:dyDescent="0.2">
      <c r="A544">
        <v>2023</v>
      </c>
      <c r="B544" t="s">
        <v>28</v>
      </c>
      <c r="C544" t="s">
        <v>47</v>
      </c>
      <c r="D544" t="s">
        <v>25</v>
      </c>
      <c r="E544">
        <v>49</v>
      </c>
      <c r="F544">
        <f>E544*190</f>
        <v>9310</v>
      </c>
      <c r="G544">
        <f t="shared" si="462"/>
        <v>11544.4</v>
      </c>
      <c r="H544">
        <f t="shared" si="463"/>
        <v>3185</v>
      </c>
      <c r="I544">
        <f t="shared" ref="I544:I607" si="491">E544*125</f>
        <v>6125</v>
      </c>
      <c r="S544">
        <f t="shared" ca="1" si="465"/>
        <v>43</v>
      </c>
      <c r="T544" s="4">
        <f t="shared" ca="1" si="466"/>
        <v>0.84</v>
      </c>
      <c r="U544">
        <v>0.24</v>
      </c>
    </row>
    <row r="545" spans="1:21" x14ac:dyDescent="0.2">
      <c r="A545">
        <v>2023</v>
      </c>
      <c r="B545" t="s">
        <v>28</v>
      </c>
      <c r="C545" t="s">
        <v>22</v>
      </c>
      <c r="D545" t="s">
        <v>26</v>
      </c>
      <c r="E545">
        <v>90</v>
      </c>
      <c r="F545">
        <f>E545*230</f>
        <v>20700</v>
      </c>
      <c r="G545">
        <f t="shared" si="462"/>
        <v>-22356</v>
      </c>
      <c r="H545">
        <f t="shared" si="463"/>
        <v>3690</v>
      </c>
      <c r="I545">
        <f t="shared" ref="I545:I608" si="492">E545*189</f>
        <v>17010</v>
      </c>
      <c r="S545">
        <f t="shared" ca="1" si="465"/>
        <v>119</v>
      </c>
      <c r="T545" s="4">
        <f t="shared" ca="1" si="466"/>
        <v>-2.68</v>
      </c>
      <c r="U545">
        <v>-2.08</v>
      </c>
    </row>
    <row r="546" spans="1:21" x14ac:dyDescent="0.2">
      <c r="A546">
        <v>2023</v>
      </c>
      <c r="B546" t="s">
        <v>28</v>
      </c>
      <c r="C546" t="s">
        <v>48</v>
      </c>
      <c r="D546" t="s">
        <v>12</v>
      </c>
      <c r="E546">
        <v>111</v>
      </c>
      <c r="F546">
        <f>E546*5</f>
        <v>555</v>
      </c>
      <c r="G546">
        <f t="shared" si="462"/>
        <v>1065.5999999999999</v>
      </c>
      <c r="H546">
        <f t="shared" si="463"/>
        <v>222</v>
      </c>
      <c r="I546">
        <f t="shared" ref="I546:I609" si="493">E546*3</f>
        <v>333</v>
      </c>
      <c r="S546">
        <f t="shared" ca="1" si="465"/>
        <v>56</v>
      </c>
      <c r="T546" s="4">
        <f t="shared" ca="1" si="466"/>
        <v>-3.68</v>
      </c>
      <c r="U546">
        <v>0.92</v>
      </c>
    </row>
    <row r="547" spans="1:21" x14ac:dyDescent="0.2">
      <c r="A547">
        <v>2023</v>
      </c>
      <c r="B547" t="s">
        <v>28</v>
      </c>
      <c r="C547" t="s">
        <v>48</v>
      </c>
      <c r="D547" t="s">
        <v>21</v>
      </c>
      <c r="E547">
        <v>43</v>
      </c>
      <c r="F547">
        <f>E547*12</f>
        <v>516</v>
      </c>
      <c r="G547">
        <f t="shared" si="462"/>
        <v>-412.80000000000007</v>
      </c>
      <c r="H547">
        <f t="shared" si="463"/>
        <v>172</v>
      </c>
      <c r="I547">
        <f t="shared" ref="I547:I610" si="494">E547*8</f>
        <v>344</v>
      </c>
      <c r="S547">
        <f t="shared" ca="1" si="465"/>
        <v>139</v>
      </c>
      <c r="T547" s="4">
        <f t="shared" ca="1" si="466"/>
        <v>-0.28000000000000003</v>
      </c>
      <c r="U547">
        <v>-1.8</v>
      </c>
    </row>
    <row r="548" spans="1:21" x14ac:dyDescent="0.2">
      <c r="A548">
        <v>2023</v>
      </c>
      <c r="B548" t="s">
        <v>29</v>
      </c>
      <c r="C548" t="s">
        <v>11</v>
      </c>
      <c r="D548" t="s">
        <v>20</v>
      </c>
      <c r="E548">
        <v>146</v>
      </c>
      <c r="F548">
        <f>E548*25</f>
        <v>3650</v>
      </c>
      <c r="G548">
        <f t="shared" si="462"/>
        <v>8176</v>
      </c>
      <c r="H548">
        <f t="shared" si="463"/>
        <v>2482</v>
      </c>
      <c r="I548">
        <f t="shared" si="494"/>
        <v>1168</v>
      </c>
      <c r="S548">
        <f t="shared" ca="1" si="465"/>
        <v>66</v>
      </c>
      <c r="T548" s="4">
        <f t="shared" ca="1" si="466"/>
        <v>2.64</v>
      </c>
      <c r="U548">
        <v>1.24</v>
      </c>
    </row>
    <row r="549" spans="1:21" x14ac:dyDescent="0.2">
      <c r="A549">
        <v>2023</v>
      </c>
      <c r="B549" t="s">
        <v>29</v>
      </c>
      <c r="C549" t="s">
        <v>11</v>
      </c>
      <c r="D549" t="s">
        <v>14</v>
      </c>
      <c r="E549">
        <v>120</v>
      </c>
      <c r="F549">
        <f>E549*15</f>
        <v>1800</v>
      </c>
      <c r="G549">
        <f t="shared" si="462"/>
        <v>6192</v>
      </c>
      <c r="H549">
        <f t="shared" si="463"/>
        <v>1200</v>
      </c>
      <c r="I549">
        <f t="shared" ref="I549:I612" si="495">E549*5</f>
        <v>600</v>
      </c>
      <c r="S549">
        <f t="shared" ca="1" si="465"/>
        <v>2</v>
      </c>
      <c r="T549" s="4">
        <f t="shared" ca="1" si="466"/>
        <v>0.24</v>
      </c>
      <c r="U549">
        <v>2.44</v>
      </c>
    </row>
    <row r="550" spans="1:21" x14ac:dyDescent="0.2">
      <c r="A550">
        <v>2023</v>
      </c>
      <c r="B550" t="s">
        <v>29</v>
      </c>
      <c r="C550" t="s">
        <v>9</v>
      </c>
      <c r="D550" t="s">
        <v>15</v>
      </c>
      <c r="E550">
        <v>114</v>
      </c>
      <c r="F550">
        <f>E550*10</f>
        <v>1140</v>
      </c>
      <c r="G550">
        <f t="shared" si="462"/>
        <v>1596</v>
      </c>
      <c r="H550">
        <f t="shared" si="463"/>
        <v>684</v>
      </c>
      <c r="I550">
        <f t="shared" ref="I550:I613" si="496">E550*4</f>
        <v>456</v>
      </c>
      <c r="S550">
        <f t="shared" ca="1" si="465"/>
        <v>43</v>
      </c>
      <c r="T550" s="4">
        <f t="shared" ca="1" si="466"/>
        <v>-1.68</v>
      </c>
      <c r="U550">
        <v>0.4</v>
      </c>
    </row>
    <row r="551" spans="1:21" x14ac:dyDescent="0.2">
      <c r="A551">
        <v>2023</v>
      </c>
      <c r="B551" t="s">
        <v>29</v>
      </c>
      <c r="C551" t="s">
        <v>9</v>
      </c>
      <c r="D551" t="s">
        <v>16</v>
      </c>
      <c r="E551">
        <v>12</v>
      </c>
      <c r="F551">
        <f>E551*10</f>
        <v>120</v>
      </c>
      <c r="G551">
        <f t="shared" si="462"/>
        <v>-278.39999999999998</v>
      </c>
      <c r="H551">
        <f t="shared" si="463"/>
        <v>84</v>
      </c>
      <c r="I551">
        <f t="shared" ref="I551:I614" si="497">E551*3</f>
        <v>36</v>
      </c>
      <c r="S551">
        <f t="shared" ca="1" si="465"/>
        <v>18</v>
      </c>
      <c r="T551" s="4">
        <f t="shared" ca="1" si="466"/>
        <v>-1.56</v>
      </c>
      <c r="U551">
        <v>-3.32</v>
      </c>
    </row>
    <row r="552" spans="1:21" x14ac:dyDescent="0.2">
      <c r="A552">
        <v>2023</v>
      </c>
      <c r="B552" t="s">
        <v>29</v>
      </c>
      <c r="C552" t="s">
        <v>9</v>
      </c>
      <c r="D552" t="s">
        <v>17</v>
      </c>
      <c r="E552">
        <v>122</v>
      </c>
      <c r="F552">
        <f>E552*10</f>
        <v>1220</v>
      </c>
      <c r="G552">
        <f t="shared" si="462"/>
        <v>3220.8</v>
      </c>
      <c r="H552">
        <f t="shared" si="463"/>
        <v>854</v>
      </c>
      <c r="I552">
        <f t="shared" si="497"/>
        <v>366</v>
      </c>
      <c r="S552">
        <f t="shared" ca="1" si="465"/>
        <v>119</v>
      </c>
      <c r="T552" s="4">
        <f t="shared" ca="1" si="466"/>
        <v>-1.76</v>
      </c>
      <c r="U552">
        <v>1.64</v>
      </c>
    </row>
    <row r="553" spans="1:21" x14ac:dyDescent="0.2">
      <c r="A553">
        <v>2023</v>
      </c>
      <c r="B553" t="s">
        <v>29</v>
      </c>
      <c r="C553" t="s">
        <v>10</v>
      </c>
      <c r="D553" t="s">
        <v>18</v>
      </c>
      <c r="E553">
        <v>66</v>
      </c>
      <c r="F553">
        <f>E553*150</f>
        <v>9900</v>
      </c>
      <c r="G553">
        <f t="shared" si="462"/>
        <v>36036</v>
      </c>
      <c r="H553">
        <f t="shared" si="463"/>
        <v>4620</v>
      </c>
      <c r="I553">
        <f t="shared" ref="I553:I616" si="498">E553*80</f>
        <v>5280</v>
      </c>
      <c r="S553">
        <f t="shared" ca="1" si="465"/>
        <v>88</v>
      </c>
      <c r="T553" s="4">
        <f t="shared" ca="1" si="466"/>
        <v>3.2</v>
      </c>
      <c r="U553">
        <v>2.64</v>
      </c>
    </row>
    <row r="554" spans="1:21" x14ac:dyDescent="0.2">
      <c r="A554">
        <v>2023</v>
      </c>
      <c r="B554" t="s">
        <v>29</v>
      </c>
      <c r="C554" t="s">
        <v>10</v>
      </c>
      <c r="D554" t="s">
        <v>19</v>
      </c>
      <c r="E554">
        <v>75</v>
      </c>
      <c r="F554">
        <f>E554*180</f>
        <v>13500</v>
      </c>
      <c r="G554">
        <f t="shared" si="462"/>
        <v>-19440</v>
      </c>
      <c r="H554">
        <f t="shared" si="463"/>
        <v>5250</v>
      </c>
      <c r="I554">
        <f t="shared" ref="I554:I617" si="499">E554*110</f>
        <v>8250</v>
      </c>
      <c r="S554">
        <f t="shared" ca="1" si="465"/>
        <v>84</v>
      </c>
      <c r="T554" s="4">
        <f t="shared" ca="1" si="466"/>
        <v>0.28000000000000003</v>
      </c>
      <c r="U554">
        <v>-2.44</v>
      </c>
    </row>
    <row r="555" spans="1:21" x14ac:dyDescent="0.2">
      <c r="A555">
        <v>2023</v>
      </c>
      <c r="B555" t="s">
        <v>29</v>
      </c>
      <c r="C555" t="s">
        <v>22</v>
      </c>
      <c r="D555" t="s">
        <v>13</v>
      </c>
      <c r="E555">
        <v>68</v>
      </c>
      <c r="F555">
        <f>E555*50</f>
        <v>3400</v>
      </c>
      <c r="G555">
        <f t="shared" si="462"/>
        <v>7480</v>
      </c>
      <c r="H555">
        <f t="shared" si="463"/>
        <v>1564</v>
      </c>
      <c r="I555">
        <f t="shared" ref="I555:I618" si="500">E555*27</f>
        <v>1836</v>
      </c>
      <c r="S555">
        <f t="shared" ca="1" si="465"/>
        <v>50</v>
      </c>
      <c r="T555" s="4">
        <f t="shared" ca="1" si="466"/>
        <v>3.48</v>
      </c>
      <c r="U555">
        <v>1.2</v>
      </c>
    </row>
    <row r="556" spans="1:21" x14ac:dyDescent="0.2">
      <c r="A556">
        <v>2023</v>
      </c>
      <c r="B556" t="s">
        <v>29</v>
      </c>
      <c r="C556" t="s">
        <v>47</v>
      </c>
      <c r="D556" t="s">
        <v>23</v>
      </c>
      <c r="E556">
        <v>18</v>
      </c>
      <c r="F556">
        <f>E556*110</f>
        <v>1980</v>
      </c>
      <c r="G556">
        <f t="shared" si="462"/>
        <v>4039.2000000000003</v>
      </c>
      <c r="H556">
        <f t="shared" si="463"/>
        <v>630</v>
      </c>
      <c r="I556">
        <f t="shared" ref="I556:I619" si="501">E556*75</f>
        <v>1350</v>
      </c>
      <c r="S556">
        <f t="shared" ca="1" si="465"/>
        <v>1</v>
      </c>
      <c r="T556" s="4">
        <f t="shared" ca="1" si="466"/>
        <v>0.16</v>
      </c>
      <c r="U556">
        <v>1.04</v>
      </c>
    </row>
    <row r="557" spans="1:21" x14ac:dyDescent="0.2">
      <c r="A557">
        <v>2023</v>
      </c>
      <c r="B557" t="s">
        <v>29</v>
      </c>
      <c r="C557" t="s">
        <v>22</v>
      </c>
      <c r="D557" t="s">
        <v>24</v>
      </c>
      <c r="E557">
        <v>112</v>
      </c>
      <c r="F557">
        <f>E557*90</f>
        <v>10080</v>
      </c>
      <c r="G557">
        <f t="shared" si="462"/>
        <v>37900.800000000003</v>
      </c>
      <c r="H557">
        <f t="shared" si="463"/>
        <v>4368</v>
      </c>
      <c r="I557">
        <f t="shared" ref="I557:I620" si="502">E557*51</f>
        <v>5712</v>
      </c>
      <c r="S557">
        <f t="shared" ca="1" si="465"/>
        <v>45</v>
      </c>
      <c r="T557" s="4">
        <f t="shared" ca="1" si="466"/>
        <v>-3.88</v>
      </c>
      <c r="U557">
        <v>2.76</v>
      </c>
    </row>
    <row r="558" spans="1:21" x14ac:dyDescent="0.2">
      <c r="A558">
        <v>2023</v>
      </c>
      <c r="B558" t="s">
        <v>29</v>
      </c>
      <c r="C558" t="s">
        <v>47</v>
      </c>
      <c r="D558" t="s">
        <v>25</v>
      </c>
      <c r="E558">
        <v>142</v>
      </c>
      <c r="F558">
        <f>E558*190</f>
        <v>26980</v>
      </c>
      <c r="G558">
        <f t="shared" si="462"/>
        <v>128424.79999999999</v>
      </c>
      <c r="H558">
        <f t="shared" si="463"/>
        <v>9230</v>
      </c>
      <c r="I558">
        <f t="shared" ref="I558:I621" si="503">E558*125</f>
        <v>17750</v>
      </c>
      <c r="S558">
        <f t="shared" ca="1" si="465"/>
        <v>15</v>
      </c>
      <c r="T558" s="4">
        <f t="shared" ca="1" si="466"/>
        <v>0.96</v>
      </c>
      <c r="U558">
        <v>3.76</v>
      </c>
    </row>
    <row r="559" spans="1:21" x14ac:dyDescent="0.2">
      <c r="A559">
        <v>2023</v>
      </c>
      <c r="B559" t="s">
        <v>29</v>
      </c>
      <c r="C559" t="s">
        <v>22</v>
      </c>
      <c r="D559" t="s">
        <v>26</v>
      </c>
      <c r="E559">
        <v>59</v>
      </c>
      <c r="F559">
        <f>E559*230</f>
        <v>13570</v>
      </c>
      <c r="G559">
        <f t="shared" si="462"/>
        <v>7056.4000000000005</v>
      </c>
      <c r="H559">
        <f t="shared" si="463"/>
        <v>2419</v>
      </c>
      <c r="I559">
        <f t="shared" ref="I559:I622" si="504">E559*189</f>
        <v>11151</v>
      </c>
      <c r="S559">
        <f t="shared" ca="1" si="465"/>
        <v>25</v>
      </c>
      <c r="T559" s="4">
        <f t="shared" ca="1" si="466"/>
        <v>3.32</v>
      </c>
      <c r="U559">
        <v>-0.48</v>
      </c>
    </row>
    <row r="560" spans="1:21" x14ac:dyDescent="0.2">
      <c r="A560">
        <v>2023</v>
      </c>
      <c r="B560" t="s">
        <v>29</v>
      </c>
      <c r="C560" t="s">
        <v>48</v>
      </c>
      <c r="D560" t="s">
        <v>12</v>
      </c>
      <c r="E560">
        <v>101</v>
      </c>
      <c r="F560">
        <f>E560*5</f>
        <v>505</v>
      </c>
      <c r="G560">
        <f t="shared" si="462"/>
        <v>1353.4</v>
      </c>
      <c r="H560">
        <f t="shared" si="463"/>
        <v>202</v>
      </c>
      <c r="I560">
        <f t="shared" ref="I560:I623" si="505">E560*3</f>
        <v>303</v>
      </c>
      <c r="S560">
        <f t="shared" ca="1" si="465"/>
        <v>22</v>
      </c>
      <c r="T560" s="4">
        <f t="shared" ca="1" si="466"/>
        <v>0.92</v>
      </c>
      <c r="U560">
        <v>1.68</v>
      </c>
    </row>
    <row r="561" spans="1:21" x14ac:dyDescent="0.2">
      <c r="A561">
        <v>2023</v>
      </c>
      <c r="B561" t="s">
        <v>29</v>
      </c>
      <c r="C561" t="s">
        <v>48</v>
      </c>
      <c r="D561" t="s">
        <v>21</v>
      </c>
      <c r="E561">
        <v>133</v>
      </c>
      <c r="F561">
        <f>E561*12</f>
        <v>1596</v>
      </c>
      <c r="G561">
        <f t="shared" si="462"/>
        <v>6128.6399999999994</v>
      </c>
      <c r="H561">
        <f t="shared" si="463"/>
        <v>532</v>
      </c>
      <c r="I561">
        <f t="shared" ref="I561:I624" si="506">E561*8</f>
        <v>1064</v>
      </c>
      <c r="S561">
        <f t="shared" ca="1" si="465"/>
        <v>79</v>
      </c>
      <c r="T561" s="4">
        <f t="shared" ca="1" si="466"/>
        <v>0</v>
      </c>
      <c r="U561">
        <v>2.84</v>
      </c>
    </row>
    <row r="562" spans="1:21" x14ac:dyDescent="0.2">
      <c r="A562">
        <v>2023</v>
      </c>
      <c r="B562" t="s">
        <v>30</v>
      </c>
      <c r="C562" t="s">
        <v>11</v>
      </c>
      <c r="D562" t="s">
        <v>20</v>
      </c>
      <c r="E562">
        <v>27</v>
      </c>
      <c r="F562">
        <f>E562*25</f>
        <v>675</v>
      </c>
      <c r="G562">
        <f t="shared" si="462"/>
        <v>1458</v>
      </c>
      <c r="H562">
        <f t="shared" si="463"/>
        <v>459</v>
      </c>
      <c r="I562">
        <f t="shared" si="506"/>
        <v>216</v>
      </c>
      <c r="S562">
        <f t="shared" ca="1" si="465"/>
        <v>111</v>
      </c>
      <c r="T562" s="4">
        <f t="shared" ca="1" si="466"/>
        <v>-3.44</v>
      </c>
      <c r="U562">
        <v>1.1599999999999999</v>
      </c>
    </row>
    <row r="563" spans="1:21" x14ac:dyDescent="0.2">
      <c r="A563">
        <v>2023</v>
      </c>
      <c r="B563" t="s">
        <v>30</v>
      </c>
      <c r="C563" t="s">
        <v>11</v>
      </c>
      <c r="D563" t="s">
        <v>14</v>
      </c>
      <c r="E563">
        <v>57</v>
      </c>
      <c r="F563">
        <f>E563*15</f>
        <v>855</v>
      </c>
      <c r="G563">
        <f t="shared" si="462"/>
        <v>3591</v>
      </c>
      <c r="H563">
        <f t="shared" si="463"/>
        <v>570</v>
      </c>
      <c r="I563">
        <f t="shared" ref="I563:I626" si="507">E563*5</f>
        <v>285</v>
      </c>
      <c r="S563">
        <f t="shared" ca="1" si="465"/>
        <v>121</v>
      </c>
      <c r="T563" s="4">
        <f t="shared" ca="1" si="466"/>
        <v>-0.08</v>
      </c>
      <c r="U563">
        <v>3.2</v>
      </c>
    </row>
    <row r="564" spans="1:21" x14ac:dyDescent="0.2">
      <c r="A564">
        <v>2023</v>
      </c>
      <c r="B564" t="s">
        <v>30</v>
      </c>
      <c r="C564" t="s">
        <v>9</v>
      </c>
      <c r="D564" t="s">
        <v>15</v>
      </c>
      <c r="E564">
        <v>59</v>
      </c>
      <c r="F564">
        <f>E564*10</f>
        <v>590</v>
      </c>
      <c r="G564">
        <f t="shared" si="462"/>
        <v>755.2</v>
      </c>
      <c r="H564">
        <f t="shared" si="463"/>
        <v>354</v>
      </c>
      <c r="I564">
        <f t="shared" ref="I564:I627" si="508">E564*4</f>
        <v>236</v>
      </c>
      <c r="S564">
        <f t="shared" ca="1" si="465"/>
        <v>146</v>
      </c>
      <c r="T564" s="4">
        <f t="shared" ca="1" si="466"/>
        <v>3.4</v>
      </c>
      <c r="U564">
        <v>0.28000000000000003</v>
      </c>
    </row>
    <row r="565" spans="1:21" x14ac:dyDescent="0.2">
      <c r="A565">
        <v>2023</v>
      </c>
      <c r="B565" t="s">
        <v>30</v>
      </c>
      <c r="C565" t="s">
        <v>9</v>
      </c>
      <c r="D565" t="s">
        <v>16</v>
      </c>
      <c r="E565">
        <v>137</v>
      </c>
      <c r="F565">
        <f>E565*10</f>
        <v>1370</v>
      </c>
      <c r="G565">
        <f t="shared" si="462"/>
        <v>2575.6</v>
      </c>
      <c r="H565">
        <f t="shared" si="463"/>
        <v>959</v>
      </c>
      <c r="I565">
        <f t="shared" ref="I565:I628" si="509">E565*3</f>
        <v>411</v>
      </c>
      <c r="S565">
        <f t="shared" ca="1" si="465"/>
        <v>27</v>
      </c>
      <c r="T565" s="4">
        <f t="shared" ca="1" si="466"/>
        <v>2.2400000000000002</v>
      </c>
      <c r="U565">
        <v>0.88</v>
      </c>
    </row>
    <row r="566" spans="1:21" x14ac:dyDescent="0.2">
      <c r="A566">
        <v>2023</v>
      </c>
      <c r="B566" t="s">
        <v>30</v>
      </c>
      <c r="C566" t="s">
        <v>9</v>
      </c>
      <c r="D566" t="s">
        <v>17</v>
      </c>
      <c r="E566">
        <v>64</v>
      </c>
      <c r="F566">
        <f>E566*10</f>
        <v>640</v>
      </c>
      <c r="G566">
        <f t="shared" si="462"/>
        <v>1254.4000000000001</v>
      </c>
      <c r="H566">
        <f t="shared" si="463"/>
        <v>448</v>
      </c>
      <c r="I566">
        <f t="shared" si="509"/>
        <v>192</v>
      </c>
      <c r="S566">
        <f t="shared" ca="1" si="465"/>
        <v>60</v>
      </c>
      <c r="T566" s="4">
        <f t="shared" ca="1" si="466"/>
        <v>0.4</v>
      </c>
      <c r="U566">
        <v>0.96</v>
      </c>
    </row>
    <row r="567" spans="1:21" x14ac:dyDescent="0.2">
      <c r="A567">
        <v>2023</v>
      </c>
      <c r="B567" t="s">
        <v>30</v>
      </c>
      <c r="C567" t="s">
        <v>10</v>
      </c>
      <c r="D567" t="s">
        <v>18</v>
      </c>
      <c r="E567">
        <v>124</v>
      </c>
      <c r="F567">
        <f>E567*150</f>
        <v>18600</v>
      </c>
      <c r="G567">
        <f t="shared" si="462"/>
        <v>-39432</v>
      </c>
      <c r="H567">
        <f t="shared" si="463"/>
        <v>8680</v>
      </c>
      <c r="I567">
        <f t="shared" ref="I567:I630" si="510">E567*80</f>
        <v>9920</v>
      </c>
      <c r="S567">
        <f t="shared" ca="1" si="465"/>
        <v>101</v>
      </c>
      <c r="T567" s="4">
        <f t="shared" ca="1" si="466"/>
        <v>1.56</v>
      </c>
      <c r="U567">
        <v>-3.12</v>
      </c>
    </row>
    <row r="568" spans="1:21" x14ac:dyDescent="0.2">
      <c r="A568">
        <v>2023</v>
      </c>
      <c r="B568" t="s">
        <v>30</v>
      </c>
      <c r="C568" t="s">
        <v>10</v>
      </c>
      <c r="D568" t="s">
        <v>19</v>
      </c>
      <c r="E568">
        <v>130</v>
      </c>
      <c r="F568">
        <f>E568*180</f>
        <v>23400</v>
      </c>
      <c r="G568">
        <f t="shared" si="462"/>
        <v>50544</v>
      </c>
      <c r="H568">
        <f t="shared" si="463"/>
        <v>9100</v>
      </c>
      <c r="I568">
        <f t="shared" ref="I568:I631" si="511">E568*110</f>
        <v>14300</v>
      </c>
      <c r="S568">
        <f t="shared" ca="1" si="465"/>
        <v>91</v>
      </c>
      <c r="T568" s="4">
        <f t="shared" ca="1" si="466"/>
        <v>1.36</v>
      </c>
      <c r="U568">
        <v>1.1599999999999999</v>
      </c>
    </row>
    <row r="569" spans="1:21" x14ac:dyDescent="0.2">
      <c r="A569">
        <v>2023</v>
      </c>
      <c r="B569" t="s">
        <v>30</v>
      </c>
      <c r="C569" t="s">
        <v>22</v>
      </c>
      <c r="D569" t="s">
        <v>13</v>
      </c>
      <c r="E569">
        <v>135</v>
      </c>
      <c r="F569">
        <f>E569*50</f>
        <v>6750</v>
      </c>
      <c r="G569">
        <f t="shared" si="462"/>
        <v>-17550</v>
      </c>
      <c r="H569">
        <f t="shared" si="463"/>
        <v>3105</v>
      </c>
      <c r="I569">
        <f t="shared" ref="I569:I632" si="512">E569*27</f>
        <v>3645</v>
      </c>
      <c r="S569">
        <f t="shared" ca="1" si="465"/>
        <v>96</v>
      </c>
      <c r="T569" s="4">
        <f t="shared" ca="1" si="466"/>
        <v>-3.52</v>
      </c>
      <c r="U569">
        <v>-3.6</v>
      </c>
    </row>
    <row r="570" spans="1:21" x14ac:dyDescent="0.2">
      <c r="A570">
        <v>2023</v>
      </c>
      <c r="B570" t="s">
        <v>30</v>
      </c>
      <c r="C570" t="s">
        <v>47</v>
      </c>
      <c r="D570" t="s">
        <v>23</v>
      </c>
      <c r="E570">
        <v>69</v>
      </c>
      <c r="F570">
        <f>E570*110</f>
        <v>7590</v>
      </c>
      <c r="G570">
        <f t="shared" si="462"/>
        <v>-3036</v>
      </c>
      <c r="H570">
        <f t="shared" si="463"/>
        <v>2415</v>
      </c>
      <c r="I570">
        <f t="shared" ref="I570:I633" si="513">E570*75</f>
        <v>5175</v>
      </c>
      <c r="S570">
        <f t="shared" ca="1" si="465"/>
        <v>46</v>
      </c>
      <c r="T570" s="4">
        <f t="shared" ca="1" si="466"/>
        <v>-2.6</v>
      </c>
      <c r="U570">
        <v>-1.4</v>
      </c>
    </row>
    <row r="571" spans="1:21" x14ac:dyDescent="0.2">
      <c r="A571">
        <v>2023</v>
      </c>
      <c r="B571" t="s">
        <v>30</v>
      </c>
      <c r="C571" t="s">
        <v>22</v>
      </c>
      <c r="D571" t="s">
        <v>24</v>
      </c>
      <c r="E571">
        <v>81</v>
      </c>
      <c r="F571">
        <f>E571*90</f>
        <v>7290</v>
      </c>
      <c r="G571">
        <f t="shared" si="462"/>
        <v>28576.799999999999</v>
      </c>
      <c r="H571">
        <f t="shared" si="463"/>
        <v>3159</v>
      </c>
      <c r="I571">
        <f t="shared" ref="I571:I634" si="514">E571*51</f>
        <v>4131</v>
      </c>
      <c r="S571">
        <f t="shared" ca="1" si="465"/>
        <v>52</v>
      </c>
      <c r="T571" s="4">
        <f t="shared" ca="1" si="466"/>
        <v>-1.48</v>
      </c>
      <c r="U571">
        <v>2.92</v>
      </c>
    </row>
    <row r="572" spans="1:21" x14ac:dyDescent="0.2">
      <c r="A572">
        <v>2023</v>
      </c>
      <c r="B572" t="s">
        <v>30</v>
      </c>
      <c r="C572" t="s">
        <v>47</v>
      </c>
      <c r="D572" t="s">
        <v>25</v>
      </c>
      <c r="E572">
        <v>4</v>
      </c>
      <c r="F572">
        <f>E572*190</f>
        <v>760</v>
      </c>
      <c r="G572">
        <f t="shared" si="462"/>
        <v>-638.40000000000009</v>
      </c>
      <c r="H572">
        <f t="shared" si="463"/>
        <v>260</v>
      </c>
      <c r="I572">
        <f t="shared" ref="I572:I635" si="515">E572*125</f>
        <v>500</v>
      </c>
      <c r="S572">
        <f t="shared" ca="1" si="465"/>
        <v>81</v>
      </c>
      <c r="T572" s="4">
        <f t="shared" ca="1" si="466"/>
        <v>-2.8</v>
      </c>
      <c r="U572">
        <v>-1.84</v>
      </c>
    </row>
    <row r="573" spans="1:21" x14ac:dyDescent="0.2">
      <c r="A573">
        <v>2023</v>
      </c>
      <c r="B573" t="s">
        <v>30</v>
      </c>
      <c r="C573" t="s">
        <v>22</v>
      </c>
      <c r="D573" t="s">
        <v>26</v>
      </c>
      <c r="E573">
        <v>70</v>
      </c>
      <c r="F573">
        <f>E573*230</f>
        <v>16100</v>
      </c>
      <c r="G573">
        <f t="shared" si="462"/>
        <v>-23184</v>
      </c>
      <c r="H573">
        <f t="shared" si="463"/>
        <v>2870</v>
      </c>
      <c r="I573">
        <f t="shared" ref="I573:I636" si="516">E573*189</f>
        <v>13230</v>
      </c>
      <c r="S573">
        <f t="shared" ca="1" si="465"/>
        <v>23</v>
      </c>
      <c r="T573" s="4">
        <f t="shared" ca="1" si="466"/>
        <v>1.88</v>
      </c>
      <c r="U573">
        <v>-2.44</v>
      </c>
    </row>
    <row r="574" spans="1:21" x14ac:dyDescent="0.2">
      <c r="A574">
        <v>2023</v>
      </c>
      <c r="B574" t="s">
        <v>30</v>
      </c>
      <c r="C574" t="s">
        <v>48</v>
      </c>
      <c r="D574" t="s">
        <v>12</v>
      </c>
      <c r="E574">
        <v>107</v>
      </c>
      <c r="F574">
        <f>E574*5</f>
        <v>535</v>
      </c>
      <c r="G574">
        <f t="shared" si="462"/>
        <v>-577.79999999999995</v>
      </c>
      <c r="H574">
        <f t="shared" si="463"/>
        <v>214</v>
      </c>
      <c r="I574">
        <f t="shared" ref="I574:I637" si="517">E574*3</f>
        <v>321</v>
      </c>
      <c r="S574">
        <f t="shared" ca="1" si="465"/>
        <v>35</v>
      </c>
      <c r="T574" s="4">
        <f t="shared" ca="1" si="466"/>
        <v>1.08</v>
      </c>
      <c r="U574">
        <v>-2.08</v>
      </c>
    </row>
    <row r="575" spans="1:21" x14ac:dyDescent="0.2">
      <c r="A575">
        <v>2023</v>
      </c>
      <c r="B575" t="s">
        <v>30</v>
      </c>
      <c r="C575" t="s">
        <v>48</v>
      </c>
      <c r="D575" t="s">
        <v>21</v>
      </c>
      <c r="E575">
        <v>25</v>
      </c>
      <c r="F575">
        <f>E575*12</f>
        <v>300</v>
      </c>
      <c r="G575">
        <f t="shared" si="462"/>
        <v>1200</v>
      </c>
      <c r="H575">
        <f t="shared" si="463"/>
        <v>100</v>
      </c>
      <c r="I575">
        <f t="shared" ref="I575:I638" si="518">E575*8</f>
        <v>200</v>
      </c>
      <c r="S575">
        <f t="shared" ca="1" si="465"/>
        <v>114</v>
      </c>
      <c r="T575" s="4">
        <f t="shared" ca="1" si="466"/>
        <v>3.4</v>
      </c>
      <c r="U575">
        <v>3</v>
      </c>
    </row>
    <row r="576" spans="1:21" x14ac:dyDescent="0.2">
      <c r="A576">
        <v>2023</v>
      </c>
      <c r="B576" t="s">
        <v>31</v>
      </c>
      <c r="C576" t="s">
        <v>11</v>
      </c>
      <c r="D576" t="s">
        <v>20</v>
      </c>
      <c r="E576">
        <v>108</v>
      </c>
      <c r="F576">
        <f>E576*25</f>
        <v>2700</v>
      </c>
      <c r="G576">
        <f t="shared" si="462"/>
        <v>-432</v>
      </c>
      <c r="H576">
        <f t="shared" si="463"/>
        <v>1836</v>
      </c>
      <c r="I576">
        <f t="shared" si="518"/>
        <v>864</v>
      </c>
      <c r="S576">
        <f t="shared" ca="1" si="465"/>
        <v>31</v>
      </c>
      <c r="T576" s="4">
        <f t="shared" ca="1" si="466"/>
        <v>-0.12</v>
      </c>
      <c r="U576">
        <v>-1.1599999999999999</v>
      </c>
    </row>
    <row r="577" spans="1:21" x14ac:dyDescent="0.2">
      <c r="A577">
        <v>2023</v>
      </c>
      <c r="B577" t="s">
        <v>31</v>
      </c>
      <c r="C577" t="s">
        <v>11</v>
      </c>
      <c r="D577" t="s">
        <v>14</v>
      </c>
      <c r="E577">
        <v>23</v>
      </c>
      <c r="F577">
        <f>E577*15</f>
        <v>345</v>
      </c>
      <c r="G577">
        <f t="shared" si="462"/>
        <v>1587</v>
      </c>
      <c r="H577">
        <f t="shared" si="463"/>
        <v>230</v>
      </c>
      <c r="I577">
        <f t="shared" ref="I577:I640" si="519">E577*5</f>
        <v>115</v>
      </c>
      <c r="S577">
        <f t="shared" ca="1" si="465"/>
        <v>119</v>
      </c>
      <c r="T577" s="4">
        <f t="shared" ca="1" si="466"/>
        <v>-0.44</v>
      </c>
      <c r="U577">
        <v>3.6</v>
      </c>
    </row>
    <row r="578" spans="1:21" x14ac:dyDescent="0.2">
      <c r="A578">
        <v>2023</v>
      </c>
      <c r="B578" t="s">
        <v>31</v>
      </c>
      <c r="C578" t="s">
        <v>9</v>
      </c>
      <c r="D578" t="s">
        <v>15</v>
      </c>
      <c r="E578">
        <v>93</v>
      </c>
      <c r="F578">
        <f>E578*10</f>
        <v>930</v>
      </c>
      <c r="G578">
        <f t="shared" si="462"/>
        <v>-1488</v>
      </c>
      <c r="H578">
        <f t="shared" si="463"/>
        <v>558</v>
      </c>
      <c r="I578">
        <f t="shared" ref="I578:I641" si="520">E578*4</f>
        <v>372</v>
      </c>
      <c r="S578">
        <f t="shared" ca="1" si="465"/>
        <v>1</v>
      </c>
      <c r="T578" s="4">
        <f t="shared" ca="1" si="466"/>
        <v>-0.96</v>
      </c>
      <c r="U578">
        <v>-2.6</v>
      </c>
    </row>
    <row r="579" spans="1:21" x14ac:dyDescent="0.2">
      <c r="A579">
        <v>2023</v>
      </c>
      <c r="B579" t="s">
        <v>31</v>
      </c>
      <c r="C579" t="s">
        <v>9</v>
      </c>
      <c r="D579" t="s">
        <v>16</v>
      </c>
      <c r="E579">
        <v>135</v>
      </c>
      <c r="F579">
        <f>E579*10</f>
        <v>1350</v>
      </c>
      <c r="G579">
        <f t="shared" ref="G579:G642" si="521">F579+(F579*U579)</f>
        <v>4320</v>
      </c>
      <c r="H579">
        <f t="shared" ref="H579:H642" si="522">F579-I579</f>
        <v>945</v>
      </c>
      <c r="I579">
        <f t="shared" ref="I579:I642" si="523">E579*3</f>
        <v>405</v>
      </c>
      <c r="S579">
        <f t="shared" ref="S579:S642" ca="1" si="524">RANDBETWEEN(1,150)</f>
        <v>44</v>
      </c>
      <c r="T579" s="4">
        <f t="shared" ref="T579:T642" ca="1" si="525">RANDBETWEEN(-100,100)/25</f>
        <v>1.8</v>
      </c>
      <c r="U579">
        <v>2.2000000000000002</v>
      </c>
    </row>
    <row r="580" spans="1:21" x14ac:dyDescent="0.2">
      <c r="A580">
        <v>2023</v>
      </c>
      <c r="B580" t="s">
        <v>31</v>
      </c>
      <c r="C580" t="s">
        <v>9</v>
      </c>
      <c r="D580" t="s">
        <v>17</v>
      </c>
      <c r="E580">
        <v>90</v>
      </c>
      <c r="F580">
        <f>E580*10</f>
        <v>900</v>
      </c>
      <c r="G580">
        <f t="shared" si="521"/>
        <v>3888</v>
      </c>
      <c r="H580">
        <f t="shared" si="522"/>
        <v>630</v>
      </c>
      <c r="I580">
        <f t="shared" si="523"/>
        <v>270</v>
      </c>
      <c r="S580">
        <f t="shared" ca="1" si="524"/>
        <v>135</v>
      </c>
      <c r="T580" s="4">
        <f t="shared" ca="1" si="525"/>
        <v>3</v>
      </c>
      <c r="U580">
        <v>3.32</v>
      </c>
    </row>
    <row r="581" spans="1:21" x14ac:dyDescent="0.2">
      <c r="A581">
        <v>2023</v>
      </c>
      <c r="B581" t="s">
        <v>31</v>
      </c>
      <c r="C581" t="s">
        <v>10</v>
      </c>
      <c r="D581" t="s">
        <v>18</v>
      </c>
      <c r="E581">
        <v>99</v>
      </c>
      <c r="F581">
        <f>E581*150</f>
        <v>14850</v>
      </c>
      <c r="G581">
        <f t="shared" si="521"/>
        <v>55242</v>
      </c>
      <c r="H581">
        <f t="shared" si="522"/>
        <v>6930</v>
      </c>
      <c r="I581">
        <f t="shared" ref="I581:I644" si="526">E581*80</f>
        <v>7920</v>
      </c>
      <c r="S581">
        <f t="shared" ca="1" si="524"/>
        <v>49</v>
      </c>
      <c r="T581" s="4">
        <f t="shared" ca="1" si="525"/>
        <v>1.32</v>
      </c>
      <c r="U581">
        <v>2.72</v>
      </c>
    </row>
    <row r="582" spans="1:21" x14ac:dyDescent="0.2">
      <c r="A582">
        <v>2023</v>
      </c>
      <c r="B582" t="s">
        <v>31</v>
      </c>
      <c r="C582" t="s">
        <v>10</v>
      </c>
      <c r="D582" t="s">
        <v>19</v>
      </c>
      <c r="E582">
        <v>145</v>
      </c>
      <c r="F582">
        <f>E582*180</f>
        <v>26100</v>
      </c>
      <c r="G582">
        <f t="shared" si="521"/>
        <v>107532</v>
      </c>
      <c r="H582">
        <f t="shared" si="522"/>
        <v>10150</v>
      </c>
      <c r="I582">
        <f t="shared" ref="I582:I645" si="527">E582*110</f>
        <v>15950</v>
      </c>
      <c r="S582">
        <f t="shared" ca="1" si="524"/>
        <v>108</v>
      </c>
      <c r="T582" s="4">
        <f t="shared" ca="1" si="525"/>
        <v>-2.52</v>
      </c>
      <c r="U582">
        <v>3.12</v>
      </c>
    </row>
    <row r="583" spans="1:21" x14ac:dyDescent="0.2">
      <c r="A583">
        <v>2023</v>
      </c>
      <c r="B583" t="s">
        <v>31</v>
      </c>
      <c r="C583" t="s">
        <v>22</v>
      </c>
      <c r="D583" t="s">
        <v>13</v>
      </c>
      <c r="E583">
        <v>1</v>
      </c>
      <c r="F583">
        <f>E583*50</f>
        <v>50</v>
      </c>
      <c r="G583">
        <f t="shared" si="521"/>
        <v>-78</v>
      </c>
      <c r="H583">
        <f t="shared" si="522"/>
        <v>23</v>
      </c>
      <c r="I583">
        <f t="shared" ref="I583:I646" si="528">E583*27</f>
        <v>27</v>
      </c>
      <c r="S583">
        <f t="shared" ca="1" si="524"/>
        <v>111</v>
      </c>
      <c r="T583" s="4">
        <f t="shared" ca="1" si="525"/>
        <v>2.96</v>
      </c>
      <c r="U583">
        <v>-2.56</v>
      </c>
    </row>
    <row r="584" spans="1:21" x14ac:dyDescent="0.2">
      <c r="A584">
        <v>2023</v>
      </c>
      <c r="B584" t="s">
        <v>31</v>
      </c>
      <c r="C584" t="s">
        <v>47</v>
      </c>
      <c r="D584" t="s">
        <v>23</v>
      </c>
      <c r="E584">
        <v>1</v>
      </c>
      <c r="F584">
        <f>E584*110</f>
        <v>110</v>
      </c>
      <c r="G584">
        <f t="shared" si="521"/>
        <v>13.200000000000003</v>
      </c>
      <c r="H584">
        <f t="shared" si="522"/>
        <v>35</v>
      </c>
      <c r="I584">
        <f t="shared" ref="I584:I647" si="529">E584*75</f>
        <v>75</v>
      </c>
      <c r="S584">
        <f t="shared" ca="1" si="524"/>
        <v>35</v>
      </c>
      <c r="T584" s="4">
        <f t="shared" ca="1" si="525"/>
        <v>0.36</v>
      </c>
      <c r="U584">
        <v>-0.88</v>
      </c>
    </row>
    <row r="585" spans="1:21" x14ac:dyDescent="0.2">
      <c r="A585">
        <v>2023</v>
      </c>
      <c r="B585" t="s">
        <v>31</v>
      </c>
      <c r="C585" t="s">
        <v>22</v>
      </c>
      <c r="D585" t="s">
        <v>24</v>
      </c>
      <c r="E585">
        <v>53</v>
      </c>
      <c r="F585">
        <f>E585*90</f>
        <v>4770</v>
      </c>
      <c r="G585">
        <f t="shared" si="521"/>
        <v>-10303.200000000001</v>
      </c>
      <c r="H585">
        <f t="shared" si="522"/>
        <v>2067</v>
      </c>
      <c r="I585">
        <f t="shared" ref="I585:I648" si="530">E585*51</f>
        <v>2703</v>
      </c>
      <c r="S585">
        <f t="shared" ca="1" si="524"/>
        <v>44</v>
      </c>
      <c r="T585" s="4">
        <f t="shared" ca="1" si="525"/>
        <v>-0.28000000000000003</v>
      </c>
      <c r="U585">
        <v>-3.16</v>
      </c>
    </row>
    <row r="586" spans="1:21" x14ac:dyDescent="0.2">
      <c r="A586">
        <v>2023</v>
      </c>
      <c r="B586" t="s">
        <v>31</v>
      </c>
      <c r="C586" t="s">
        <v>47</v>
      </c>
      <c r="D586" t="s">
        <v>25</v>
      </c>
      <c r="E586">
        <v>50</v>
      </c>
      <c r="F586">
        <f>E586*190</f>
        <v>9500</v>
      </c>
      <c r="G586">
        <f t="shared" si="521"/>
        <v>-1140.0000000000018</v>
      </c>
      <c r="H586">
        <f t="shared" si="522"/>
        <v>3250</v>
      </c>
      <c r="I586">
        <f t="shared" ref="I586:I649" si="531">E586*125</f>
        <v>6250</v>
      </c>
      <c r="S586">
        <f t="shared" ca="1" si="524"/>
        <v>119</v>
      </c>
      <c r="T586" s="4">
        <f t="shared" ca="1" si="525"/>
        <v>1.52</v>
      </c>
      <c r="U586">
        <v>-1.1200000000000001</v>
      </c>
    </row>
    <row r="587" spans="1:21" x14ac:dyDescent="0.2">
      <c r="A587">
        <v>2023</v>
      </c>
      <c r="B587" t="s">
        <v>31</v>
      </c>
      <c r="C587" t="s">
        <v>22</v>
      </c>
      <c r="D587" t="s">
        <v>26</v>
      </c>
      <c r="E587">
        <v>142</v>
      </c>
      <c r="F587">
        <f>E587*230</f>
        <v>32660</v>
      </c>
      <c r="G587">
        <f t="shared" si="521"/>
        <v>-62707.199999999997</v>
      </c>
      <c r="H587">
        <f t="shared" si="522"/>
        <v>5822</v>
      </c>
      <c r="I587">
        <f t="shared" ref="I587:I650" si="532">E587*189</f>
        <v>26838</v>
      </c>
      <c r="S587">
        <f t="shared" ca="1" si="524"/>
        <v>93</v>
      </c>
      <c r="T587" s="4">
        <f t="shared" ca="1" si="525"/>
        <v>-1.68</v>
      </c>
      <c r="U587">
        <v>-2.92</v>
      </c>
    </row>
    <row r="588" spans="1:21" x14ac:dyDescent="0.2">
      <c r="A588">
        <v>2023</v>
      </c>
      <c r="B588" t="s">
        <v>31</v>
      </c>
      <c r="C588" t="s">
        <v>48</v>
      </c>
      <c r="D588" t="s">
        <v>12</v>
      </c>
      <c r="E588">
        <v>53</v>
      </c>
      <c r="F588">
        <f>E588*5</f>
        <v>265</v>
      </c>
      <c r="G588">
        <f t="shared" si="521"/>
        <v>1176.5999999999999</v>
      </c>
      <c r="H588">
        <f t="shared" si="522"/>
        <v>106</v>
      </c>
      <c r="I588">
        <f t="shared" ref="I588:I651" si="533">E588*3</f>
        <v>159</v>
      </c>
      <c r="S588">
        <f t="shared" ca="1" si="524"/>
        <v>93</v>
      </c>
      <c r="T588" s="4">
        <f t="shared" ca="1" si="525"/>
        <v>3.88</v>
      </c>
      <c r="U588">
        <v>3.44</v>
      </c>
    </row>
    <row r="589" spans="1:21" x14ac:dyDescent="0.2">
      <c r="A589">
        <v>2023</v>
      </c>
      <c r="B589" t="s">
        <v>31</v>
      </c>
      <c r="C589" t="s">
        <v>48</v>
      </c>
      <c r="D589" t="s">
        <v>21</v>
      </c>
      <c r="E589">
        <v>126</v>
      </c>
      <c r="F589">
        <f>E589*12</f>
        <v>1512</v>
      </c>
      <c r="G589">
        <f t="shared" si="521"/>
        <v>7257.5999999999995</v>
      </c>
      <c r="H589">
        <f t="shared" si="522"/>
        <v>504</v>
      </c>
      <c r="I589">
        <f t="shared" ref="I589:I652" si="534">E589*8</f>
        <v>1008</v>
      </c>
      <c r="S589">
        <f t="shared" ca="1" si="524"/>
        <v>77</v>
      </c>
      <c r="T589" s="4">
        <f t="shared" ca="1" si="525"/>
        <v>1.84</v>
      </c>
      <c r="U589">
        <v>3.8</v>
      </c>
    </row>
    <row r="590" spans="1:21" x14ac:dyDescent="0.2">
      <c r="A590">
        <v>2023</v>
      </c>
      <c r="B590" t="s">
        <v>32</v>
      </c>
      <c r="C590" t="s">
        <v>11</v>
      </c>
      <c r="D590" t="s">
        <v>20</v>
      </c>
      <c r="E590">
        <v>2</v>
      </c>
      <c r="F590">
        <f>E590*25</f>
        <v>50</v>
      </c>
      <c r="G590">
        <f t="shared" si="521"/>
        <v>-44</v>
      </c>
      <c r="H590">
        <f t="shared" si="522"/>
        <v>34</v>
      </c>
      <c r="I590">
        <f t="shared" si="534"/>
        <v>16</v>
      </c>
      <c r="S590">
        <f t="shared" ca="1" si="524"/>
        <v>73</v>
      </c>
      <c r="T590" s="4">
        <f t="shared" ca="1" si="525"/>
        <v>-1.44</v>
      </c>
      <c r="U590">
        <v>-1.88</v>
      </c>
    </row>
    <row r="591" spans="1:21" x14ac:dyDescent="0.2">
      <c r="A591">
        <v>2023</v>
      </c>
      <c r="B591" t="s">
        <v>32</v>
      </c>
      <c r="C591" t="s">
        <v>11</v>
      </c>
      <c r="D591" t="s">
        <v>14</v>
      </c>
      <c r="E591">
        <v>122</v>
      </c>
      <c r="F591">
        <f>E591*15</f>
        <v>1830</v>
      </c>
      <c r="G591">
        <f t="shared" si="521"/>
        <v>-5050.7999999999993</v>
      </c>
      <c r="H591">
        <f t="shared" si="522"/>
        <v>1220</v>
      </c>
      <c r="I591">
        <f t="shared" ref="I591:I654" si="535">E591*5</f>
        <v>610</v>
      </c>
      <c r="S591">
        <f t="shared" ca="1" si="524"/>
        <v>19</v>
      </c>
      <c r="T591" s="4">
        <f t="shared" ca="1" si="525"/>
        <v>0.76</v>
      </c>
      <c r="U591">
        <v>-3.76</v>
      </c>
    </row>
    <row r="592" spans="1:21" x14ac:dyDescent="0.2">
      <c r="A592">
        <v>2023</v>
      </c>
      <c r="B592" t="s">
        <v>32</v>
      </c>
      <c r="C592" t="s">
        <v>9</v>
      </c>
      <c r="D592" t="s">
        <v>15</v>
      </c>
      <c r="E592">
        <v>119</v>
      </c>
      <c r="F592">
        <f>E592*10</f>
        <v>1190</v>
      </c>
      <c r="G592">
        <f t="shared" si="521"/>
        <v>4236.3999999999996</v>
      </c>
      <c r="H592">
        <f t="shared" si="522"/>
        <v>714</v>
      </c>
      <c r="I592">
        <f t="shared" ref="I592:I655" si="536">E592*4</f>
        <v>476</v>
      </c>
      <c r="S592">
        <f t="shared" ca="1" si="524"/>
        <v>145</v>
      </c>
      <c r="T592" s="4">
        <f t="shared" ca="1" si="525"/>
        <v>2.92</v>
      </c>
      <c r="U592">
        <v>2.56</v>
      </c>
    </row>
    <row r="593" spans="1:21" x14ac:dyDescent="0.2">
      <c r="A593">
        <v>2023</v>
      </c>
      <c r="B593" t="s">
        <v>32</v>
      </c>
      <c r="C593" t="s">
        <v>9</v>
      </c>
      <c r="D593" t="s">
        <v>16</v>
      </c>
      <c r="E593">
        <v>82</v>
      </c>
      <c r="F593">
        <f>E593*10</f>
        <v>820</v>
      </c>
      <c r="G593">
        <f t="shared" si="521"/>
        <v>1016.8</v>
      </c>
      <c r="H593">
        <f t="shared" si="522"/>
        <v>574</v>
      </c>
      <c r="I593">
        <f t="shared" ref="I593:I656" si="537">E593*3</f>
        <v>246</v>
      </c>
      <c r="S593">
        <f t="shared" ca="1" si="524"/>
        <v>7</v>
      </c>
      <c r="T593" s="4">
        <f t="shared" ca="1" si="525"/>
        <v>0.76</v>
      </c>
      <c r="U593">
        <v>0.24</v>
      </c>
    </row>
    <row r="594" spans="1:21" x14ac:dyDescent="0.2">
      <c r="A594">
        <v>2023</v>
      </c>
      <c r="B594" t="s">
        <v>32</v>
      </c>
      <c r="C594" t="s">
        <v>9</v>
      </c>
      <c r="D594" t="s">
        <v>17</v>
      </c>
      <c r="E594">
        <v>32</v>
      </c>
      <c r="F594">
        <f>E594*10</f>
        <v>320</v>
      </c>
      <c r="G594">
        <f t="shared" si="521"/>
        <v>-755.2</v>
      </c>
      <c r="H594">
        <f t="shared" si="522"/>
        <v>224</v>
      </c>
      <c r="I594">
        <f t="shared" si="537"/>
        <v>96</v>
      </c>
      <c r="S594">
        <f t="shared" ca="1" si="524"/>
        <v>81</v>
      </c>
      <c r="T594" s="4">
        <f t="shared" ca="1" si="525"/>
        <v>-1.6</v>
      </c>
      <c r="U594">
        <v>-3.36</v>
      </c>
    </row>
    <row r="595" spans="1:21" x14ac:dyDescent="0.2">
      <c r="A595">
        <v>2023</v>
      </c>
      <c r="B595" t="s">
        <v>32</v>
      </c>
      <c r="C595" t="s">
        <v>10</v>
      </c>
      <c r="D595" t="s">
        <v>18</v>
      </c>
      <c r="E595">
        <v>149</v>
      </c>
      <c r="F595">
        <f>E595*150</f>
        <v>22350</v>
      </c>
      <c r="G595">
        <f t="shared" si="521"/>
        <v>-31290</v>
      </c>
      <c r="H595">
        <f t="shared" si="522"/>
        <v>10430</v>
      </c>
      <c r="I595">
        <f t="shared" ref="I595:I658" si="538">E595*80</f>
        <v>11920</v>
      </c>
      <c r="S595">
        <f t="shared" ca="1" si="524"/>
        <v>84</v>
      </c>
      <c r="T595" s="4">
        <f t="shared" ca="1" si="525"/>
        <v>1.88</v>
      </c>
      <c r="U595">
        <v>-2.4</v>
      </c>
    </row>
    <row r="596" spans="1:21" x14ac:dyDescent="0.2">
      <c r="A596">
        <v>2023</v>
      </c>
      <c r="B596" t="s">
        <v>32</v>
      </c>
      <c r="C596" t="s">
        <v>10</v>
      </c>
      <c r="D596" t="s">
        <v>19</v>
      </c>
      <c r="E596">
        <v>50</v>
      </c>
      <c r="F596">
        <f>E596*180</f>
        <v>9000</v>
      </c>
      <c r="G596">
        <f t="shared" si="521"/>
        <v>5400</v>
      </c>
      <c r="H596">
        <f t="shared" si="522"/>
        <v>3500</v>
      </c>
      <c r="I596">
        <f t="shared" ref="I596:I659" si="539">E596*110</f>
        <v>5500</v>
      </c>
      <c r="S596">
        <f t="shared" ca="1" si="524"/>
        <v>118</v>
      </c>
      <c r="T596" s="4">
        <f t="shared" ca="1" si="525"/>
        <v>-3.8</v>
      </c>
      <c r="U596">
        <v>-0.4</v>
      </c>
    </row>
    <row r="597" spans="1:21" x14ac:dyDescent="0.2">
      <c r="A597">
        <v>2023</v>
      </c>
      <c r="B597" t="s">
        <v>32</v>
      </c>
      <c r="C597" t="s">
        <v>22</v>
      </c>
      <c r="D597" t="s">
        <v>13</v>
      </c>
      <c r="E597">
        <v>82</v>
      </c>
      <c r="F597">
        <f>E597*50</f>
        <v>4100</v>
      </c>
      <c r="G597">
        <f t="shared" si="521"/>
        <v>18368</v>
      </c>
      <c r="H597">
        <f t="shared" si="522"/>
        <v>1886</v>
      </c>
      <c r="I597">
        <f t="shared" ref="I597:I660" si="540">E597*27</f>
        <v>2214</v>
      </c>
      <c r="S597">
        <f t="shared" ca="1" si="524"/>
        <v>92</v>
      </c>
      <c r="T597" s="4">
        <f t="shared" ca="1" si="525"/>
        <v>-1.76</v>
      </c>
      <c r="U597">
        <v>3.48</v>
      </c>
    </row>
    <row r="598" spans="1:21" x14ac:dyDescent="0.2">
      <c r="A598">
        <v>2023</v>
      </c>
      <c r="B598" t="s">
        <v>32</v>
      </c>
      <c r="C598" t="s">
        <v>47</v>
      </c>
      <c r="D598" t="s">
        <v>23</v>
      </c>
      <c r="E598">
        <v>147</v>
      </c>
      <c r="F598">
        <f>E598*110</f>
        <v>16170</v>
      </c>
      <c r="G598">
        <f t="shared" si="521"/>
        <v>-40748.400000000001</v>
      </c>
      <c r="H598">
        <f t="shared" si="522"/>
        <v>5145</v>
      </c>
      <c r="I598">
        <f t="shared" ref="I598:I661" si="541">E598*75</f>
        <v>11025</v>
      </c>
      <c r="S598">
        <f t="shared" ca="1" si="524"/>
        <v>76</v>
      </c>
      <c r="T598" s="4">
        <f t="shared" ca="1" si="525"/>
        <v>2.6</v>
      </c>
      <c r="U598">
        <v>-3.52</v>
      </c>
    </row>
    <row r="599" spans="1:21" x14ac:dyDescent="0.2">
      <c r="A599">
        <v>2023</v>
      </c>
      <c r="B599" t="s">
        <v>32</v>
      </c>
      <c r="C599" t="s">
        <v>22</v>
      </c>
      <c r="D599" t="s">
        <v>24</v>
      </c>
      <c r="E599">
        <v>72</v>
      </c>
      <c r="F599">
        <f>E599*90</f>
        <v>6480</v>
      </c>
      <c r="G599">
        <f t="shared" si="521"/>
        <v>-6739.2000000000007</v>
      </c>
      <c r="H599">
        <f t="shared" si="522"/>
        <v>2808</v>
      </c>
      <c r="I599">
        <f t="shared" ref="I599:I662" si="542">E599*51</f>
        <v>3672</v>
      </c>
      <c r="S599">
        <f t="shared" ca="1" si="524"/>
        <v>30</v>
      </c>
      <c r="T599" s="4">
        <f t="shared" ca="1" si="525"/>
        <v>0.48</v>
      </c>
      <c r="U599">
        <v>-2.04</v>
      </c>
    </row>
    <row r="600" spans="1:21" x14ac:dyDescent="0.2">
      <c r="A600">
        <v>2023</v>
      </c>
      <c r="B600" t="s">
        <v>32</v>
      </c>
      <c r="C600" t="s">
        <v>47</v>
      </c>
      <c r="D600" t="s">
        <v>25</v>
      </c>
      <c r="E600">
        <v>99</v>
      </c>
      <c r="F600">
        <f>E600*190</f>
        <v>18810</v>
      </c>
      <c r="G600">
        <f t="shared" si="521"/>
        <v>5266.8000000000011</v>
      </c>
      <c r="H600">
        <f t="shared" si="522"/>
        <v>6435</v>
      </c>
      <c r="I600">
        <f t="shared" ref="I600:I663" si="543">E600*125</f>
        <v>12375</v>
      </c>
      <c r="S600">
        <f t="shared" ca="1" si="524"/>
        <v>35</v>
      </c>
      <c r="T600" s="4">
        <f t="shared" ca="1" si="525"/>
        <v>-1.28</v>
      </c>
      <c r="U600">
        <v>-0.72</v>
      </c>
    </row>
    <row r="601" spans="1:21" x14ac:dyDescent="0.2">
      <c r="A601">
        <v>2023</v>
      </c>
      <c r="B601" t="s">
        <v>32</v>
      </c>
      <c r="C601" t="s">
        <v>22</v>
      </c>
      <c r="D601" t="s">
        <v>26</v>
      </c>
      <c r="E601">
        <v>139</v>
      </c>
      <c r="F601">
        <f>E601*230</f>
        <v>31970</v>
      </c>
      <c r="G601">
        <f t="shared" si="521"/>
        <v>135552.79999999999</v>
      </c>
      <c r="H601">
        <f t="shared" si="522"/>
        <v>5699</v>
      </c>
      <c r="I601">
        <f t="shared" ref="I601:I664" si="544">E601*189</f>
        <v>26271</v>
      </c>
      <c r="S601">
        <f t="shared" ca="1" si="524"/>
        <v>18</v>
      </c>
      <c r="T601" s="4">
        <f t="shared" ca="1" si="525"/>
        <v>2.92</v>
      </c>
      <c r="U601">
        <v>3.24</v>
      </c>
    </row>
    <row r="602" spans="1:21" x14ac:dyDescent="0.2">
      <c r="A602">
        <v>2023</v>
      </c>
      <c r="B602" t="s">
        <v>32</v>
      </c>
      <c r="C602" t="s">
        <v>48</v>
      </c>
      <c r="D602" t="s">
        <v>12</v>
      </c>
      <c r="E602">
        <v>31</v>
      </c>
      <c r="F602">
        <f>E602*5</f>
        <v>155</v>
      </c>
      <c r="G602">
        <f t="shared" si="521"/>
        <v>-409.20000000000005</v>
      </c>
      <c r="H602">
        <f t="shared" si="522"/>
        <v>62</v>
      </c>
      <c r="I602">
        <f t="shared" ref="I602:I665" si="545">E602*3</f>
        <v>93</v>
      </c>
      <c r="S602">
        <f t="shared" ca="1" si="524"/>
        <v>18</v>
      </c>
      <c r="T602" s="4">
        <f t="shared" ca="1" si="525"/>
        <v>0.76</v>
      </c>
      <c r="U602">
        <v>-3.64</v>
      </c>
    </row>
    <row r="603" spans="1:21" x14ac:dyDescent="0.2">
      <c r="A603">
        <v>2023</v>
      </c>
      <c r="B603" t="s">
        <v>32</v>
      </c>
      <c r="C603" t="s">
        <v>48</v>
      </c>
      <c r="D603" t="s">
        <v>21</v>
      </c>
      <c r="E603">
        <v>49</v>
      </c>
      <c r="F603">
        <f>E603*12</f>
        <v>588</v>
      </c>
      <c r="G603">
        <f t="shared" si="521"/>
        <v>2234.3999999999996</v>
      </c>
      <c r="H603">
        <f t="shared" si="522"/>
        <v>196</v>
      </c>
      <c r="I603">
        <f t="shared" ref="I603:I666" si="546">E603*8</f>
        <v>392</v>
      </c>
      <c r="S603">
        <f t="shared" ca="1" si="524"/>
        <v>46</v>
      </c>
      <c r="T603" s="4">
        <f t="shared" ca="1" si="525"/>
        <v>-0.44</v>
      </c>
      <c r="U603">
        <v>2.8</v>
      </c>
    </row>
    <row r="604" spans="1:21" x14ac:dyDescent="0.2">
      <c r="A604">
        <v>2023</v>
      </c>
      <c r="B604" t="s">
        <v>33</v>
      </c>
      <c r="C604" t="s">
        <v>11</v>
      </c>
      <c r="D604" t="s">
        <v>20</v>
      </c>
      <c r="E604">
        <v>143</v>
      </c>
      <c r="F604">
        <f>E604*25</f>
        <v>3575</v>
      </c>
      <c r="G604">
        <f t="shared" si="521"/>
        <v>-2145</v>
      </c>
      <c r="H604">
        <f t="shared" si="522"/>
        <v>2431</v>
      </c>
      <c r="I604">
        <f t="shared" si="546"/>
        <v>1144</v>
      </c>
      <c r="S604">
        <f t="shared" ca="1" si="524"/>
        <v>42</v>
      </c>
      <c r="T604" s="4">
        <f t="shared" ca="1" si="525"/>
        <v>2.36</v>
      </c>
      <c r="U604">
        <v>-1.6</v>
      </c>
    </row>
    <row r="605" spans="1:21" x14ac:dyDescent="0.2">
      <c r="A605">
        <v>2023</v>
      </c>
      <c r="B605" t="s">
        <v>33</v>
      </c>
      <c r="C605" t="s">
        <v>11</v>
      </c>
      <c r="D605" t="s">
        <v>14</v>
      </c>
      <c r="E605">
        <v>106</v>
      </c>
      <c r="F605">
        <f>E605*15</f>
        <v>1590</v>
      </c>
      <c r="G605">
        <f t="shared" si="521"/>
        <v>7250.4</v>
      </c>
      <c r="H605">
        <f t="shared" si="522"/>
        <v>1060</v>
      </c>
      <c r="I605">
        <f t="shared" ref="I605:I668" si="547">E605*5</f>
        <v>530</v>
      </c>
      <c r="S605">
        <f t="shared" ca="1" si="524"/>
        <v>143</v>
      </c>
      <c r="T605" s="4">
        <f t="shared" ca="1" si="525"/>
        <v>-2.8</v>
      </c>
      <c r="U605">
        <v>3.56</v>
      </c>
    </row>
    <row r="606" spans="1:21" x14ac:dyDescent="0.2">
      <c r="A606">
        <v>2023</v>
      </c>
      <c r="B606" t="s">
        <v>33</v>
      </c>
      <c r="C606" t="s">
        <v>9</v>
      </c>
      <c r="D606" t="s">
        <v>15</v>
      </c>
      <c r="E606">
        <v>81</v>
      </c>
      <c r="F606">
        <f>E606*10</f>
        <v>810</v>
      </c>
      <c r="G606">
        <f t="shared" si="521"/>
        <v>-2268</v>
      </c>
      <c r="H606">
        <f t="shared" si="522"/>
        <v>486</v>
      </c>
      <c r="I606">
        <f t="shared" ref="I606:I669" si="548">E606*4</f>
        <v>324</v>
      </c>
      <c r="S606">
        <f t="shared" ca="1" si="524"/>
        <v>110</v>
      </c>
      <c r="T606" s="4">
        <f t="shared" ca="1" si="525"/>
        <v>-1.92</v>
      </c>
      <c r="U606">
        <v>-3.8</v>
      </c>
    </row>
    <row r="607" spans="1:21" x14ac:dyDescent="0.2">
      <c r="A607">
        <v>2023</v>
      </c>
      <c r="B607" t="s">
        <v>33</v>
      </c>
      <c r="C607" t="s">
        <v>9</v>
      </c>
      <c r="D607" t="s">
        <v>16</v>
      </c>
      <c r="E607">
        <v>35</v>
      </c>
      <c r="F607">
        <f>E607*10</f>
        <v>350</v>
      </c>
      <c r="G607">
        <f t="shared" si="521"/>
        <v>840</v>
      </c>
      <c r="H607">
        <f t="shared" si="522"/>
        <v>245</v>
      </c>
      <c r="I607">
        <f t="shared" ref="I607:I670" si="549">E607*3</f>
        <v>105</v>
      </c>
      <c r="S607">
        <f t="shared" ca="1" si="524"/>
        <v>20</v>
      </c>
      <c r="T607" s="4">
        <f t="shared" ca="1" si="525"/>
        <v>3</v>
      </c>
      <c r="U607">
        <v>1.4</v>
      </c>
    </row>
    <row r="608" spans="1:21" x14ac:dyDescent="0.2">
      <c r="A608">
        <v>2023</v>
      </c>
      <c r="B608" t="s">
        <v>33</v>
      </c>
      <c r="C608" t="s">
        <v>9</v>
      </c>
      <c r="D608" t="s">
        <v>17</v>
      </c>
      <c r="E608">
        <v>110</v>
      </c>
      <c r="F608">
        <f>E608*10</f>
        <v>1100</v>
      </c>
      <c r="G608">
        <f t="shared" si="521"/>
        <v>-1100</v>
      </c>
      <c r="H608">
        <f t="shared" si="522"/>
        <v>770</v>
      </c>
      <c r="I608">
        <f t="shared" si="549"/>
        <v>330</v>
      </c>
      <c r="S608">
        <f t="shared" ca="1" si="524"/>
        <v>108</v>
      </c>
      <c r="T608" s="4">
        <f t="shared" ca="1" si="525"/>
        <v>2.56</v>
      </c>
      <c r="U608">
        <v>-2</v>
      </c>
    </row>
    <row r="609" spans="1:21" x14ac:dyDescent="0.2">
      <c r="A609">
        <v>2023</v>
      </c>
      <c r="B609" t="s">
        <v>33</v>
      </c>
      <c r="C609" t="s">
        <v>10</v>
      </c>
      <c r="D609" t="s">
        <v>18</v>
      </c>
      <c r="E609">
        <v>66</v>
      </c>
      <c r="F609">
        <f>E609*150</f>
        <v>9900</v>
      </c>
      <c r="G609">
        <f t="shared" si="521"/>
        <v>37620</v>
      </c>
      <c r="H609">
        <f t="shared" si="522"/>
        <v>4620</v>
      </c>
      <c r="I609">
        <f t="shared" ref="I609:I672" si="550">E609*80</f>
        <v>5280</v>
      </c>
      <c r="S609">
        <f t="shared" ca="1" si="524"/>
        <v>38</v>
      </c>
      <c r="T609" s="4">
        <f t="shared" ca="1" si="525"/>
        <v>-3.36</v>
      </c>
      <c r="U609">
        <v>2.8</v>
      </c>
    </row>
    <row r="610" spans="1:21" x14ac:dyDescent="0.2">
      <c r="A610">
        <v>2023</v>
      </c>
      <c r="B610" t="s">
        <v>33</v>
      </c>
      <c r="C610" t="s">
        <v>10</v>
      </c>
      <c r="D610" t="s">
        <v>19</v>
      </c>
      <c r="E610">
        <v>28</v>
      </c>
      <c r="F610">
        <f>E610*180</f>
        <v>5040</v>
      </c>
      <c r="G610">
        <f t="shared" si="521"/>
        <v>11491.2</v>
      </c>
      <c r="H610">
        <f t="shared" si="522"/>
        <v>1960</v>
      </c>
      <c r="I610">
        <f t="shared" ref="I610:I673" si="551">E610*110</f>
        <v>3080</v>
      </c>
      <c r="S610">
        <f t="shared" ca="1" si="524"/>
        <v>127</v>
      </c>
      <c r="T610" s="4">
        <f t="shared" ca="1" si="525"/>
        <v>2.08</v>
      </c>
      <c r="U610">
        <v>1.28</v>
      </c>
    </row>
    <row r="611" spans="1:21" x14ac:dyDescent="0.2">
      <c r="A611">
        <v>2023</v>
      </c>
      <c r="B611" t="s">
        <v>33</v>
      </c>
      <c r="C611" t="s">
        <v>22</v>
      </c>
      <c r="D611" t="s">
        <v>13</v>
      </c>
      <c r="E611">
        <v>63</v>
      </c>
      <c r="F611">
        <f>E611*50</f>
        <v>3150</v>
      </c>
      <c r="G611">
        <f t="shared" si="521"/>
        <v>-4410</v>
      </c>
      <c r="H611">
        <f t="shared" si="522"/>
        <v>1449</v>
      </c>
      <c r="I611">
        <f t="shared" ref="I611:I674" si="552">E611*27</f>
        <v>1701</v>
      </c>
      <c r="S611">
        <f t="shared" ca="1" si="524"/>
        <v>51</v>
      </c>
      <c r="T611" s="4">
        <f t="shared" ca="1" si="525"/>
        <v>3.72</v>
      </c>
      <c r="U611">
        <v>-2.4</v>
      </c>
    </row>
    <row r="612" spans="1:21" x14ac:dyDescent="0.2">
      <c r="A612">
        <v>2023</v>
      </c>
      <c r="B612" t="s">
        <v>33</v>
      </c>
      <c r="C612" t="s">
        <v>47</v>
      </c>
      <c r="D612" t="s">
        <v>23</v>
      </c>
      <c r="E612">
        <v>93</v>
      </c>
      <c r="F612">
        <f>E612*110</f>
        <v>10230</v>
      </c>
      <c r="G612">
        <f t="shared" si="521"/>
        <v>22915.200000000001</v>
      </c>
      <c r="H612">
        <f t="shared" si="522"/>
        <v>3255</v>
      </c>
      <c r="I612">
        <f t="shared" ref="I612:I675" si="553">E612*75</f>
        <v>6975</v>
      </c>
      <c r="S612">
        <f t="shared" ca="1" si="524"/>
        <v>51</v>
      </c>
      <c r="T612" s="4">
        <f t="shared" ca="1" si="525"/>
        <v>3.92</v>
      </c>
      <c r="U612">
        <v>1.24</v>
      </c>
    </row>
    <row r="613" spans="1:21" x14ac:dyDescent="0.2">
      <c r="A613">
        <v>2023</v>
      </c>
      <c r="B613" t="s">
        <v>33</v>
      </c>
      <c r="C613" t="s">
        <v>22</v>
      </c>
      <c r="D613" t="s">
        <v>24</v>
      </c>
      <c r="E613">
        <v>117</v>
      </c>
      <c r="F613">
        <f>E613*90</f>
        <v>10530</v>
      </c>
      <c r="G613">
        <f t="shared" si="521"/>
        <v>34959.599999999999</v>
      </c>
      <c r="H613">
        <f t="shared" si="522"/>
        <v>4563</v>
      </c>
      <c r="I613">
        <f t="shared" ref="I613:I676" si="554">E613*51</f>
        <v>5967</v>
      </c>
      <c r="S613">
        <f t="shared" ca="1" si="524"/>
        <v>69</v>
      </c>
      <c r="T613" s="4">
        <f t="shared" ca="1" si="525"/>
        <v>0.32</v>
      </c>
      <c r="U613">
        <v>2.3199999999999998</v>
      </c>
    </row>
    <row r="614" spans="1:21" x14ac:dyDescent="0.2">
      <c r="A614">
        <v>2023</v>
      </c>
      <c r="B614" t="s">
        <v>33</v>
      </c>
      <c r="C614" t="s">
        <v>47</v>
      </c>
      <c r="D614" t="s">
        <v>25</v>
      </c>
      <c r="E614">
        <v>125</v>
      </c>
      <c r="F614">
        <f>E614*190</f>
        <v>23750</v>
      </c>
      <c r="G614">
        <f t="shared" si="521"/>
        <v>59850</v>
      </c>
      <c r="H614">
        <f t="shared" si="522"/>
        <v>8125</v>
      </c>
      <c r="I614">
        <f t="shared" ref="I614:I677" si="555">E614*125</f>
        <v>15625</v>
      </c>
      <c r="S614">
        <f t="shared" ca="1" si="524"/>
        <v>94</v>
      </c>
      <c r="T614" s="4">
        <f t="shared" ca="1" si="525"/>
        <v>-2.88</v>
      </c>
      <c r="U614">
        <v>1.52</v>
      </c>
    </row>
    <row r="615" spans="1:21" x14ac:dyDescent="0.2">
      <c r="A615">
        <v>2023</v>
      </c>
      <c r="B615" t="s">
        <v>33</v>
      </c>
      <c r="C615" t="s">
        <v>22</v>
      </c>
      <c r="D615" t="s">
        <v>26</v>
      </c>
      <c r="E615">
        <v>92</v>
      </c>
      <c r="F615">
        <f>E615*230</f>
        <v>21160</v>
      </c>
      <c r="G615">
        <f t="shared" si="521"/>
        <v>24545.599999999999</v>
      </c>
      <c r="H615">
        <f t="shared" si="522"/>
        <v>3772</v>
      </c>
      <c r="I615">
        <f t="shared" ref="I615:I678" si="556">E615*189</f>
        <v>17388</v>
      </c>
      <c r="S615">
        <f t="shared" ca="1" si="524"/>
        <v>130</v>
      </c>
      <c r="T615" s="4">
        <f t="shared" ca="1" si="525"/>
        <v>0.68</v>
      </c>
      <c r="U615">
        <v>0.16</v>
      </c>
    </row>
    <row r="616" spans="1:21" x14ac:dyDescent="0.2">
      <c r="A616">
        <v>2023</v>
      </c>
      <c r="B616" t="s">
        <v>33</v>
      </c>
      <c r="C616" t="s">
        <v>48</v>
      </c>
      <c r="D616" t="s">
        <v>12</v>
      </c>
      <c r="E616">
        <v>143</v>
      </c>
      <c r="F616">
        <f>E616*5</f>
        <v>715</v>
      </c>
      <c r="G616">
        <f t="shared" si="521"/>
        <v>629.20000000000005</v>
      </c>
      <c r="H616">
        <f t="shared" si="522"/>
        <v>286</v>
      </c>
      <c r="I616">
        <f t="shared" ref="I616:I679" si="557">E616*3</f>
        <v>429</v>
      </c>
      <c r="S616">
        <f t="shared" ca="1" si="524"/>
        <v>87</v>
      </c>
      <c r="T616" s="4">
        <f t="shared" ca="1" si="525"/>
        <v>3.76</v>
      </c>
      <c r="U616">
        <v>-0.12</v>
      </c>
    </row>
    <row r="617" spans="1:21" x14ac:dyDescent="0.2">
      <c r="A617">
        <v>2023</v>
      </c>
      <c r="B617" t="s">
        <v>33</v>
      </c>
      <c r="C617" t="s">
        <v>48</v>
      </c>
      <c r="D617" t="s">
        <v>21</v>
      </c>
      <c r="E617">
        <v>62</v>
      </c>
      <c r="F617">
        <f>E617*12</f>
        <v>744</v>
      </c>
      <c r="G617">
        <f t="shared" si="521"/>
        <v>-446.40000000000009</v>
      </c>
      <c r="H617">
        <f t="shared" si="522"/>
        <v>248</v>
      </c>
      <c r="I617">
        <f t="shared" ref="I617:I680" si="558">E617*8</f>
        <v>496</v>
      </c>
      <c r="S617">
        <f t="shared" ca="1" si="524"/>
        <v>78</v>
      </c>
      <c r="T617" s="4">
        <f t="shared" ca="1" si="525"/>
        <v>0.68</v>
      </c>
      <c r="U617">
        <v>-1.6</v>
      </c>
    </row>
    <row r="618" spans="1:21" x14ac:dyDescent="0.2">
      <c r="A618">
        <v>2023</v>
      </c>
      <c r="B618" t="s">
        <v>34</v>
      </c>
      <c r="C618" t="s">
        <v>11</v>
      </c>
      <c r="D618" t="s">
        <v>20</v>
      </c>
      <c r="E618">
        <v>150</v>
      </c>
      <c r="F618">
        <f>E618*25</f>
        <v>3750</v>
      </c>
      <c r="G618">
        <f t="shared" si="521"/>
        <v>3900</v>
      </c>
      <c r="H618">
        <f t="shared" si="522"/>
        <v>2550</v>
      </c>
      <c r="I618">
        <f t="shared" si="558"/>
        <v>1200</v>
      </c>
      <c r="S618">
        <f t="shared" ca="1" si="524"/>
        <v>49</v>
      </c>
      <c r="T618" s="4">
        <f t="shared" ca="1" si="525"/>
        <v>2.48</v>
      </c>
      <c r="U618">
        <v>0.04</v>
      </c>
    </row>
    <row r="619" spans="1:21" x14ac:dyDescent="0.2">
      <c r="A619">
        <v>2023</v>
      </c>
      <c r="B619" t="s">
        <v>34</v>
      </c>
      <c r="C619" t="s">
        <v>11</v>
      </c>
      <c r="D619" t="s">
        <v>14</v>
      </c>
      <c r="E619">
        <v>91</v>
      </c>
      <c r="F619">
        <f>E619*15</f>
        <v>1365</v>
      </c>
      <c r="G619">
        <f t="shared" si="521"/>
        <v>3221.4</v>
      </c>
      <c r="H619">
        <f t="shared" si="522"/>
        <v>910</v>
      </c>
      <c r="I619">
        <f t="shared" ref="I619:I682" si="559">E619*5</f>
        <v>455</v>
      </c>
      <c r="S619">
        <f t="shared" ca="1" si="524"/>
        <v>53</v>
      </c>
      <c r="T619" s="4">
        <f t="shared" ca="1" si="525"/>
        <v>2.16</v>
      </c>
      <c r="U619">
        <v>1.36</v>
      </c>
    </row>
    <row r="620" spans="1:21" x14ac:dyDescent="0.2">
      <c r="A620">
        <v>2023</v>
      </c>
      <c r="B620" t="s">
        <v>34</v>
      </c>
      <c r="C620" t="s">
        <v>9</v>
      </c>
      <c r="D620" t="s">
        <v>15</v>
      </c>
      <c r="E620">
        <v>94</v>
      </c>
      <c r="F620">
        <f>E620*10</f>
        <v>940</v>
      </c>
      <c r="G620">
        <f t="shared" si="521"/>
        <v>752</v>
      </c>
      <c r="H620">
        <f t="shared" si="522"/>
        <v>564</v>
      </c>
      <c r="I620">
        <f t="shared" ref="I620:I683" si="560">E620*4</f>
        <v>376</v>
      </c>
      <c r="S620">
        <f t="shared" ca="1" si="524"/>
        <v>131</v>
      </c>
      <c r="T620" s="4">
        <f t="shared" ca="1" si="525"/>
        <v>3.72</v>
      </c>
      <c r="U620">
        <v>-0.2</v>
      </c>
    </row>
    <row r="621" spans="1:21" x14ac:dyDescent="0.2">
      <c r="A621">
        <v>2023</v>
      </c>
      <c r="B621" t="s">
        <v>34</v>
      </c>
      <c r="C621" t="s">
        <v>9</v>
      </c>
      <c r="D621" t="s">
        <v>16</v>
      </c>
      <c r="E621">
        <v>86</v>
      </c>
      <c r="F621">
        <f>E621*10</f>
        <v>860</v>
      </c>
      <c r="G621">
        <f t="shared" si="521"/>
        <v>4231.2</v>
      </c>
      <c r="H621">
        <f t="shared" si="522"/>
        <v>602</v>
      </c>
      <c r="I621">
        <f t="shared" ref="I621:I684" si="561">E621*3</f>
        <v>258</v>
      </c>
      <c r="S621">
        <f t="shared" ca="1" si="524"/>
        <v>24</v>
      </c>
      <c r="T621" s="4">
        <f t="shared" ca="1" si="525"/>
        <v>-1.08</v>
      </c>
      <c r="U621">
        <v>3.92</v>
      </c>
    </row>
    <row r="622" spans="1:21" x14ac:dyDescent="0.2">
      <c r="A622">
        <v>2023</v>
      </c>
      <c r="B622" t="s">
        <v>34</v>
      </c>
      <c r="C622" t="s">
        <v>9</v>
      </c>
      <c r="D622" t="s">
        <v>17</v>
      </c>
      <c r="E622">
        <v>53</v>
      </c>
      <c r="F622">
        <f>E622*10</f>
        <v>530</v>
      </c>
      <c r="G622">
        <f t="shared" si="521"/>
        <v>1229.5999999999999</v>
      </c>
      <c r="H622">
        <f t="shared" si="522"/>
        <v>371</v>
      </c>
      <c r="I622">
        <f t="shared" si="561"/>
        <v>159</v>
      </c>
      <c r="S622">
        <f t="shared" ca="1" si="524"/>
        <v>120</v>
      </c>
      <c r="T622" s="4">
        <f t="shared" ca="1" si="525"/>
        <v>-1.36</v>
      </c>
      <c r="U622">
        <v>1.32</v>
      </c>
    </row>
    <row r="623" spans="1:21" x14ac:dyDescent="0.2">
      <c r="A623">
        <v>2023</v>
      </c>
      <c r="B623" t="s">
        <v>34</v>
      </c>
      <c r="C623" t="s">
        <v>10</v>
      </c>
      <c r="D623" t="s">
        <v>18</v>
      </c>
      <c r="E623">
        <v>127</v>
      </c>
      <c r="F623">
        <f>E623*150</f>
        <v>19050</v>
      </c>
      <c r="G623">
        <f t="shared" si="521"/>
        <v>19812</v>
      </c>
      <c r="H623">
        <f t="shared" si="522"/>
        <v>8890</v>
      </c>
      <c r="I623">
        <f t="shared" ref="I623:I686" si="562">E623*80</f>
        <v>10160</v>
      </c>
      <c r="S623">
        <f t="shared" ca="1" si="524"/>
        <v>6</v>
      </c>
      <c r="T623" s="4">
        <f t="shared" ca="1" si="525"/>
        <v>1</v>
      </c>
      <c r="U623">
        <v>0.04</v>
      </c>
    </row>
    <row r="624" spans="1:21" x14ac:dyDescent="0.2">
      <c r="A624">
        <v>2023</v>
      </c>
      <c r="B624" t="s">
        <v>34</v>
      </c>
      <c r="C624" t="s">
        <v>10</v>
      </c>
      <c r="D624" t="s">
        <v>19</v>
      </c>
      <c r="E624">
        <v>111</v>
      </c>
      <c r="F624">
        <f>E624*180</f>
        <v>19980</v>
      </c>
      <c r="G624">
        <f t="shared" si="521"/>
        <v>-29570.400000000001</v>
      </c>
      <c r="H624">
        <f t="shared" si="522"/>
        <v>7770</v>
      </c>
      <c r="I624">
        <f t="shared" ref="I624:I687" si="563">E624*110</f>
        <v>12210</v>
      </c>
      <c r="S624">
        <f t="shared" ca="1" si="524"/>
        <v>44</v>
      </c>
      <c r="T624" s="4">
        <f t="shared" ca="1" si="525"/>
        <v>2.8</v>
      </c>
      <c r="U624">
        <v>-2.48</v>
      </c>
    </row>
    <row r="625" spans="1:21" x14ac:dyDescent="0.2">
      <c r="A625">
        <v>2023</v>
      </c>
      <c r="B625" t="s">
        <v>34</v>
      </c>
      <c r="C625" t="s">
        <v>22</v>
      </c>
      <c r="D625" t="s">
        <v>13</v>
      </c>
      <c r="E625">
        <v>87</v>
      </c>
      <c r="F625">
        <f>E625*50</f>
        <v>4350</v>
      </c>
      <c r="G625">
        <f t="shared" si="521"/>
        <v>13746</v>
      </c>
      <c r="H625">
        <f t="shared" si="522"/>
        <v>2001</v>
      </c>
      <c r="I625">
        <f t="shared" ref="I625:I688" si="564">E625*27</f>
        <v>2349</v>
      </c>
      <c r="S625">
        <f t="shared" ca="1" si="524"/>
        <v>91</v>
      </c>
      <c r="T625" s="4">
        <f t="shared" ca="1" si="525"/>
        <v>1.48</v>
      </c>
      <c r="U625">
        <v>2.16</v>
      </c>
    </row>
    <row r="626" spans="1:21" x14ac:dyDescent="0.2">
      <c r="A626">
        <v>2023</v>
      </c>
      <c r="B626" t="s">
        <v>34</v>
      </c>
      <c r="C626" t="s">
        <v>47</v>
      </c>
      <c r="D626" t="s">
        <v>23</v>
      </c>
      <c r="E626">
        <v>142</v>
      </c>
      <c r="F626">
        <f>E626*110</f>
        <v>15620</v>
      </c>
      <c r="G626">
        <f t="shared" si="521"/>
        <v>-28740.799999999996</v>
      </c>
      <c r="H626">
        <f t="shared" si="522"/>
        <v>4970</v>
      </c>
      <c r="I626">
        <f t="shared" ref="I626:I689" si="565">E626*75</f>
        <v>10650</v>
      </c>
      <c r="S626">
        <f t="shared" ca="1" si="524"/>
        <v>82</v>
      </c>
      <c r="T626" s="4">
        <f t="shared" ca="1" si="525"/>
        <v>-3.68</v>
      </c>
      <c r="U626">
        <v>-2.84</v>
      </c>
    </row>
    <row r="627" spans="1:21" x14ac:dyDescent="0.2">
      <c r="A627">
        <v>2023</v>
      </c>
      <c r="B627" t="s">
        <v>34</v>
      </c>
      <c r="C627" t="s">
        <v>22</v>
      </c>
      <c r="D627" t="s">
        <v>24</v>
      </c>
      <c r="E627">
        <v>88</v>
      </c>
      <c r="F627">
        <f>E627*90</f>
        <v>7920</v>
      </c>
      <c r="G627">
        <f t="shared" si="521"/>
        <v>-19324.8</v>
      </c>
      <c r="H627">
        <f t="shared" si="522"/>
        <v>3432</v>
      </c>
      <c r="I627">
        <f t="shared" ref="I627:I690" si="566">E627*51</f>
        <v>4488</v>
      </c>
      <c r="S627">
        <f t="shared" ca="1" si="524"/>
        <v>80</v>
      </c>
      <c r="T627" s="4">
        <f t="shared" ca="1" si="525"/>
        <v>-2</v>
      </c>
      <c r="U627">
        <v>-3.44</v>
      </c>
    </row>
    <row r="628" spans="1:21" x14ac:dyDescent="0.2">
      <c r="A628">
        <v>2023</v>
      </c>
      <c r="B628" t="s">
        <v>34</v>
      </c>
      <c r="C628" t="s">
        <v>47</v>
      </c>
      <c r="D628" t="s">
        <v>25</v>
      </c>
      <c r="E628">
        <v>24</v>
      </c>
      <c r="F628">
        <f>E628*190</f>
        <v>4560</v>
      </c>
      <c r="G628">
        <f t="shared" si="521"/>
        <v>-11126.4</v>
      </c>
      <c r="H628">
        <f t="shared" si="522"/>
        <v>1560</v>
      </c>
      <c r="I628">
        <f t="shared" ref="I628:I691" si="567">E628*125</f>
        <v>3000</v>
      </c>
      <c r="S628">
        <f t="shared" ca="1" si="524"/>
        <v>65</v>
      </c>
      <c r="T628" s="4">
        <f t="shared" ca="1" si="525"/>
        <v>-0.76</v>
      </c>
      <c r="U628">
        <v>-3.44</v>
      </c>
    </row>
    <row r="629" spans="1:21" x14ac:dyDescent="0.2">
      <c r="A629">
        <v>2023</v>
      </c>
      <c r="B629" t="s">
        <v>34</v>
      </c>
      <c r="C629" t="s">
        <v>22</v>
      </c>
      <c r="D629" t="s">
        <v>26</v>
      </c>
      <c r="E629">
        <v>126</v>
      </c>
      <c r="F629">
        <f>E629*230</f>
        <v>28980</v>
      </c>
      <c r="G629">
        <f t="shared" si="521"/>
        <v>59119.199999999997</v>
      </c>
      <c r="H629">
        <f t="shared" si="522"/>
        <v>5166</v>
      </c>
      <c r="I629">
        <f t="shared" ref="I629:I692" si="568">E629*189</f>
        <v>23814</v>
      </c>
      <c r="S629">
        <f t="shared" ca="1" si="524"/>
        <v>28</v>
      </c>
      <c r="T629" s="4">
        <f t="shared" ca="1" si="525"/>
        <v>-0.44</v>
      </c>
      <c r="U629">
        <v>1.04</v>
      </c>
    </row>
    <row r="630" spans="1:21" x14ac:dyDescent="0.2">
      <c r="A630">
        <v>2023</v>
      </c>
      <c r="B630" t="s">
        <v>34</v>
      </c>
      <c r="C630" t="s">
        <v>48</v>
      </c>
      <c r="D630" t="s">
        <v>12</v>
      </c>
      <c r="E630">
        <v>127</v>
      </c>
      <c r="F630">
        <f>E630*5</f>
        <v>635</v>
      </c>
      <c r="G630">
        <f t="shared" si="521"/>
        <v>2235.1999999999998</v>
      </c>
      <c r="H630">
        <f t="shared" si="522"/>
        <v>254</v>
      </c>
      <c r="I630">
        <f t="shared" ref="I630:I693" si="569">E630*3</f>
        <v>381</v>
      </c>
      <c r="S630">
        <f t="shared" ca="1" si="524"/>
        <v>128</v>
      </c>
      <c r="T630" s="4">
        <f t="shared" ca="1" si="525"/>
        <v>-0.8</v>
      </c>
      <c r="U630">
        <v>2.52</v>
      </c>
    </row>
    <row r="631" spans="1:21" x14ac:dyDescent="0.2">
      <c r="A631">
        <v>2023</v>
      </c>
      <c r="B631" t="s">
        <v>34</v>
      </c>
      <c r="C631" t="s">
        <v>48</v>
      </c>
      <c r="D631" t="s">
        <v>21</v>
      </c>
      <c r="E631">
        <v>51</v>
      </c>
      <c r="F631">
        <f>E631*12</f>
        <v>612</v>
      </c>
      <c r="G631">
        <f t="shared" si="521"/>
        <v>2496.96</v>
      </c>
      <c r="H631">
        <f t="shared" si="522"/>
        <v>204</v>
      </c>
      <c r="I631">
        <f t="shared" ref="I631:I694" si="570">E631*8</f>
        <v>408</v>
      </c>
      <c r="S631">
        <f t="shared" ca="1" si="524"/>
        <v>146</v>
      </c>
      <c r="T631" s="4">
        <f t="shared" ca="1" si="525"/>
        <v>-2.96</v>
      </c>
      <c r="U631">
        <v>3.08</v>
      </c>
    </row>
    <row r="632" spans="1:21" x14ac:dyDescent="0.2">
      <c r="A632">
        <v>2023</v>
      </c>
      <c r="B632" t="s">
        <v>35</v>
      </c>
      <c r="C632" t="s">
        <v>11</v>
      </c>
      <c r="D632" t="s">
        <v>20</v>
      </c>
      <c r="E632">
        <v>11</v>
      </c>
      <c r="F632">
        <f>E632*25</f>
        <v>275</v>
      </c>
      <c r="G632">
        <f t="shared" si="521"/>
        <v>473</v>
      </c>
      <c r="H632">
        <f t="shared" si="522"/>
        <v>187</v>
      </c>
      <c r="I632">
        <f t="shared" si="570"/>
        <v>88</v>
      </c>
      <c r="S632">
        <f t="shared" ca="1" si="524"/>
        <v>144</v>
      </c>
      <c r="T632" s="4">
        <f t="shared" ca="1" si="525"/>
        <v>0.6</v>
      </c>
      <c r="U632">
        <v>0.72</v>
      </c>
    </row>
    <row r="633" spans="1:21" x14ac:dyDescent="0.2">
      <c r="A633">
        <v>2023</v>
      </c>
      <c r="B633" t="s">
        <v>35</v>
      </c>
      <c r="C633" t="s">
        <v>11</v>
      </c>
      <c r="D633" t="s">
        <v>14</v>
      </c>
      <c r="E633">
        <v>25</v>
      </c>
      <c r="F633">
        <f>E633*15</f>
        <v>375</v>
      </c>
      <c r="G633">
        <f t="shared" si="521"/>
        <v>180</v>
      </c>
      <c r="H633">
        <f t="shared" si="522"/>
        <v>250</v>
      </c>
      <c r="I633">
        <f t="shared" ref="I633:I696" si="571">E633*5</f>
        <v>125</v>
      </c>
      <c r="S633">
        <f t="shared" ca="1" si="524"/>
        <v>87</v>
      </c>
      <c r="T633" s="4">
        <f t="shared" ca="1" si="525"/>
        <v>1.32</v>
      </c>
      <c r="U633">
        <v>-0.52</v>
      </c>
    </row>
    <row r="634" spans="1:21" x14ac:dyDescent="0.2">
      <c r="A634">
        <v>2023</v>
      </c>
      <c r="B634" t="s">
        <v>35</v>
      </c>
      <c r="C634" t="s">
        <v>9</v>
      </c>
      <c r="D634" t="s">
        <v>15</v>
      </c>
      <c r="E634">
        <v>137</v>
      </c>
      <c r="F634">
        <f>E634*10</f>
        <v>1370</v>
      </c>
      <c r="G634">
        <f t="shared" si="521"/>
        <v>5918.4</v>
      </c>
      <c r="H634">
        <f t="shared" si="522"/>
        <v>822</v>
      </c>
      <c r="I634">
        <f t="shared" ref="I634:I697" si="572">E634*4</f>
        <v>548</v>
      </c>
      <c r="S634">
        <f t="shared" ca="1" si="524"/>
        <v>106</v>
      </c>
      <c r="T634" s="4">
        <f t="shared" ca="1" si="525"/>
        <v>1.28</v>
      </c>
      <c r="U634">
        <v>3.32</v>
      </c>
    </row>
    <row r="635" spans="1:21" x14ac:dyDescent="0.2">
      <c r="A635">
        <v>2023</v>
      </c>
      <c r="B635" t="s">
        <v>35</v>
      </c>
      <c r="C635" t="s">
        <v>9</v>
      </c>
      <c r="D635" t="s">
        <v>16</v>
      </c>
      <c r="E635">
        <v>146</v>
      </c>
      <c r="F635">
        <f>E635*10</f>
        <v>1460</v>
      </c>
      <c r="G635">
        <f t="shared" si="521"/>
        <v>-1284.7999999999997</v>
      </c>
      <c r="H635">
        <f t="shared" si="522"/>
        <v>1022</v>
      </c>
      <c r="I635">
        <f t="shared" ref="I635:I698" si="573">E635*3</f>
        <v>438</v>
      </c>
      <c r="S635">
        <f t="shared" ca="1" si="524"/>
        <v>146</v>
      </c>
      <c r="T635" s="4">
        <f t="shared" ca="1" si="525"/>
        <v>0.72</v>
      </c>
      <c r="U635">
        <v>-1.88</v>
      </c>
    </row>
    <row r="636" spans="1:21" x14ac:dyDescent="0.2">
      <c r="A636">
        <v>2023</v>
      </c>
      <c r="B636" t="s">
        <v>35</v>
      </c>
      <c r="C636" t="s">
        <v>9</v>
      </c>
      <c r="D636" t="s">
        <v>17</v>
      </c>
      <c r="E636">
        <v>149</v>
      </c>
      <c r="F636">
        <f>E636*10</f>
        <v>1490</v>
      </c>
      <c r="G636">
        <f t="shared" si="521"/>
        <v>655.59999999999991</v>
      </c>
      <c r="H636">
        <f t="shared" si="522"/>
        <v>1043</v>
      </c>
      <c r="I636">
        <f t="shared" si="573"/>
        <v>447</v>
      </c>
      <c r="S636">
        <f t="shared" ca="1" si="524"/>
        <v>134</v>
      </c>
      <c r="T636" s="4">
        <f t="shared" ca="1" si="525"/>
        <v>0.68</v>
      </c>
      <c r="U636">
        <v>-0.56000000000000005</v>
      </c>
    </row>
    <row r="637" spans="1:21" x14ac:dyDescent="0.2">
      <c r="A637">
        <v>2023</v>
      </c>
      <c r="B637" t="s">
        <v>35</v>
      </c>
      <c r="C637" t="s">
        <v>10</v>
      </c>
      <c r="D637" t="s">
        <v>18</v>
      </c>
      <c r="E637">
        <v>11</v>
      </c>
      <c r="F637">
        <f>E637*150</f>
        <v>1650</v>
      </c>
      <c r="G637">
        <f t="shared" si="521"/>
        <v>3498</v>
      </c>
      <c r="H637">
        <f t="shared" si="522"/>
        <v>770</v>
      </c>
      <c r="I637">
        <f t="shared" ref="I637:I700" si="574">E637*80</f>
        <v>880</v>
      </c>
      <c r="S637">
        <f t="shared" ca="1" si="524"/>
        <v>100</v>
      </c>
      <c r="T637" s="4">
        <f t="shared" ca="1" si="525"/>
        <v>3.8</v>
      </c>
      <c r="U637">
        <v>1.1200000000000001</v>
      </c>
    </row>
    <row r="638" spans="1:21" x14ac:dyDescent="0.2">
      <c r="A638">
        <v>2023</v>
      </c>
      <c r="B638" t="s">
        <v>35</v>
      </c>
      <c r="C638" t="s">
        <v>10</v>
      </c>
      <c r="D638" t="s">
        <v>19</v>
      </c>
      <c r="E638">
        <v>14</v>
      </c>
      <c r="F638">
        <f>E638*180</f>
        <v>2520</v>
      </c>
      <c r="G638">
        <f t="shared" si="521"/>
        <v>12499.2</v>
      </c>
      <c r="H638">
        <f t="shared" si="522"/>
        <v>980</v>
      </c>
      <c r="I638">
        <f t="shared" ref="I638:I701" si="575">E638*110</f>
        <v>1540</v>
      </c>
      <c r="S638">
        <f t="shared" ca="1" si="524"/>
        <v>132</v>
      </c>
      <c r="T638" s="4">
        <f t="shared" ca="1" si="525"/>
        <v>1.1200000000000001</v>
      </c>
      <c r="U638">
        <v>3.96</v>
      </c>
    </row>
    <row r="639" spans="1:21" x14ac:dyDescent="0.2">
      <c r="A639">
        <v>2023</v>
      </c>
      <c r="B639" t="s">
        <v>35</v>
      </c>
      <c r="C639" t="s">
        <v>22</v>
      </c>
      <c r="D639" t="s">
        <v>13</v>
      </c>
      <c r="E639">
        <v>106</v>
      </c>
      <c r="F639">
        <f>E639*50</f>
        <v>5300</v>
      </c>
      <c r="G639">
        <f t="shared" si="521"/>
        <v>5088</v>
      </c>
      <c r="H639">
        <f t="shared" si="522"/>
        <v>2438</v>
      </c>
      <c r="I639">
        <f t="shared" ref="I639:I702" si="576">E639*27</f>
        <v>2862</v>
      </c>
      <c r="S639">
        <f t="shared" ca="1" si="524"/>
        <v>144</v>
      </c>
      <c r="T639" s="4">
        <f t="shared" ca="1" si="525"/>
        <v>-2.2400000000000002</v>
      </c>
      <c r="U639">
        <v>-0.04</v>
      </c>
    </row>
    <row r="640" spans="1:21" x14ac:dyDescent="0.2">
      <c r="A640">
        <v>2023</v>
      </c>
      <c r="B640" t="s">
        <v>35</v>
      </c>
      <c r="C640" t="s">
        <v>47</v>
      </c>
      <c r="D640" t="s">
        <v>23</v>
      </c>
      <c r="E640">
        <v>54</v>
      </c>
      <c r="F640">
        <f>E640*110</f>
        <v>5940</v>
      </c>
      <c r="G640">
        <f t="shared" si="521"/>
        <v>12592.8</v>
      </c>
      <c r="H640">
        <f t="shared" si="522"/>
        <v>1890</v>
      </c>
      <c r="I640">
        <f t="shared" ref="I640:I703" si="577">E640*75</f>
        <v>4050</v>
      </c>
      <c r="S640">
        <f t="shared" ca="1" si="524"/>
        <v>50</v>
      </c>
      <c r="T640" s="4">
        <f t="shared" ca="1" si="525"/>
        <v>-2.64</v>
      </c>
      <c r="U640">
        <v>1.1200000000000001</v>
      </c>
    </row>
    <row r="641" spans="1:21" x14ac:dyDescent="0.2">
      <c r="A641">
        <v>2023</v>
      </c>
      <c r="B641" t="s">
        <v>35</v>
      </c>
      <c r="C641" t="s">
        <v>22</v>
      </c>
      <c r="D641" t="s">
        <v>24</v>
      </c>
      <c r="E641">
        <v>35</v>
      </c>
      <c r="F641">
        <f>E641*90</f>
        <v>3150</v>
      </c>
      <c r="G641">
        <f t="shared" si="521"/>
        <v>-8568</v>
      </c>
      <c r="H641">
        <f t="shared" si="522"/>
        <v>1365</v>
      </c>
      <c r="I641">
        <f t="shared" ref="I641:I704" si="578">E641*51</f>
        <v>1785</v>
      </c>
      <c r="S641">
        <f t="shared" ca="1" si="524"/>
        <v>22</v>
      </c>
      <c r="T641" s="4">
        <f t="shared" ca="1" si="525"/>
        <v>-0.32</v>
      </c>
      <c r="U641">
        <v>-3.72</v>
      </c>
    </row>
    <row r="642" spans="1:21" x14ac:dyDescent="0.2">
      <c r="A642">
        <v>2023</v>
      </c>
      <c r="B642" t="s">
        <v>35</v>
      </c>
      <c r="C642" t="s">
        <v>47</v>
      </c>
      <c r="D642" t="s">
        <v>25</v>
      </c>
      <c r="E642">
        <v>119</v>
      </c>
      <c r="F642">
        <f>E642*190</f>
        <v>22610</v>
      </c>
      <c r="G642">
        <f t="shared" si="521"/>
        <v>30749.599999999999</v>
      </c>
      <c r="H642">
        <f t="shared" si="522"/>
        <v>7735</v>
      </c>
      <c r="I642">
        <f t="shared" ref="I642:I673" si="579">E642*125</f>
        <v>14875</v>
      </c>
      <c r="S642">
        <f t="shared" ca="1" si="524"/>
        <v>64</v>
      </c>
      <c r="T642" s="4">
        <f t="shared" ca="1" si="525"/>
        <v>-2.48</v>
      </c>
      <c r="U642">
        <v>0.36</v>
      </c>
    </row>
    <row r="643" spans="1:21" x14ac:dyDescent="0.2">
      <c r="A643">
        <v>2023</v>
      </c>
      <c r="B643" t="s">
        <v>35</v>
      </c>
      <c r="C643" t="s">
        <v>22</v>
      </c>
      <c r="D643" t="s">
        <v>26</v>
      </c>
      <c r="E643">
        <v>110</v>
      </c>
      <c r="F643">
        <f>E643*230</f>
        <v>25300</v>
      </c>
      <c r="G643">
        <f t="shared" ref="G643:G706" si="580">F643+(F643*U643)</f>
        <v>-51612</v>
      </c>
      <c r="H643">
        <f t="shared" ref="H643:H706" si="581">F643-I643</f>
        <v>4510</v>
      </c>
      <c r="I643">
        <f t="shared" ref="I643:I674" si="582">E643*189</f>
        <v>20790</v>
      </c>
      <c r="S643">
        <f t="shared" ref="S643:S706" ca="1" si="583">RANDBETWEEN(1,150)</f>
        <v>98</v>
      </c>
      <c r="T643" s="4">
        <f t="shared" ref="T643:T706" ca="1" si="584">RANDBETWEEN(-100,100)/25</f>
        <v>3.92</v>
      </c>
      <c r="U643">
        <v>-3.04</v>
      </c>
    </row>
    <row r="644" spans="1:21" x14ac:dyDescent="0.2">
      <c r="A644">
        <v>2023</v>
      </c>
      <c r="B644" t="s">
        <v>35</v>
      </c>
      <c r="C644" t="s">
        <v>48</v>
      </c>
      <c r="D644" t="s">
        <v>12</v>
      </c>
      <c r="E644">
        <v>6</v>
      </c>
      <c r="F644">
        <f>E644*5</f>
        <v>30</v>
      </c>
      <c r="G644">
        <f t="shared" si="580"/>
        <v>7.1999999999999993</v>
      </c>
      <c r="H644">
        <f t="shared" si="581"/>
        <v>12</v>
      </c>
      <c r="I644">
        <f t="shared" ref="I644:I675" si="585">E644*3</f>
        <v>18</v>
      </c>
      <c r="S644">
        <f t="shared" ca="1" si="583"/>
        <v>27</v>
      </c>
      <c r="T644" s="4">
        <f t="shared" ca="1" si="584"/>
        <v>-2.68</v>
      </c>
      <c r="U644">
        <v>-0.76</v>
      </c>
    </row>
    <row r="645" spans="1:21" x14ac:dyDescent="0.2">
      <c r="A645">
        <v>2023</v>
      </c>
      <c r="B645" t="s">
        <v>35</v>
      </c>
      <c r="C645" t="s">
        <v>48</v>
      </c>
      <c r="D645" t="s">
        <v>21</v>
      </c>
      <c r="E645">
        <v>97</v>
      </c>
      <c r="F645">
        <f>E645*12</f>
        <v>1164</v>
      </c>
      <c r="G645">
        <f t="shared" si="580"/>
        <v>3305.76</v>
      </c>
      <c r="H645">
        <f t="shared" si="581"/>
        <v>388</v>
      </c>
      <c r="I645">
        <f t="shared" ref="I645:I676" si="586">E645*8</f>
        <v>776</v>
      </c>
      <c r="S645">
        <f t="shared" ca="1" si="583"/>
        <v>35</v>
      </c>
      <c r="T645" s="4">
        <f t="shared" ca="1" si="584"/>
        <v>3.84</v>
      </c>
      <c r="U645">
        <v>1.84</v>
      </c>
    </row>
    <row r="646" spans="1:21" x14ac:dyDescent="0.2">
      <c r="A646">
        <v>2023</v>
      </c>
      <c r="B646" t="s">
        <v>36</v>
      </c>
      <c r="C646" t="s">
        <v>11</v>
      </c>
      <c r="D646" t="s">
        <v>20</v>
      </c>
      <c r="E646">
        <v>28</v>
      </c>
      <c r="F646">
        <f>E646*25</f>
        <v>700</v>
      </c>
      <c r="G646">
        <f t="shared" si="580"/>
        <v>756</v>
      </c>
      <c r="H646">
        <f t="shared" si="581"/>
        <v>476</v>
      </c>
      <c r="I646">
        <f t="shared" si="586"/>
        <v>224</v>
      </c>
      <c r="S646">
        <f t="shared" ca="1" si="583"/>
        <v>97</v>
      </c>
      <c r="T646" s="4">
        <f t="shared" ca="1" si="584"/>
        <v>-1</v>
      </c>
      <c r="U646">
        <v>0.08</v>
      </c>
    </row>
    <row r="647" spans="1:21" x14ac:dyDescent="0.2">
      <c r="A647">
        <v>2023</v>
      </c>
      <c r="B647" t="s">
        <v>36</v>
      </c>
      <c r="C647" t="s">
        <v>11</v>
      </c>
      <c r="D647" t="s">
        <v>14</v>
      </c>
      <c r="E647">
        <v>18</v>
      </c>
      <c r="F647">
        <f>E647*15</f>
        <v>270</v>
      </c>
      <c r="G647">
        <f t="shared" si="580"/>
        <v>-658.8</v>
      </c>
      <c r="H647">
        <f t="shared" si="581"/>
        <v>180</v>
      </c>
      <c r="I647">
        <f t="shared" ref="I647:I678" si="587">E647*5</f>
        <v>90</v>
      </c>
      <c r="S647">
        <f t="shared" ca="1" si="583"/>
        <v>69</v>
      </c>
      <c r="T647" s="4">
        <f t="shared" ca="1" si="584"/>
        <v>3</v>
      </c>
      <c r="U647">
        <v>-3.44</v>
      </c>
    </row>
    <row r="648" spans="1:21" x14ac:dyDescent="0.2">
      <c r="A648">
        <v>2023</v>
      </c>
      <c r="B648" t="s">
        <v>36</v>
      </c>
      <c r="C648" t="s">
        <v>9</v>
      </c>
      <c r="D648" t="s">
        <v>15</v>
      </c>
      <c r="E648">
        <v>27</v>
      </c>
      <c r="F648">
        <f>E648*10</f>
        <v>270</v>
      </c>
      <c r="G648">
        <f t="shared" si="580"/>
        <v>-129.60000000000002</v>
      </c>
      <c r="H648">
        <f t="shared" si="581"/>
        <v>162</v>
      </c>
      <c r="I648">
        <f t="shared" ref="I648:I679" si="588">E648*4</f>
        <v>108</v>
      </c>
      <c r="S648">
        <f t="shared" ca="1" si="583"/>
        <v>112</v>
      </c>
      <c r="T648" s="4">
        <f t="shared" ca="1" si="584"/>
        <v>3.8</v>
      </c>
      <c r="U648">
        <v>-1.48</v>
      </c>
    </row>
    <row r="649" spans="1:21" x14ac:dyDescent="0.2">
      <c r="A649">
        <v>2023</v>
      </c>
      <c r="B649" t="s">
        <v>36</v>
      </c>
      <c r="C649" t="s">
        <v>9</v>
      </c>
      <c r="D649" t="s">
        <v>16</v>
      </c>
      <c r="E649">
        <v>94</v>
      </c>
      <c r="F649">
        <f>E649*10</f>
        <v>940</v>
      </c>
      <c r="G649">
        <f t="shared" si="580"/>
        <v>1955.2</v>
      </c>
      <c r="H649">
        <f t="shared" si="581"/>
        <v>658</v>
      </c>
      <c r="I649">
        <f t="shared" ref="I649:I680" si="589">E649*3</f>
        <v>282</v>
      </c>
      <c r="S649">
        <f t="shared" ca="1" si="583"/>
        <v>80</v>
      </c>
      <c r="T649" s="4">
        <f t="shared" ca="1" si="584"/>
        <v>1.52</v>
      </c>
      <c r="U649">
        <v>1.08</v>
      </c>
    </row>
    <row r="650" spans="1:21" x14ac:dyDescent="0.2">
      <c r="A650">
        <v>2023</v>
      </c>
      <c r="B650" t="s">
        <v>36</v>
      </c>
      <c r="C650" t="s">
        <v>9</v>
      </c>
      <c r="D650" t="s">
        <v>17</v>
      </c>
      <c r="E650">
        <v>58</v>
      </c>
      <c r="F650">
        <f>E650*10</f>
        <v>580</v>
      </c>
      <c r="G650">
        <f t="shared" si="580"/>
        <v>-116</v>
      </c>
      <c r="H650">
        <f t="shared" si="581"/>
        <v>406</v>
      </c>
      <c r="I650">
        <f t="shared" si="589"/>
        <v>174</v>
      </c>
      <c r="S650">
        <f t="shared" ca="1" si="583"/>
        <v>141</v>
      </c>
      <c r="T650" s="4">
        <f t="shared" ca="1" si="584"/>
        <v>-0.36</v>
      </c>
      <c r="U650">
        <v>-1.2</v>
      </c>
    </row>
    <row r="651" spans="1:21" x14ac:dyDescent="0.2">
      <c r="A651">
        <v>2023</v>
      </c>
      <c r="B651" t="s">
        <v>36</v>
      </c>
      <c r="C651" t="s">
        <v>10</v>
      </c>
      <c r="D651" t="s">
        <v>18</v>
      </c>
      <c r="E651">
        <v>5</v>
      </c>
      <c r="F651">
        <f>E651*150</f>
        <v>750</v>
      </c>
      <c r="G651">
        <f t="shared" si="580"/>
        <v>3600</v>
      </c>
      <c r="H651">
        <f t="shared" si="581"/>
        <v>350</v>
      </c>
      <c r="I651">
        <f t="shared" ref="I651:I682" si="590">E651*80</f>
        <v>400</v>
      </c>
      <c r="S651">
        <f t="shared" ca="1" si="583"/>
        <v>125</v>
      </c>
      <c r="T651" s="4">
        <f t="shared" ca="1" si="584"/>
        <v>-2.2000000000000002</v>
      </c>
      <c r="U651">
        <v>3.8</v>
      </c>
    </row>
    <row r="652" spans="1:21" x14ac:dyDescent="0.2">
      <c r="A652">
        <v>2023</v>
      </c>
      <c r="B652" t="s">
        <v>36</v>
      </c>
      <c r="C652" t="s">
        <v>10</v>
      </c>
      <c r="D652" t="s">
        <v>19</v>
      </c>
      <c r="E652">
        <v>130</v>
      </c>
      <c r="F652">
        <f>E652*180</f>
        <v>23400</v>
      </c>
      <c r="G652">
        <f t="shared" si="580"/>
        <v>102960</v>
      </c>
      <c r="H652">
        <f t="shared" si="581"/>
        <v>9100</v>
      </c>
      <c r="I652">
        <f t="shared" ref="I652:I683" si="591">E652*110</f>
        <v>14300</v>
      </c>
      <c r="S652">
        <f t="shared" ca="1" si="583"/>
        <v>88</v>
      </c>
      <c r="T652" s="4">
        <f t="shared" ca="1" si="584"/>
        <v>4</v>
      </c>
      <c r="U652">
        <v>3.4</v>
      </c>
    </row>
    <row r="653" spans="1:21" x14ac:dyDescent="0.2">
      <c r="A653">
        <v>2023</v>
      </c>
      <c r="B653" t="s">
        <v>36</v>
      </c>
      <c r="C653" t="s">
        <v>22</v>
      </c>
      <c r="D653" t="s">
        <v>13</v>
      </c>
      <c r="E653">
        <v>38</v>
      </c>
      <c r="F653">
        <f>E653*50</f>
        <v>1900</v>
      </c>
      <c r="G653">
        <f t="shared" si="580"/>
        <v>0</v>
      </c>
      <c r="H653">
        <f t="shared" si="581"/>
        <v>874</v>
      </c>
      <c r="I653">
        <f t="shared" ref="I653:I684" si="592">E653*27</f>
        <v>1026</v>
      </c>
      <c r="S653">
        <f t="shared" ca="1" si="583"/>
        <v>121</v>
      </c>
      <c r="T653" s="4">
        <f t="shared" ca="1" si="584"/>
        <v>-3.88</v>
      </c>
      <c r="U653">
        <v>-1</v>
      </c>
    </row>
    <row r="654" spans="1:21" x14ac:dyDescent="0.2">
      <c r="A654">
        <v>2023</v>
      </c>
      <c r="B654" t="s">
        <v>36</v>
      </c>
      <c r="C654" t="s">
        <v>47</v>
      </c>
      <c r="D654" t="s">
        <v>23</v>
      </c>
      <c r="E654">
        <v>59</v>
      </c>
      <c r="F654">
        <f>E654*110</f>
        <v>6490</v>
      </c>
      <c r="G654">
        <f t="shared" si="580"/>
        <v>3634.4</v>
      </c>
      <c r="H654">
        <f t="shared" si="581"/>
        <v>2065</v>
      </c>
      <c r="I654">
        <f t="shared" ref="I654:I685" si="593">E654*75</f>
        <v>4425</v>
      </c>
      <c r="S654">
        <f t="shared" ca="1" si="583"/>
        <v>36</v>
      </c>
      <c r="T654" s="4">
        <f t="shared" ca="1" si="584"/>
        <v>3.4</v>
      </c>
      <c r="U654">
        <v>-0.44</v>
      </c>
    </row>
    <row r="655" spans="1:21" x14ac:dyDescent="0.2">
      <c r="A655">
        <v>2023</v>
      </c>
      <c r="B655" t="s">
        <v>36</v>
      </c>
      <c r="C655" t="s">
        <v>22</v>
      </c>
      <c r="D655" t="s">
        <v>24</v>
      </c>
      <c r="E655">
        <v>33</v>
      </c>
      <c r="F655">
        <f>E655*90</f>
        <v>2970</v>
      </c>
      <c r="G655">
        <f t="shared" si="580"/>
        <v>5346</v>
      </c>
      <c r="H655">
        <f t="shared" si="581"/>
        <v>1287</v>
      </c>
      <c r="I655">
        <f t="shared" ref="I655:I686" si="594">E655*51</f>
        <v>1683</v>
      </c>
      <c r="S655">
        <f t="shared" ca="1" si="583"/>
        <v>48</v>
      </c>
      <c r="T655" s="4">
        <f t="shared" ca="1" si="584"/>
        <v>1.96</v>
      </c>
      <c r="U655">
        <v>0.8</v>
      </c>
    </row>
    <row r="656" spans="1:21" x14ac:dyDescent="0.2">
      <c r="A656">
        <v>2023</v>
      </c>
      <c r="B656" t="s">
        <v>36</v>
      </c>
      <c r="C656" t="s">
        <v>47</v>
      </c>
      <c r="D656" t="s">
        <v>25</v>
      </c>
      <c r="E656">
        <v>114</v>
      </c>
      <c r="F656">
        <f>E656*190</f>
        <v>21660</v>
      </c>
      <c r="G656">
        <f t="shared" si="580"/>
        <v>85773.6</v>
      </c>
      <c r="H656">
        <f t="shared" si="581"/>
        <v>7410</v>
      </c>
      <c r="I656">
        <f t="shared" ref="I656:I687" si="595">E656*125</f>
        <v>14250</v>
      </c>
      <c r="S656">
        <f t="shared" ca="1" si="583"/>
        <v>141</v>
      </c>
      <c r="T656" s="4">
        <f t="shared" ca="1" si="584"/>
        <v>0.88</v>
      </c>
      <c r="U656">
        <v>2.96</v>
      </c>
    </row>
    <row r="657" spans="1:21" x14ac:dyDescent="0.2">
      <c r="A657">
        <v>2023</v>
      </c>
      <c r="B657" t="s">
        <v>36</v>
      </c>
      <c r="C657" t="s">
        <v>22</v>
      </c>
      <c r="D657" t="s">
        <v>26</v>
      </c>
      <c r="E657">
        <v>35</v>
      </c>
      <c r="F657">
        <f>E657*230</f>
        <v>8050</v>
      </c>
      <c r="G657">
        <f t="shared" si="580"/>
        <v>-20286</v>
      </c>
      <c r="H657">
        <f t="shared" si="581"/>
        <v>1435</v>
      </c>
      <c r="I657">
        <f t="shared" ref="I657:I688" si="596">E657*189</f>
        <v>6615</v>
      </c>
      <c r="S657">
        <f t="shared" ca="1" si="583"/>
        <v>142</v>
      </c>
      <c r="T657" s="4">
        <f t="shared" ca="1" si="584"/>
        <v>-0.12</v>
      </c>
      <c r="U657">
        <v>-3.52</v>
      </c>
    </row>
    <row r="658" spans="1:21" x14ac:dyDescent="0.2">
      <c r="A658">
        <v>2023</v>
      </c>
      <c r="B658" t="s">
        <v>36</v>
      </c>
      <c r="C658" t="s">
        <v>48</v>
      </c>
      <c r="D658" t="s">
        <v>12</v>
      </c>
      <c r="E658">
        <v>16</v>
      </c>
      <c r="F658">
        <f>E658*5</f>
        <v>80</v>
      </c>
      <c r="G658">
        <f t="shared" si="580"/>
        <v>-73.599999999999994</v>
      </c>
      <c r="H658">
        <f t="shared" si="581"/>
        <v>32</v>
      </c>
      <c r="I658">
        <f t="shared" ref="I658:I689" si="597">E658*3</f>
        <v>48</v>
      </c>
      <c r="S658">
        <f t="shared" ca="1" si="583"/>
        <v>142</v>
      </c>
      <c r="T658" s="4">
        <f t="shared" ca="1" si="584"/>
        <v>-3.08</v>
      </c>
      <c r="U658">
        <v>-1.92</v>
      </c>
    </row>
    <row r="659" spans="1:21" x14ac:dyDescent="0.2">
      <c r="A659">
        <v>2023</v>
      </c>
      <c r="B659" t="s">
        <v>36</v>
      </c>
      <c r="C659" t="s">
        <v>48</v>
      </c>
      <c r="D659" t="s">
        <v>21</v>
      </c>
      <c r="E659">
        <v>145</v>
      </c>
      <c r="F659">
        <f>E659*12</f>
        <v>1740</v>
      </c>
      <c r="G659">
        <f t="shared" si="580"/>
        <v>1322.4</v>
      </c>
      <c r="H659">
        <f t="shared" si="581"/>
        <v>580</v>
      </c>
      <c r="I659">
        <f t="shared" ref="I659:I690" si="598">E659*8</f>
        <v>1160</v>
      </c>
      <c r="S659">
        <f t="shared" ca="1" si="583"/>
        <v>143</v>
      </c>
      <c r="T659" s="4">
        <f t="shared" ca="1" si="584"/>
        <v>2.84</v>
      </c>
      <c r="U659">
        <v>-0.24</v>
      </c>
    </row>
    <row r="660" spans="1:21" x14ac:dyDescent="0.2">
      <c r="A660">
        <v>2023</v>
      </c>
      <c r="B660" t="s">
        <v>37</v>
      </c>
      <c r="C660" t="s">
        <v>11</v>
      </c>
      <c r="D660" t="s">
        <v>20</v>
      </c>
      <c r="E660">
        <v>111</v>
      </c>
      <c r="F660">
        <f>E660*25</f>
        <v>2775</v>
      </c>
      <c r="G660">
        <f t="shared" si="580"/>
        <v>6993</v>
      </c>
      <c r="H660">
        <f t="shared" si="581"/>
        <v>1887</v>
      </c>
      <c r="I660">
        <f t="shared" si="598"/>
        <v>888</v>
      </c>
      <c r="S660">
        <f t="shared" ca="1" si="583"/>
        <v>84</v>
      </c>
      <c r="T660" s="4">
        <f t="shared" ca="1" si="584"/>
        <v>2.56</v>
      </c>
      <c r="U660">
        <v>1.52</v>
      </c>
    </row>
    <row r="661" spans="1:21" x14ac:dyDescent="0.2">
      <c r="A661">
        <v>2023</v>
      </c>
      <c r="B661" t="s">
        <v>37</v>
      </c>
      <c r="C661" t="s">
        <v>11</v>
      </c>
      <c r="D661" t="s">
        <v>14</v>
      </c>
      <c r="E661">
        <v>122</v>
      </c>
      <c r="F661">
        <f>E661*15</f>
        <v>1830</v>
      </c>
      <c r="G661">
        <f t="shared" si="580"/>
        <v>-5124</v>
      </c>
      <c r="H661">
        <f t="shared" si="581"/>
        <v>1220</v>
      </c>
      <c r="I661">
        <f t="shared" ref="I661:I692" si="599">E661*5</f>
        <v>610</v>
      </c>
      <c r="S661">
        <f t="shared" ca="1" si="583"/>
        <v>80</v>
      </c>
      <c r="T661" s="4">
        <f t="shared" ca="1" si="584"/>
        <v>2.96</v>
      </c>
      <c r="U661">
        <v>-3.8</v>
      </c>
    </row>
    <row r="662" spans="1:21" x14ac:dyDescent="0.2">
      <c r="A662">
        <v>2023</v>
      </c>
      <c r="B662" t="s">
        <v>37</v>
      </c>
      <c r="C662" t="s">
        <v>9</v>
      </c>
      <c r="D662" t="s">
        <v>15</v>
      </c>
      <c r="E662">
        <v>31</v>
      </c>
      <c r="F662">
        <f>E662*10</f>
        <v>310</v>
      </c>
      <c r="G662">
        <f t="shared" si="580"/>
        <v>768.8</v>
      </c>
      <c r="H662">
        <f t="shared" si="581"/>
        <v>186</v>
      </c>
      <c r="I662">
        <f t="shared" ref="I662:I693" si="600">E662*4</f>
        <v>124</v>
      </c>
      <c r="S662">
        <f t="shared" ca="1" si="583"/>
        <v>46</v>
      </c>
      <c r="T662" s="4">
        <f t="shared" ca="1" si="584"/>
        <v>-1</v>
      </c>
      <c r="U662">
        <v>1.48</v>
      </c>
    </row>
    <row r="663" spans="1:21" x14ac:dyDescent="0.2">
      <c r="A663">
        <v>2023</v>
      </c>
      <c r="B663" t="s">
        <v>37</v>
      </c>
      <c r="C663" t="s">
        <v>9</v>
      </c>
      <c r="D663" t="s">
        <v>16</v>
      </c>
      <c r="E663">
        <v>45</v>
      </c>
      <c r="F663">
        <f>E663*10</f>
        <v>450</v>
      </c>
      <c r="G663">
        <f t="shared" si="580"/>
        <v>450</v>
      </c>
      <c r="H663">
        <f t="shared" si="581"/>
        <v>315</v>
      </c>
      <c r="I663">
        <f t="shared" ref="I663:I694" si="601">E663*3</f>
        <v>135</v>
      </c>
      <c r="S663">
        <f t="shared" ca="1" si="583"/>
        <v>35</v>
      </c>
      <c r="T663" s="4">
        <f t="shared" ca="1" si="584"/>
        <v>-2</v>
      </c>
      <c r="U663">
        <v>0</v>
      </c>
    </row>
    <row r="664" spans="1:21" x14ac:dyDescent="0.2">
      <c r="A664">
        <v>2023</v>
      </c>
      <c r="B664" t="s">
        <v>37</v>
      </c>
      <c r="C664" t="s">
        <v>9</v>
      </c>
      <c r="D664" t="s">
        <v>17</v>
      </c>
      <c r="E664">
        <v>92</v>
      </c>
      <c r="F664">
        <f>E664*10</f>
        <v>920</v>
      </c>
      <c r="G664">
        <f t="shared" si="580"/>
        <v>-478.40000000000009</v>
      </c>
      <c r="H664">
        <f t="shared" si="581"/>
        <v>644</v>
      </c>
      <c r="I664">
        <f t="shared" si="601"/>
        <v>276</v>
      </c>
      <c r="S664">
        <f t="shared" ca="1" si="583"/>
        <v>73</v>
      </c>
      <c r="T664" s="4">
        <f t="shared" ca="1" si="584"/>
        <v>-2.72</v>
      </c>
      <c r="U664">
        <v>-1.52</v>
      </c>
    </row>
    <row r="665" spans="1:21" x14ac:dyDescent="0.2">
      <c r="A665">
        <v>2023</v>
      </c>
      <c r="B665" t="s">
        <v>37</v>
      </c>
      <c r="C665" t="s">
        <v>10</v>
      </c>
      <c r="D665" t="s">
        <v>18</v>
      </c>
      <c r="E665">
        <v>2</v>
      </c>
      <c r="F665">
        <f>E665*150</f>
        <v>300</v>
      </c>
      <c r="G665">
        <f t="shared" si="580"/>
        <v>168</v>
      </c>
      <c r="H665">
        <f t="shared" si="581"/>
        <v>140</v>
      </c>
      <c r="I665">
        <f t="shared" ref="I665:I696" si="602">E665*80</f>
        <v>160</v>
      </c>
      <c r="S665">
        <f t="shared" ca="1" si="583"/>
        <v>71</v>
      </c>
      <c r="T665" s="4">
        <f t="shared" ca="1" si="584"/>
        <v>3.88</v>
      </c>
      <c r="U665">
        <v>-0.44</v>
      </c>
    </row>
    <row r="666" spans="1:21" x14ac:dyDescent="0.2">
      <c r="A666">
        <v>2023</v>
      </c>
      <c r="B666" t="s">
        <v>37</v>
      </c>
      <c r="C666" t="s">
        <v>10</v>
      </c>
      <c r="D666" t="s">
        <v>19</v>
      </c>
      <c r="E666">
        <v>135</v>
      </c>
      <c r="F666">
        <f>E666*180</f>
        <v>24300</v>
      </c>
      <c r="G666">
        <f t="shared" si="580"/>
        <v>49572</v>
      </c>
      <c r="H666">
        <f t="shared" si="581"/>
        <v>9450</v>
      </c>
      <c r="I666">
        <f t="shared" ref="I666:I697" si="603">E666*110</f>
        <v>14850</v>
      </c>
      <c r="S666">
        <f t="shared" ca="1" si="583"/>
        <v>138</v>
      </c>
      <c r="T666" s="4">
        <f t="shared" ca="1" si="584"/>
        <v>-3.32</v>
      </c>
      <c r="U666">
        <v>1.04</v>
      </c>
    </row>
    <row r="667" spans="1:21" x14ac:dyDescent="0.2">
      <c r="A667">
        <v>2023</v>
      </c>
      <c r="B667" t="s">
        <v>37</v>
      </c>
      <c r="C667" t="s">
        <v>22</v>
      </c>
      <c r="D667" t="s">
        <v>13</v>
      </c>
      <c r="E667">
        <v>25</v>
      </c>
      <c r="F667">
        <f>E667*50</f>
        <v>1250</v>
      </c>
      <c r="G667">
        <f t="shared" si="580"/>
        <v>6000</v>
      </c>
      <c r="H667">
        <f t="shared" si="581"/>
        <v>575</v>
      </c>
      <c r="I667">
        <f t="shared" ref="I667:I698" si="604">E667*27</f>
        <v>675</v>
      </c>
      <c r="S667">
        <f t="shared" ca="1" si="583"/>
        <v>99</v>
      </c>
      <c r="T667" s="4">
        <f t="shared" ca="1" si="584"/>
        <v>-3.92</v>
      </c>
      <c r="U667">
        <v>3.8</v>
      </c>
    </row>
    <row r="668" spans="1:21" x14ac:dyDescent="0.2">
      <c r="A668">
        <v>2023</v>
      </c>
      <c r="B668" t="s">
        <v>37</v>
      </c>
      <c r="C668" t="s">
        <v>47</v>
      </c>
      <c r="D668" t="s">
        <v>23</v>
      </c>
      <c r="E668">
        <v>67</v>
      </c>
      <c r="F668">
        <f>E668*110</f>
        <v>7370</v>
      </c>
      <c r="G668">
        <f t="shared" si="580"/>
        <v>20636</v>
      </c>
      <c r="H668">
        <f t="shared" si="581"/>
        <v>2345</v>
      </c>
      <c r="I668">
        <f t="shared" ref="I668:I699" si="605">E668*75</f>
        <v>5025</v>
      </c>
      <c r="S668">
        <f t="shared" ca="1" si="583"/>
        <v>94</v>
      </c>
      <c r="T668" s="4">
        <f t="shared" ca="1" si="584"/>
        <v>1.4</v>
      </c>
      <c r="U668">
        <v>1.8</v>
      </c>
    </row>
    <row r="669" spans="1:21" x14ac:dyDescent="0.2">
      <c r="A669">
        <v>2023</v>
      </c>
      <c r="B669" t="s">
        <v>37</v>
      </c>
      <c r="C669" t="s">
        <v>22</v>
      </c>
      <c r="D669" t="s">
        <v>24</v>
      </c>
      <c r="E669">
        <v>70</v>
      </c>
      <c r="F669">
        <f>E669*90</f>
        <v>6300</v>
      </c>
      <c r="G669">
        <f t="shared" si="580"/>
        <v>756</v>
      </c>
      <c r="H669">
        <f t="shared" si="581"/>
        <v>2730</v>
      </c>
      <c r="I669">
        <f t="shared" ref="I669:I700" si="606">E669*51</f>
        <v>3570</v>
      </c>
      <c r="S669">
        <f t="shared" ca="1" si="583"/>
        <v>97</v>
      </c>
      <c r="T669" s="4">
        <f t="shared" ca="1" si="584"/>
        <v>-3.96</v>
      </c>
      <c r="U669">
        <v>-0.88</v>
      </c>
    </row>
    <row r="670" spans="1:21" x14ac:dyDescent="0.2">
      <c r="A670">
        <v>2023</v>
      </c>
      <c r="B670" t="s">
        <v>37</v>
      </c>
      <c r="C670" t="s">
        <v>47</v>
      </c>
      <c r="D670" t="s">
        <v>25</v>
      </c>
      <c r="E670">
        <v>121</v>
      </c>
      <c r="F670">
        <f>E670*190</f>
        <v>22990</v>
      </c>
      <c r="G670">
        <f t="shared" si="580"/>
        <v>94718.8</v>
      </c>
      <c r="H670">
        <f t="shared" si="581"/>
        <v>7865</v>
      </c>
      <c r="I670">
        <f t="shared" ref="I670:I701" si="607">E670*125</f>
        <v>15125</v>
      </c>
      <c r="S670">
        <f t="shared" ca="1" si="583"/>
        <v>20</v>
      </c>
      <c r="T670" s="4">
        <f t="shared" ca="1" si="584"/>
        <v>-1.8</v>
      </c>
      <c r="U670">
        <v>3.12</v>
      </c>
    </row>
    <row r="671" spans="1:21" x14ac:dyDescent="0.2">
      <c r="A671">
        <v>2023</v>
      </c>
      <c r="B671" t="s">
        <v>37</v>
      </c>
      <c r="C671" t="s">
        <v>22</v>
      </c>
      <c r="D671" t="s">
        <v>26</v>
      </c>
      <c r="E671">
        <v>11</v>
      </c>
      <c r="F671">
        <f>E671*230</f>
        <v>2530</v>
      </c>
      <c r="G671">
        <f t="shared" si="580"/>
        <v>-5464.8</v>
      </c>
      <c r="H671">
        <f t="shared" si="581"/>
        <v>451</v>
      </c>
      <c r="I671">
        <f t="shared" ref="I671:I702" si="608">E671*189</f>
        <v>2079</v>
      </c>
      <c r="S671">
        <f t="shared" ca="1" si="583"/>
        <v>133</v>
      </c>
      <c r="T671" s="4">
        <f t="shared" ca="1" si="584"/>
        <v>2.52</v>
      </c>
      <c r="U671">
        <v>-3.16</v>
      </c>
    </row>
    <row r="672" spans="1:21" x14ac:dyDescent="0.2">
      <c r="A672">
        <v>2023</v>
      </c>
      <c r="B672" t="s">
        <v>37</v>
      </c>
      <c r="C672" t="s">
        <v>48</v>
      </c>
      <c r="D672" t="s">
        <v>12</v>
      </c>
      <c r="E672">
        <v>9</v>
      </c>
      <c r="F672">
        <f>E672*5</f>
        <v>45</v>
      </c>
      <c r="G672">
        <f t="shared" si="580"/>
        <v>55.8</v>
      </c>
      <c r="H672">
        <f t="shared" si="581"/>
        <v>18</v>
      </c>
      <c r="I672">
        <f t="shared" ref="I672:I703" si="609">E672*3</f>
        <v>27</v>
      </c>
      <c r="S672">
        <f t="shared" ca="1" si="583"/>
        <v>12</v>
      </c>
      <c r="T672" s="4">
        <f t="shared" ca="1" si="584"/>
        <v>3.72</v>
      </c>
      <c r="U672">
        <v>0.24</v>
      </c>
    </row>
    <row r="673" spans="1:21" x14ac:dyDescent="0.2">
      <c r="A673">
        <v>2023</v>
      </c>
      <c r="B673" t="s">
        <v>37</v>
      </c>
      <c r="C673" t="s">
        <v>48</v>
      </c>
      <c r="D673" t="s">
        <v>21</v>
      </c>
      <c r="E673">
        <v>18</v>
      </c>
      <c r="F673">
        <f>E673*12</f>
        <v>216</v>
      </c>
      <c r="G673">
        <f t="shared" si="580"/>
        <v>388.8</v>
      </c>
      <c r="H673">
        <f t="shared" si="581"/>
        <v>72</v>
      </c>
      <c r="I673">
        <f t="shared" ref="I673:I704" si="610">E673*8</f>
        <v>144</v>
      </c>
      <c r="S673">
        <f t="shared" ca="1" si="583"/>
        <v>78</v>
      </c>
      <c r="T673" s="4">
        <f t="shared" ca="1" si="584"/>
        <v>3.76</v>
      </c>
      <c r="U673">
        <v>0.8</v>
      </c>
    </row>
    <row r="674" spans="1:21" x14ac:dyDescent="0.2">
      <c r="A674">
        <v>2024</v>
      </c>
      <c r="B674" t="s">
        <v>8</v>
      </c>
      <c r="C674" t="s">
        <v>11</v>
      </c>
      <c r="D674" t="s">
        <v>20</v>
      </c>
      <c r="E674">
        <v>104</v>
      </c>
      <c r="F674">
        <f>E674*25</f>
        <v>2600</v>
      </c>
      <c r="G674">
        <f t="shared" si="580"/>
        <v>-104</v>
      </c>
      <c r="H674">
        <f t="shared" si="581"/>
        <v>1768</v>
      </c>
      <c r="I674">
        <f t="shared" si="610"/>
        <v>832</v>
      </c>
      <c r="S674">
        <f t="shared" ca="1" si="583"/>
        <v>61</v>
      </c>
      <c r="T674" s="4">
        <f t="shared" ca="1" si="584"/>
        <v>1.4</v>
      </c>
      <c r="U674">
        <v>-1.04</v>
      </c>
    </row>
    <row r="675" spans="1:21" x14ac:dyDescent="0.2">
      <c r="A675">
        <v>2024</v>
      </c>
      <c r="B675" t="s">
        <v>8</v>
      </c>
      <c r="C675" t="s">
        <v>11</v>
      </c>
      <c r="D675" t="s">
        <v>14</v>
      </c>
      <c r="E675">
        <v>83</v>
      </c>
      <c r="F675">
        <f>E675*15</f>
        <v>1245</v>
      </c>
      <c r="G675">
        <f t="shared" si="580"/>
        <v>846.59999999999991</v>
      </c>
      <c r="H675">
        <f t="shared" si="581"/>
        <v>830</v>
      </c>
      <c r="I675">
        <f t="shared" ref="I675:I706" si="611">E675*5</f>
        <v>415</v>
      </c>
      <c r="S675">
        <f t="shared" ca="1" si="583"/>
        <v>92</v>
      </c>
      <c r="T675" s="4">
        <f t="shared" ca="1" si="584"/>
        <v>-2.76</v>
      </c>
      <c r="U675">
        <v>-0.32</v>
      </c>
    </row>
    <row r="676" spans="1:21" x14ac:dyDescent="0.2">
      <c r="A676">
        <v>2024</v>
      </c>
      <c r="B676" t="s">
        <v>8</v>
      </c>
      <c r="C676" t="s">
        <v>9</v>
      </c>
      <c r="D676" t="s">
        <v>15</v>
      </c>
      <c r="E676">
        <v>114</v>
      </c>
      <c r="F676">
        <f>E676*10</f>
        <v>1140</v>
      </c>
      <c r="G676">
        <f t="shared" si="580"/>
        <v>-1048.7999999999997</v>
      </c>
      <c r="H676">
        <f t="shared" si="581"/>
        <v>684</v>
      </c>
      <c r="I676">
        <f t="shared" ref="I676:I707" si="612">E676*4</f>
        <v>456</v>
      </c>
      <c r="S676">
        <f t="shared" ca="1" si="583"/>
        <v>112</v>
      </c>
      <c r="T676" s="4">
        <f t="shared" ca="1" si="584"/>
        <v>0.64</v>
      </c>
      <c r="U676">
        <v>-1.92</v>
      </c>
    </row>
    <row r="677" spans="1:21" x14ac:dyDescent="0.2">
      <c r="A677">
        <v>2024</v>
      </c>
      <c r="B677" t="s">
        <v>8</v>
      </c>
      <c r="C677" t="s">
        <v>9</v>
      </c>
      <c r="D677" t="s">
        <v>16</v>
      </c>
      <c r="E677">
        <v>17</v>
      </c>
      <c r="F677">
        <f>E677*10</f>
        <v>170</v>
      </c>
      <c r="G677">
        <f t="shared" si="580"/>
        <v>-367.20000000000005</v>
      </c>
      <c r="H677">
        <f t="shared" si="581"/>
        <v>119</v>
      </c>
      <c r="I677">
        <f t="shared" ref="I677:I708" si="613">E677*3</f>
        <v>51</v>
      </c>
      <c r="S677">
        <f t="shared" ca="1" si="583"/>
        <v>94</v>
      </c>
      <c r="T677" s="4">
        <f t="shared" ca="1" si="584"/>
        <v>-1.1200000000000001</v>
      </c>
      <c r="U677">
        <v>-3.16</v>
      </c>
    </row>
    <row r="678" spans="1:21" x14ac:dyDescent="0.2">
      <c r="A678">
        <v>2024</v>
      </c>
      <c r="B678" t="s">
        <v>8</v>
      </c>
      <c r="C678" t="s">
        <v>9</v>
      </c>
      <c r="D678" t="s">
        <v>17</v>
      </c>
      <c r="E678">
        <v>70</v>
      </c>
      <c r="F678">
        <f>E678*10</f>
        <v>700</v>
      </c>
      <c r="G678">
        <f t="shared" si="580"/>
        <v>-1259.9999999999998</v>
      </c>
      <c r="H678">
        <f t="shared" si="581"/>
        <v>490</v>
      </c>
      <c r="I678">
        <f t="shared" si="613"/>
        <v>210</v>
      </c>
      <c r="S678">
        <f t="shared" ca="1" si="583"/>
        <v>23</v>
      </c>
      <c r="T678" s="4">
        <f t="shared" ca="1" si="584"/>
        <v>-1.1599999999999999</v>
      </c>
      <c r="U678">
        <v>-2.8</v>
      </c>
    </row>
    <row r="679" spans="1:21" x14ac:dyDescent="0.2">
      <c r="A679">
        <v>2024</v>
      </c>
      <c r="B679" t="s">
        <v>8</v>
      </c>
      <c r="C679" t="s">
        <v>10</v>
      </c>
      <c r="D679" t="s">
        <v>18</v>
      </c>
      <c r="E679">
        <v>148</v>
      </c>
      <c r="F679">
        <f>E679*150</f>
        <v>22200</v>
      </c>
      <c r="G679">
        <f t="shared" si="580"/>
        <v>41736</v>
      </c>
      <c r="H679">
        <f t="shared" si="581"/>
        <v>10360</v>
      </c>
      <c r="I679">
        <f t="shared" ref="I679:I710" si="614">E679*80</f>
        <v>11840</v>
      </c>
      <c r="S679">
        <f t="shared" ca="1" si="583"/>
        <v>87</v>
      </c>
      <c r="T679" s="4">
        <f t="shared" ca="1" si="584"/>
        <v>-2.64</v>
      </c>
      <c r="U679">
        <v>0.88</v>
      </c>
    </row>
    <row r="680" spans="1:21" x14ac:dyDescent="0.2">
      <c r="A680">
        <v>2024</v>
      </c>
      <c r="B680" t="s">
        <v>8</v>
      </c>
      <c r="C680" t="s">
        <v>10</v>
      </c>
      <c r="D680" t="s">
        <v>19</v>
      </c>
      <c r="E680">
        <v>147</v>
      </c>
      <c r="F680">
        <f>E680*180</f>
        <v>26460</v>
      </c>
      <c r="G680">
        <f t="shared" si="580"/>
        <v>124891.20000000001</v>
      </c>
      <c r="H680">
        <f t="shared" si="581"/>
        <v>10290</v>
      </c>
      <c r="I680">
        <f t="shared" ref="I680:I711" si="615">E680*110</f>
        <v>16170</v>
      </c>
      <c r="S680">
        <f t="shared" ca="1" si="583"/>
        <v>32</v>
      </c>
      <c r="T680" s="4">
        <f t="shared" ca="1" si="584"/>
        <v>3.84</v>
      </c>
      <c r="U680">
        <v>3.72</v>
      </c>
    </row>
    <row r="681" spans="1:21" x14ac:dyDescent="0.2">
      <c r="A681">
        <v>2024</v>
      </c>
      <c r="B681" t="s">
        <v>8</v>
      </c>
      <c r="C681" t="s">
        <v>22</v>
      </c>
      <c r="D681" t="s">
        <v>13</v>
      </c>
      <c r="E681">
        <v>146</v>
      </c>
      <c r="F681">
        <f>E681*50</f>
        <v>7300</v>
      </c>
      <c r="G681">
        <f t="shared" si="580"/>
        <v>31536</v>
      </c>
      <c r="H681">
        <f t="shared" si="581"/>
        <v>3358</v>
      </c>
      <c r="I681">
        <f t="shared" ref="I681:I712" si="616">E681*27</f>
        <v>3942</v>
      </c>
      <c r="S681">
        <f t="shared" ca="1" si="583"/>
        <v>125</v>
      </c>
      <c r="T681" s="4">
        <f t="shared" ca="1" si="584"/>
        <v>-0.44</v>
      </c>
      <c r="U681">
        <v>3.32</v>
      </c>
    </row>
    <row r="682" spans="1:21" x14ac:dyDescent="0.2">
      <c r="A682">
        <v>2024</v>
      </c>
      <c r="B682" t="s">
        <v>8</v>
      </c>
      <c r="C682" t="s">
        <v>47</v>
      </c>
      <c r="D682" t="s">
        <v>23</v>
      </c>
      <c r="E682">
        <v>17</v>
      </c>
      <c r="F682">
        <f>E682*110</f>
        <v>1870</v>
      </c>
      <c r="G682">
        <f t="shared" si="580"/>
        <v>3814.8</v>
      </c>
      <c r="H682">
        <f t="shared" si="581"/>
        <v>595</v>
      </c>
      <c r="I682">
        <f t="shared" ref="I682:I713" si="617">E682*75</f>
        <v>1275</v>
      </c>
      <c r="S682">
        <f t="shared" ca="1" si="583"/>
        <v>69</v>
      </c>
      <c r="T682" s="4">
        <f t="shared" ca="1" si="584"/>
        <v>1.28</v>
      </c>
      <c r="U682">
        <v>1.04</v>
      </c>
    </row>
    <row r="683" spans="1:21" x14ac:dyDescent="0.2">
      <c r="A683">
        <v>2024</v>
      </c>
      <c r="B683" t="s">
        <v>8</v>
      </c>
      <c r="C683" t="s">
        <v>22</v>
      </c>
      <c r="D683" t="s">
        <v>24</v>
      </c>
      <c r="E683">
        <v>97</v>
      </c>
      <c r="F683">
        <f>E683*90</f>
        <v>8730</v>
      </c>
      <c r="G683">
        <f t="shared" si="580"/>
        <v>37015.199999999997</v>
      </c>
      <c r="H683">
        <f t="shared" si="581"/>
        <v>3783</v>
      </c>
      <c r="I683">
        <f t="shared" ref="I683:I714" si="618">E683*51</f>
        <v>4947</v>
      </c>
      <c r="S683">
        <f t="shared" ca="1" si="583"/>
        <v>128</v>
      </c>
      <c r="T683" s="4">
        <f t="shared" ca="1" si="584"/>
        <v>-1.36</v>
      </c>
      <c r="U683">
        <v>3.24</v>
      </c>
    </row>
    <row r="684" spans="1:21" x14ac:dyDescent="0.2">
      <c r="A684">
        <v>2024</v>
      </c>
      <c r="B684" t="s">
        <v>8</v>
      </c>
      <c r="C684" t="s">
        <v>47</v>
      </c>
      <c r="D684" t="s">
        <v>25</v>
      </c>
      <c r="E684">
        <v>91</v>
      </c>
      <c r="F684">
        <f>E684*190</f>
        <v>17290</v>
      </c>
      <c r="G684">
        <f t="shared" si="580"/>
        <v>-45645.599999999999</v>
      </c>
      <c r="H684">
        <f t="shared" si="581"/>
        <v>5915</v>
      </c>
      <c r="I684">
        <f t="shared" ref="I684:I715" si="619">E684*125</f>
        <v>11375</v>
      </c>
      <c r="S684">
        <f t="shared" ca="1" si="583"/>
        <v>88</v>
      </c>
      <c r="T684" s="4">
        <f t="shared" ca="1" si="584"/>
        <v>3.92</v>
      </c>
      <c r="U684">
        <v>-3.64</v>
      </c>
    </row>
    <row r="685" spans="1:21" x14ac:dyDescent="0.2">
      <c r="A685">
        <v>2024</v>
      </c>
      <c r="B685" t="s">
        <v>8</v>
      </c>
      <c r="C685" t="s">
        <v>22</v>
      </c>
      <c r="D685" t="s">
        <v>26</v>
      </c>
      <c r="E685">
        <v>16</v>
      </c>
      <c r="F685">
        <f>E685*230</f>
        <v>3680</v>
      </c>
      <c r="G685">
        <f t="shared" si="580"/>
        <v>-4563.2000000000007</v>
      </c>
      <c r="H685">
        <f t="shared" si="581"/>
        <v>656</v>
      </c>
      <c r="I685">
        <f t="shared" ref="I685:I716" si="620">E685*189</f>
        <v>3024</v>
      </c>
      <c r="S685">
        <f t="shared" ca="1" si="583"/>
        <v>31</v>
      </c>
      <c r="T685" s="4">
        <f t="shared" ca="1" si="584"/>
        <v>3.8</v>
      </c>
      <c r="U685">
        <v>-2.2400000000000002</v>
      </c>
    </row>
    <row r="686" spans="1:21" x14ac:dyDescent="0.2">
      <c r="A686">
        <v>2024</v>
      </c>
      <c r="B686" t="s">
        <v>8</v>
      </c>
      <c r="C686" t="s">
        <v>48</v>
      </c>
      <c r="D686" t="s">
        <v>12</v>
      </c>
      <c r="E686">
        <v>18</v>
      </c>
      <c r="F686">
        <f>E686*5</f>
        <v>90</v>
      </c>
      <c r="G686">
        <f t="shared" si="580"/>
        <v>-252</v>
      </c>
      <c r="H686">
        <f t="shared" si="581"/>
        <v>36</v>
      </c>
      <c r="I686">
        <f t="shared" ref="I686:I717" si="621">E686*3</f>
        <v>54</v>
      </c>
      <c r="S686">
        <f t="shared" ca="1" si="583"/>
        <v>54</v>
      </c>
      <c r="T686" s="4">
        <f t="shared" ca="1" si="584"/>
        <v>1.84</v>
      </c>
      <c r="U686">
        <v>-3.8</v>
      </c>
    </row>
    <row r="687" spans="1:21" x14ac:dyDescent="0.2">
      <c r="A687">
        <v>2024</v>
      </c>
      <c r="B687" t="s">
        <v>8</v>
      </c>
      <c r="C687" t="s">
        <v>48</v>
      </c>
      <c r="D687" t="s">
        <v>21</v>
      </c>
      <c r="E687">
        <v>45</v>
      </c>
      <c r="F687">
        <f>E687*12</f>
        <v>540</v>
      </c>
      <c r="G687">
        <f t="shared" si="580"/>
        <v>1080</v>
      </c>
      <c r="H687">
        <f t="shared" si="581"/>
        <v>180</v>
      </c>
      <c r="I687">
        <f t="shared" ref="I687:I718" si="622">E687*8</f>
        <v>360</v>
      </c>
      <c r="S687">
        <f t="shared" ca="1" si="583"/>
        <v>123</v>
      </c>
      <c r="T687" s="4">
        <f t="shared" ca="1" si="584"/>
        <v>2.52</v>
      </c>
      <c r="U687">
        <v>1</v>
      </c>
    </row>
    <row r="688" spans="1:21" x14ac:dyDescent="0.2">
      <c r="A688">
        <v>2024</v>
      </c>
      <c r="B688" t="s">
        <v>27</v>
      </c>
      <c r="C688" t="s">
        <v>11</v>
      </c>
      <c r="D688" t="s">
        <v>20</v>
      </c>
      <c r="E688">
        <v>76</v>
      </c>
      <c r="F688">
        <f>E688*25</f>
        <v>1900</v>
      </c>
      <c r="G688">
        <f t="shared" si="580"/>
        <v>3496</v>
      </c>
      <c r="H688">
        <f t="shared" si="581"/>
        <v>1292</v>
      </c>
      <c r="I688">
        <f t="shared" si="622"/>
        <v>608</v>
      </c>
      <c r="S688">
        <f t="shared" ca="1" si="583"/>
        <v>37</v>
      </c>
      <c r="T688" s="4">
        <f t="shared" ca="1" si="584"/>
        <v>1.44</v>
      </c>
      <c r="U688">
        <v>0.84</v>
      </c>
    </row>
    <row r="689" spans="1:21" x14ac:dyDescent="0.2">
      <c r="A689">
        <v>2024</v>
      </c>
      <c r="B689" t="s">
        <v>27</v>
      </c>
      <c r="C689" t="s">
        <v>11</v>
      </c>
      <c r="D689" t="s">
        <v>14</v>
      </c>
      <c r="E689">
        <v>11</v>
      </c>
      <c r="F689">
        <f>E689*15</f>
        <v>165</v>
      </c>
      <c r="G689">
        <f t="shared" si="580"/>
        <v>-72.599999999999994</v>
      </c>
      <c r="H689">
        <f t="shared" si="581"/>
        <v>110</v>
      </c>
      <c r="I689">
        <f t="shared" ref="I689:I720" si="623">E689*5</f>
        <v>55</v>
      </c>
      <c r="S689">
        <f t="shared" ca="1" si="583"/>
        <v>5</v>
      </c>
      <c r="T689" s="4">
        <f t="shared" ca="1" si="584"/>
        <v>-1.2</v>
      </c>
      <c r="U689">
        <v>-1.44</v>
      </c>
    </row>
    <row r="690" spans="1:21" x14ac:dyDescent="0.2">
      <c r="A690">
        <v>2024</v>
      </c>
      <c r="B690" t="s">
        <v>27</v>
      </c>
      <c r="C690" t="s">
        <v>9</v>
      </c>
      <c r="D690" t="s">
        <v>15</v>
      </c>
      <c r="E690">
        <v>105</v>
      </c>
      <c r="F690">
        <f>E690*10</f>
        <v>1050</v>
      </c>
      <c r="G690">
        <f t="shared" si="580"/>
        <v>1008</v>
      </c>
      <c r="H690">
        <f t="shared" si="581"/>
        <v>630</v>
      </c>
      <c r="I690">
        <f t="shared" ref="I690:I721" si="624">E690*4</f>
        <v>420</v>
      </c>
      <c r="S690">
        <f t="shared" ca="1" si="583"/>
        <v>16</v>
      </c>
      <c r="T690" s="4">
        <f t="shared" ca="1" si="584"/>
        <v>-2.96</v>
      </c>
      <c r="U690">
        <v>-0.04</v>
      </c>
    </row>
    <row r="691" spans="1:21" x14ac:dyDescent="0.2">
      <c r="A691">
        <v>2024</v>
      </c>
      <c r="B691" t="s">
        <v>27</v>
      </c>
      <c r="C691" t="s">
        <v>9</v>
      </c>
      <c r="D691" t="s">
        <v>16</v>
      </c>
      <c r="E691">
        <v>84</v>
      </c>
      <c r="F691">
        <f>E691*10</f>
        <v>840</v>
      </c>
      <c r="G691">
        <f t="shared" si="580"/>
        <v>3494.4</v>
      </c>
      <c r="H691">
        <f t="shared" si="581"/>
        <v>588</v>
      </c>
      <c r="I691">
        <f t="shared" ref="I691:I722" si="625">E691*3</f>
        <v>252</v>
      </c>
      <c r="S691">
        <f t="shared" ca="1" si="583"/>
        <v>98</v>
      </c>
      <c r="T691" s="4">
        <f t="shared" ca="1" si="584"/>
        <v>-0.28000000000000003</v>
      </c>
      <c r="U691">
        <v>3.16</v>
      </c>
    </row>
    <row r="692" spans="1:21" x14ac:dyDescent="0.2">
      <c r="A692">
        <v>2024</v>
      </c>
      <c r="B692" t="s">
        <v>27</v>
      </c>
      <c r="C692" t="s">
        <v>9</v>
      </c>
      <c r="D692" t="s">
        <v>17</v>
      </c>
      <c r="E692">
        <v>22</v>
      </c>
      <c r="F692">
        <f>E692*10</f>
        <v>220</v>
      </c>
      <c r="G692">
        <f t="shared" si="580"/>
        <v>-149.59999999999997</v>
      </c>
      <c r="H692">
        <f t="shared" si="581"/>
        <v>154</v>
      </c>
      <c r="I692">
        <f t="shared" si="625"/>
        <v>66</v>
      </c>
      <c r="S692">
        <f t="shared" ca="1" si="583"/>
        <v>131</v>
      </c>
      <c r="T692" s="4">
        <f t="shared" ca="1" si="584"/>
        <v>-0.48</v>
      </c>
      <c r="U692">
        <v>-1.68</v>
      </c>
    </row>
    <row r="693" spans="1:21" x14ac:dyDescent="0.2">
      <c r="A693">
        <v>2024</v>
      </c>
      <c r="B693" t="s">
        <v>27</v>
      </c>
      <c r="C693" t="s">
        <v>10</v>
      </c>
      <c r="D693" t="s">
        <v>18</v>
      </c>
      <c r="E693">
        <v>70</v>
      </c>
      <c r="F693">
        <f>E693*150</f>
        <v>10500</v>
      </c>
      <c r="G693">
        <f t="shared" si="580"/>
        <v>47460</v>
      </c>
      <c r="H693">
        <f t="shared" si="581"/>
        <v>4900</v>
      </c>
      <c r="I693">
        <f t="shared" ref="I693:I724" si="626">E693*80</f>
        <v>5600</v>
      </c>
      <c r="S693">
        <f t="shared" ca="1" si="583"/>
        <v>93</v>
      </c>
      <c r="T693" s="4">
        <f t="shared" ca="1" si="584"/>
        <v>-1.32</v>
      </c>
      <c r="U693">
        <v>3.52</v>
      </c>
    </row>
    <row r="694" spans="1:21" x14ac:dyDescent="0.2">
      <c r="A694">
        <v>2024</v>
      </c>
      <c r="B694" t="s">
        <v>27</v>
      </c>
      <c r="C694" t="s">
        <v>10</v>
      </c>
      <c r="D694" t="s">
        <v>19</v>
      </c>
      <c r="E694">
        <v>3</v>
      </c>
      <c r="F694">
        <f>E694*180</f>
        <v>540</v>
      </c>
      <c r="G694">
        <f t="shared" si="580"/>
        <v>-950.39999999999986</v>
      </c>
      <c r="H694">
        <f t="shared" si="581"/>
        <v>210</v>
      </c>
      <c r="I694">
        <f t="shared" ref="I694:I725" si="627">E694*110</f>
        <v>330</v>
      </c>
      <c r="S694">
        <f t="shared" ca="1" si="583"/>
        <v>63</v>
      </c>
      <c r="T694" s="4">
        <f t="shared" ca="1" si="584"/>
        <v>-1.76</v>
      </c>
      <c r="U694">
        <v>-2.76</v>
      </c>
    </row>
    <row r="695" spans="1:21" x14ac:dyDescent="0.2">
      <c r="A695">
        <v>2024</v>
      </c>
      <c r="B695" t="s">
        <v>27</v>
      </c>
      <c r="C695" t="s">
        <v>22</v>
      </c>
      <c r="D695" t="s">
        <v>13</v>
      </c>
      <c r="E695">
        <v>131</v>
      </c>
      <c r="F695">
        <f>E695*50</f>
        <v>6550</v>
      </c>
      <c r="G695">
        <f t="shared" si="580"/>
        <v>31964</v>
      </c>
      <c r="H695">
        <f t="shared" si="581"/>
        <v>3013</v>
      </c>
      <c r="I695">
        <f t="shared" ref="I695:I726" si="628">E695*27</f>
        <v>3537</v>
      </c>
      <c r="S695">
        <f t="shared" ca="1" si="583"/>
        <v>99</v>
      </c>
      <c r="T695" s="4">
        <f t="shared" ca="1" si="584"/>
        <v>1.64</v>
      </c>
      <c r="U695">
        <v>3.88</v>
      </c>
    </row>
    <row r="696" spans="1:21" x14ac:dyDescent="0.2">
      <c r="A696">
        <v>2024</v>
      </c>
      <c r="B696" t="s">
        <v>27</v>
      </c>
      <c r="C696" t="s">
        <v>47</v>
      </c>
      <c r="D696" t="s">
        <v>23</v>
      </c>
      <c r="E696">
        <v>139</v>
      </c>
      <c r="F696">
        <f>E696*110</f>
        <v>15290</v>
      </c>
      <c r="G696">
        <f t="shared" si="580"/>
        <v>49539.600000000006</v>
      </c>
      <c r="H696">
        <f t="shared" si="581"/>
        <v>4865</v>
      </c>
      <c r="I696">
        <f t="shared" ref="I696:I727" si="629">E696*75</f>
        <v>10425</v>
      </c>
      <c r="S696">
        <f t="shared" ca="1" si="583"/>
        <v>70</v>
      </c>
      <c r="T696" s="4">
        <f t="shared" ca="1" si="584"/>
        <v>-2.8</v>
      </c>
      <c r="U696">
        <v>2.2400000000000002</v>
      </c>
    </row>
    <row r="697" spans="1:21" x14ac:dyDescent="0.2">
      <c r="A697">
        <v>2024</v>
      </c>
      <c r="B697" t="s">
        <v>27</v>
      </c>
      <c r="C697" t="s">
        <v>22</v>
      </c>
      <c r="D697" t="s">
        <v>24</v>
      </c>
      <c r="E697">
        <v>149</v>
      </c>
      <c r="F697">
        <f>E697*90</f>
        <v>13410</v>
      </c>
      <c r="G697">
        <f t="shared" si="580"/>
        <v>-37011.599999999999</v>
      </c>
      <c r="H697">
        <f t="shared" si="581"/>
        <v>5811</v>
      </c>
      <c r="I697">
        <f t="shared" ref="I697:I728" si="630">E697*51</f>
        <v>7599</v>
      </c>
      <c r="S697">
        <f t="shared" ca="1" si="583"/>
        <v>11</v>
      </c>
      <c r="T697" s="4">
        <f t="shared" ca="1" si="584"/>
        <v>-3.28</v>
      </c>
      <c r="U697">
        <v>-3.76</v>
      </c>
    </row>
    <row r="698" spans="1:21" x14ac:dyDescent="0.2">
      <c r="A698">
        <v>2024</v>
      </c>
      <c r="B698" t="s">
        <v>27</v>
      </c>
      <c r="C698" t="s">
        <v>47</v>
      </c>
      <c r="D698" t="s">
        <v>25</v>
      </c>
      <c r="E698">
        <v>132</v>
      </c>
      <c r="F698">
        <f>E698*190</f>
        <v>25080</v>
      </c>
      <c r="G698">
        <f t="shared" si="580"/>
        <v>-9028.8000000000029</v>
      </c>
      <c r="H698">
        <f t="shared" si="581"/>
        <v>8580</v>
      </c>
      <c r="I698">
        <f t="shared" ref="I698:I729" si="631">E698*125</f>
        <v>16500</v>
      </c>
      <c r="S698">
        <f t="shared" ca="1" si="583"/>
        <v>37</v>
      </c>
      <c r="T698" s="4">
        <f t="shared" ca="1" si="584"/>
        <v>-0.48</v>
      </c>
      <c r="U698">
        <v>-1.36</v>
      </c>
    </row>
    <row r="699" spans="1:21" x14ac:dyDescent="0.2">
      <c r="A699">
        <v>2024</v>
      </c>
      <c r="B699" t="s">
        <v>27</v>
      </c>
      <c r="C699" t="s">
        <v>22</v>
      </c>
      <c r="D699" t="s">
        <v>26</v>
      </c>
      <c r="E699">
        <v>89</v>
      </c>
      <c r="F699">
        <f>E699*230</f>
        <v>20470</v>
      </c>
      <c r="G699">
        <f t="shared" si="580"/>
        <v>-15557.199999999997</v>
      </c>
      <c r="H699">
        <f t="shared" si="581"/>
        <v>3649</v>
      </c>
      <c r="I699">
        <f t="shared" ref="I699:I730" si="632">E699*189</f>
        <v>16821</v>
      </c>
      <c r="S699">
        <f t="shared" ca="1" si="583"/>
        <v>5</v>
      </c>
      <c r="T699" s="4">
        <f t="shared" ca="1" si="584"/>
        <v>-2.92</v>
      </c>
      <c r="U699">
        <v>-1.76</v>
      </c>
    </row>
    <row r="700" spans="1:21" x14ac:dyDescent="0.2">
      <c r="A700">
        <v>2024</v>
      </c>
      <c r="B700" t="s">
        <v>27</v>
      </c>
      <c r="C700" t="s">
        <v>48</v>
      </c>
      <c r="D700" t="s">
        <v>12</v>
      </c>
      <c r="E700">
        <v>24</v>
      </c>
      <c r="F700">
        <f>E700*5</f>
        <v>120</v>
      </c>
      <c r="G700">
        <f t="shared" si="580"/>
        <v>139.19999999999999</v>
      </c>
      <c r="H700">
        <f t="shared" si="581"/>
        <v>48</v>
      </c>
      <c r="I700">
        <f t="shared" ref="I700:I731" si="633">E700*3</f>
        <v>72</v>
      </c>
      <c r="S700">
        <f t="shared" ca="1" si="583"/>
        <v>79</v>
      </c>
      <c r="T700" s="4">
        <f t="shared" ca="1" si="584"/>
        <v>2.36</v>
      </c>
      <c r="U700">
        <v>0.16</v>
      </c>
    </row>
    <row r="701" spans="1:21" x14ac:dyDescent="0.2">
      <c r="A701">
        <v>2024</v>
      </c>
      <c r="B701" t="s">
        <v>27</v>
      </c>
      <c r="C701" t="s">
        <v>48</v>
      </c>
      <c r="D701" t="s">
        <v>21</v>
      </c>
      <c r="E701">
        <v>90</v>
      </c>
      <c r="F701">
        <f>E701*12</f>
        <v>1080</v>
      </c>
      <c r="G701">
        <f t="shared" si="580"/>
        <v>-1944</v>
      </c>
      <c r="H701">
        <f t="shared" si="581"/>
        <v>360</v>
      </c>
      <c r="I701">
        <f t="shared" ref="I701:I732" si="634">E701*8</f>
        <v>720</v>
      </c>
      <c r="S701">
        <f t="shared" ca="1" si="583"/>
        <v>103</v>
      </c>
      <c r="T701" s="4">
        <f t="shared" ca="1" si="584"/>
        <v>2.12</v>
      </c>
      <c r="U701">
        <v>-2.8</v>
      </c>
    </row>
    <row r="702" spans="1:21" x14ac:dyDescent="0.2">
      <c r="A702">
        <v>2024</v>
      </c>
      <c r="B702" t="s">
        <v>28</v>
      </c>
      <c r="C702" t="s">
        <v>11</v>
      </c>
      <c r="D702" t="s">
        <v>20</v>
      </c>
      <c r="E702">
        <v>121</v>
      </c>
      <c r="F702">
        <f>E702*25</f>
        <v>3025</v>
      </c>
      <c r="G702">
        <f t="shared" si="580"/>
        <v>-8349</v>
      </c>
      <c r="H702">
        <f t="shared" si="581"/>
        <v>2057</v>
      </c>
      <c r="I702">
        <f t="shared" si="634"/>
        <v>968</v>
      </c>
      <c r="S702">
        <f t="shared" ca="1" si="583"/>
        <v>138</v>
      </c>
      <c r="T702" s="4">
        <f t="shared" ca="1" si="584"/>
        <v>-1.6</v>
      </c>
      <c r="U702">
        <v>-3.76</v>
      </c>
    </row>
    <row r="703" spans="1:21" x14ac:dyDescent="0.2">
      <c r="A703">
        <v>2024</v>
      </c>
      <c r="B703" t="s">
        <v>28</v>
      </c>
      <c r="C703" t="s">
        <v>11</v>
      </c>
      <c r="D703" t="s">
        <v>14</v>
      </c>
      <c r="E703">
        <v>17</v>
      </c>
      <c r="F703">
        <f>E703*15</f>
        <v>255</v>
      </c>
      <c r="G703">
        <f t="shared" si="580"/>
        <v>1224</v>
      </c>
      <c r="H703">
        <f t="shared" si="581"/>
        <v>170</v>
      </c>
      <c r="I703">
        <f t="shared" ref="I703:I734" si="635">E703*5</f>
        <v>85</v>
      </c>
      <c r="S703">
        <f t="shared" ca="1" si="583"/>
        <v>35</v>
      </c>
      <c r="T703" s="4">
        <f t="shared" ca="1" si="584"/>
        <v>-1.4</v>
      </c>
      <c r="U703">
        <v>3.8</v>
      </c>
    </row>
    <row r="704" spans="1:21" x14ac:dyDescent="0.2">
      <c r="A704">
        <v>2024</v>
      </c>
      <c r="B704" t="s">
        <v>28</v>
      </c>
      <c r="C704" t="s">
        <v>9</v>
      </c>
      <c r="D704" t="s">
        <v>15</v>
      </c>
      <c r="E704">
        <v>52</v>
      </c>
      <c r="F704">
        <f>E704*10</f>
        <v>520</v>
      </c>
      <c r="G704">
        <f t="shared" si="580"/>
        <v>124.80000000000001</v>
      </c>
      <c r="H704">
        <f t="shared" si="581"/>
        <v>312</v>
      </c>
      <c r="I704">
        <f t="shared" ref="I704:I735" si="636">E704*4</f>
        <v>208</v>
      </c>
      <c r="S704">
        <f t="shared" ca="1" si="583"/>
        <v>121</v>
      </c>
      <c r="T704" s="4">
        <f t="shared" ca="1" si="584"/>
        <v>3.4</v>
      </c>
      <c r="U704">
        <v>-0.76</v>
      </c>
    </row>
    <row r="705" spans="1:21" x14ac:dyDescent="0.2">
      <c r="A705">
        <v>2024</v>
      </c>
      <c r="B705" t="s">
        <v>28</v>
      </c>
      <c r="C705" t="s">
        <v>9</v>
      </c>
      <c r="D705" t="s">
        <v>16</v>
      </c>
      <c r="E705">
        <v>97</v>
      </c>
      <c r="F705">
        <f>E705*10</f>
        <v>970</v>
      </c>
      <c r="G705">
        <f t="shared" si="580"/>
        <v>2056.4</v>
      </c>
      <c r="H705">
        <f t="shared" si="581"/>
        <v>679</v>
      </c>
      <c r="I705">
        <f t="shared" ref="I705:I736" si="637">E705*3</f>
        <v>291</v>
      </c>
      <c r="S705">
        <f t="shared" ca="1" si="583"/>
        <v>130</v>
      </c>
      <c r="T705" s="4">
        <f t="shared" ca="1" si="584"/>
        <v>0.16</v>
      </c>
      <c r="U705">
        <v>1.1200000000000001</v>
      </c>
    </row>
    <row r="706" spans="1:21" x14ac:dyDescent="0.2">
      <c r="A706">
        <v>2024</v>
      </c>
      <c r="B706" t="s">
        <v>28</v>
      </c>
      <c r="C706" t="s">
        <v>9</v>
      </c>
      <c r="D706" t="s">
        <v>17</v>
      </c>
      <c r="E706">
        <v>140</v>
      </c>
      <c r="F706">
        <f>E706*10</f>
        <v>1400</v>
      </c>
      <c r="G706">
        <f t="shared" si="580"/>
        <v>5264</v>
      </c>
      <c r="H706">
        <f t="shared" si="581"/>
        <v>980</v>
      </c>
      <c r="I706">
        <f t="shared" si="637"/>
        <v>420</v>
      </c>
      <c r="S706">
        <f t="shared" ca="1" si="583"/>
        <v>145</v>
      </c>
      <c r="T706" s="4">
        <f t="shared" ca="1" si="584"/>
        <v>2.88</v>
      </c>
      <c r="U706">
        <v>2.76</v>
      </c>
    </row>
    <row r="707" spans="1:21" x14ac:dyDescent="0.2">
      <c r="A707">
        <v>2024</v>
      </c>
      <c r="B707" t="s">
        <v>28</v>
      </c>
      <c r="C707" t="s">
        <v>10</v>
      </c>
      <c r="D707" t="s">
        <v>18</v>
      </c>
      <c r="E707">
        <v>107</v>
      </c>
      <c r="F707">
        <f>E707*150</f>
        <v>16050</v>
      </c>
      <c r="G707">
        <f t="shared" ref="G707:G770" si="638">F707+(F707*U707)</f>
        <v>53928</v>
      </c>
      <c r="H707">
        <f t="shared" ref="H707:H770" si="639">F707-I707</f>
        <v>7490</v>
      </c>
      <c r="I707">
        <f t="shared" ref="I707:I738" si="640">E707*80</f>
        <v>8560</v>
      </c>
      <c r="S707">
        <f t="shared" ref="S707:S770" ca="1" si="641">RANDBETWEEN(1,150)</f>
        <v>80</v>
      </c>
      <c r="T707" s="4">
        <f t="shared" ref="T707:T770" ca="1" si="642">RANDBETWEEN(-100,100)/25</f>
        <v>2.64</v>
      </c>
      <c r="U707">
        <v>2.36</v>
      </c>
    </row>
    <row r="708" spans="1:21" x14ac:dyDescent="0.2">
      <c r="A708">
        <v>2024</v>
      </c>
      <c r="B708" t="s">
        <v>28</v>
      </c>
      <c r="C708" t="s">
        <v>10</v>
      </c>
      <c r="D708" t="s">
        <v>19</v>
      </c>
      <c r="E708">
        <v>4</v>
      </c>
      <c r="F708">
        <f>E708*180</f>
        <v>720</v>
      </c>
      <c r="G708">
        <f t="shared" si="638"/>
        <v>1641.6</v>
      </c>
      <c r="H708">
        <f t="shared" si="639"/>
        <v>280</v>
      </c>
      <c r="I708">
        <f t="shared" ref="I708:I739" si="643">E708*110</f>
        <v>440</v>
      </c>
      <c r="S708">
        <f t="shared" ca="1" si="641"/>
        <v>70</v>
      </c>
      <c r="T708" s="4">
        <f t="shared" ca="1" si="642"/>
        <v>1.48</v>
      </c>
      <c r="U708">
        <v>1.28</v>
      </c>
    </row>
    <row r="709" spans="1:21" x14ac:dyDescent="0.2">
      <c r="A709">
        <v>2024</v>
      </c>
      <c r="B709" t="s">
        <v>28</v>
      </c>
      <c r="C709" t="s">
        <v>22</v>
      </c>
      <c r="D709" t="s">
        <v>13</v>
      </c>
      <c r="E709">
        <v>17</v>
      </c>
      <c r="F709">
        <f>E709*50</f>
        <v>850</v>
      </c>
      <c r="G709">
        <f t="shared" si="638"/>
        <v>3978</v>
      </c>
      <c r="H709">
        <f t="shared" si="639"/>
        <v>391</v>
      </c>
      <c r="I709">
        <f t="shared" ref="I709:I740" si="644">E709*27</f>
        <v>459</v>
      </c>
      <c r="S709">
        <f t="shared" ca="1" si="641"/>
        <v>49</v>
      </c>
      <c r="T709" s="4">
        <f t="shared" ca="1" si="642"/>
        <v>2.4</v>
      </c>
      <c r="U709">
        <v>3.68</v>
      </c>
    </row>
    <row r="710" spans="1:21" x14ac:dyDescent="0.2">
      <c r="A710">
        <v>2024</v>
      </c>
      <c r="B710" t="s">
        <v>28</v>
      </c>
      <c r="C710" t="s">
        <v>47</v>
      </c>
      <c r="D710" t="s">
        <v>23</v>
      </c>
      <c r="E710">
        <v>39</v>
      </c>
      <c r="F710">
        <f>E710*110</f>
        <v>4290</v>
      </c>
      <c r="G710">
        <f t="shared" si="638"/>
        <v>-5834.4</v>
      </c>
      <c r="H710">
        <f t="shared" si="639"/>
        <v>1365</v>
      </c>
      <c r="I710">
        <f t="shared" ref="I710:I741" si="645">E710*75</f>
        <v>2925</v>
      </c>
      <c r="S710">
        <f t="shared" ca="1" si="641"/>
        <v>131</v>
      </c>
      <c r="T710" s="4">
        <f t="shared" ca="1" si="642"/>
        <v>-2.2400000000000002</v>
      </c>
      <c r="U710">
        <v>-2.36</v>
      </c>
    </row>
    <row r="711" spans="1:21" x14ac:dyDescent="0.2">
      <c r="A711">
        <v>2024</v>
      </c>
      <c r="B711" t="s">
        <v>28</v>
      </c>
      <c r="C711" t="s">
        <v>22</v>
      </c>
      <c r="D711" t="s">
        <v>24</v>
      </c>
      <c r="E711">
        <v>73</v>
      </c>
      <c r="F711">
        <f>E711*90</f>
        <v>6570</v>
      </c>
      <c r="G711">
        <f t="shared" si="638"/>
        <v>-15505.2</v>
      </c>
      <c r="H711">
        <f t="shared" si="639"/>
        <v>2847</v>
      </c>
      <c r="I711">
        <f t="shared" ref="I711:I742" si="646">E711*51</f>
        <v>3723</v>
      </c>
      <c r="S711">
        <f t="shared" ca="1" si="641"/>
        <v>136</v>
      </c>
      <c r="T711" s="4">
        <f t="shared" ca="1" si="642"/>
        <v>-2.72</v>
      </c>
      <c r="U711">
        <v>-3.36</v>
      </c>
    </row>
    <row r="712" spans="1:21" x14ac:dyDescent="0.2">
      <c r="A712">
        <v>2024</v>
      </c>
      <c r="B712" t="s">
        <v>28</v>
      </c>
      <c r="C712" t="s">
        <v>47</v>
      </c>
      <c r="D712" t="s">
        <v>25</v>
      </c>
      <c r="E712">
        <v>48</v>
      </c>
      <c r="F712">
        <f>E712*190</f>
        <v>9120</v>
      </c>
      <c r="G712">
        <f t="shared" si="638"/>
        <v>36480</v>
      </c>
      <c r="H712">
        <f t="shared" si="639"/>
        <v>3120</v>
      </c>
      <c r="I712">
        <f t="shared" ref="I712:I743" si="647">E712*125</f>
        <v>6000</v>
      </c>
      <c r="S712">
        <f t="shared" ca="1" si="641"/>
        <v>2</v>
      </c>
      <c r="T712" s="4">
        <f t="shared" ca="1" si="642"/>
        <v>2.56</v>
      </c>
      <c r="U712">
        <v>3</v>
      </c>
    </row>
    <row r="713" spans="1:21" x14ac:dyDescent="0.2">
      <c r="A713">
        <v>2024</v>
      </c>
      <c r="B713" t="s">
        <v>28</v>
      </c>
      <c r="C713" t="s">
        <v>22</v>
      </c>
      <c r="D713" t="s">
        <v>26</v>
      </c>
      <c r="E713">
        <v>83</v>
      </c>
      <c r="F713">
        <f>E713*230</f>
        <v>19090</v>
      </c>
      <c r="G713">
        <f t="shared" si="638"/>
        <v>-19853.599999999999</v>
      </c>
      <c r="H713">
        <f t="shared" si="639"/>
        <v>3403</v>
      </c>
      <c r="I713">
        <f t="shared" ref="I713:I744" si="648">E713*189</f>
        <v>15687</v>
      </c>
      <c r="S713">
        <f t="shared" ca="1" si="641"/>
        <v>15</v>
      </c>
      <c r="T713" s="4">
        <f t="shared" ca="1" si="642"/>
        <v>0</v>
      </c>
      <c r="U713">
        <v>-2.04</v>
      </c>
    </row>
    <row r="714" spans="1:21" x14ac:dyDescent="0.2">
      <c r="A714">
        <v>2024</v>
      </c>
      <c r="B714" t="s">
        <v>28</v>
      </c>
      <c r="C714" t="s">
        <v>48</v>
      </c>
      <c r="D714" t="s">
        <v>12</v>
      </c>
      <c r="E714">
        <v>25</v>
      </c>
      <c r="F714">
        <f>E714*5</f>
        <v>125</v>
      </c>
      <c r="G714">
        <f t="shared" si="638"/>
        <v>385</v>
      </c>
      <c r="H714">
        <f t="shared" si="639"/>
        <v>50</v>
      </c>
      <c r="I714">
        <f t="shared" ref="I714:I745" si="649">E714*3</f>
        <v>75</v>
      </c>
      <c r="S714">
        <f t="shared" ca="1" si="641"/>
        <v>98</v>
      </c>
      <c r="T714" s="4">
        <f t="shared" ca="1" si="642"/>
        <v>-1.64</v>
      </c>
      <c r="U714">
        <v>2.08</v>
      </c>
    </row>
    <row r="715" spans="1:21" x14ac:dyDescent="0.2">
      <c r="A715">
        <v>2024</v>
      </c>
      <c r="B715" t="s">
        <v>28</v>
      </c>
      <c r="C715" t="s">
        <v>48</v>
      </c>
      <c r="D715" t="s">
        <v>21</v>
      </c>
      <c r="E715">
        <v>75</v>
      </c>
      <c r="F715">
        <f>E715*12</f>
        <v>900</v>
      </c>
      <c r="G715">
        <f t="shared" si="638"/>
        <v>3420</v>
      </c>
      <c r="H715">
        <f t="shared" si="639"/>
        <v>300</v>
      </c>
      <c r="I715">
        <f t="shared" ref="I715:I746" si="650">E715*8</f>
        <v>600</v>
      </c>
      <c r="S715">
        <f t="shared" ca="1" si="641"/>
        <v>128</v>
      </c>
      <c r="T715" s="4">
        <f t="shared" ca="1" si="642"/>
        <v>-0.48</v>
      </c>
      <c r="U715">
        <v>2.8</v>
      </c>
    </row>
    <row r="716" spans="1:21" x14ac:dyDescent="0.2">
      <c r="A716">
        <v>2024</v>
      </c>
      <c r="B716" t="s">
        <v>29</v>
      </c>
      <c r="C716" t="s">
        <v>11</v>
      </c>
      <c r="D716" t="s">
        <v>20</v>
      </c>
      <c r="E716">
        <v>122</v>
      </c>
      <c r="F716">
        <f>E716*25</f>
        <v>3050</v>
      </c>
      <c r="G716">
        <f t="shared" si="638"/>
        <v>14274</v>
      </c>
      <c r="H716">
        <f t="shared" si="639"/>
        <v>2074</v>
      </c>
      <c r="I716">
        <f t="shared" si="650"/>
        <v>976</v>
      </c>
      <c r="S716">
        <f t="shared" ca="1" si="641"/>
        <v>3</v>
      </c>
      <c r="T716" s="4">
        <f t="shared" ca="1" si="642"/>
        <v>-0.84</v>
      </c>
      <c r="U716">
        <v>3.68</v>
      </c>
    </row>
    <row r="717" spans="1:21" x14ac:dyDescent="0.2">
      <c r="A717">
        <v>2024</v>
      </c>
      <c r="B717" t="s">
        <v>29</v>
      </c>
      <c r="C717" t="s">
        <v>11</v>
      </c>
      <c r="D717" t="s">
        <v>14</v>
      </c>
      <c r="E717">
        <v>92</v>
      </c>
      <c r="F717">
        <f>E717*15</f>
        <v>1380</v>
      </c>
      <c r="G717">
        <f t="shared" si="638"/>
        <v>-883.19999999999982</v>
      </c>
      <c r="H717">
        <f t="shared" si="639"/>
        <v>920</v>
      </c>
      <c r="I717">
        <f t="shared" ref="I717:I748" si="651">E717*5</f>
        <v>460</v>
      </c>
      <c r="S717">
        <f t="shared" ca="1" si="641"/>
        <v>142</v>
      </c>
      <c r="T717" s="4">
        <f t="shared" ca="1" si="642"/>
        <v>-0.44</v>
      </c>
      <c r="U717">
        <v>-1.64</v>
      </c>
    </row>
    <row r="718" spans="1:21" x14ac:dyDescent="0.2">
      <c r="A718">
        <v>2024</v>
      </c>
      <c r="B718" t="s">
        <v>29</v>
      </c>
      <c r="C718" t="s">
        <v>9</v>
      </c>
      <c r="D718" t="s">
        <v>15</v>
      </c>
      <c r="E718">
        <v>6</v>
      </c>
      <c r="F718">
        <f>E718*10</f>
        <v>60</v>
      </c>
      <c r="G718">
        <f t="shared" si="638"/>
        <v>-124.80000000000001</v>
      </c>
      <c r="H718">
        <f t="shared" si="639"/>
        <v>36</v>
      </c>
      <c r="I718">
        <f t="shared" ref="I718:I749" si="652">E718*4</f>
        <v>24</v>
      </c>
      <c r="S718">
        <f t="shared" ca="1" si="641"/>
        <v>102</v>
      </c>
      <c r="T718" s="4">
        <f t="shared" ca="1" si="642"/>
        <v>-1.1200000000000001</v>
      </c>
      <c r="U718">
        <v>-3.08</v>
      </c>
    </row>
    <row r="719" spans="1:21" x14ac:dyDescent="0.2">
      <c r="A719">
        <v>2024</v>
      </c>
      <c r="B719" t="s">
        <v>29</v>
      </c>
      <c r="C719" t="s">
        <v>9</v>
      </c>
      <c r="D719" t="s">
        <v>16</v>
      </c>
      <c r="E719">
        <v>146</v>
      </c>
      <c r="F719">
        <f>E719*10</f>
        <v>1460</v>
      </c>
      <c r="G719">
        <f t="shared" si="638"/>
        <v>3328.8</v>
      </c>
      <c r="H719">
        <f t="shared" si="639"/>
        <v>1022</v>
      </c>
      <c r="I719">
        <f t="shared" ref="I719:I750" si="653">E719*3</f>
        <v>438</v>
      </c>
      <c r="S719">
        <f t="shared" ca="1" si="641"/>
        <v>14</v>
      </c>
      <c r="T719" s="4">
        <f t="shared" ca="1" si="642"/>
        <v>0.52</v>
      </c>
      <c r="U719">
        <v>1.28</v>
      </c>
    </row>
    <row r="720" spans="1:21" x14ac:dyDescent="0.2">
      <c r="A720">
        <v>2024</v>
      </c>
      <c r="B720" t="s">
        <v>29</v>
      </c>
      <c r="C720" t="s">
        <v>9</v>
      </c>
      <c r="D720" t="s">
        <v>17</v>
      </c>
      <c r="E720">
        <v>27</v>
      </c>
      <c r="F720">
        <f>E720*10</f>
        <v>270</v>
      </c>
      <c r="G720">
        <f t="shared" si="638"/>
        <v>637.20000000000005</v>
      </c>
      <c r="H720">
        <f t="shared" si="639"/>
        <v>189</v>
      </c>
      <c r="I720">
        <f t="shared" si="653"/>
        <v>81</v>
      </c>
      <c r="S720">
        <f t="shared" ca="1" si="641"/>
        <v>18</v>
      </c>
      <c r="T720" s="4">
        <f t="shared" ca="1" si="642"/>
        <v>2.3199999999999998</v>
      </c>
      <c r="U720">
        <v>1.36</v>
      </c>
    </row>
    <row r="721" spans="1:21" x14ac:dyDescent="0.2">
      <c r="A721">
        <v>2024</v>
      </c>
      <c r="B721" t="s">
        <v>29</v>
      </c>
      <c r="C721" t="s">
        <v>10</v>
      </c>
      <c r="D721" t="s">
        <v>18</v>
      </c>
      <c r="E721">
        <v>74</v>
      </c>
      <c r="F721">
        <f>E721*150</f>
        <v>11100</v>
      </c>
      <c r="G721">
        <f t="shared" si="638"/>
        <v>48396</v>
      </c>
      <c r="H721">
        <f t="shared" si="639"/>
        <v>5180</v>
      </c>
      <c r="I721">
        <f t="shared" ref="I721:I752" si="654">E721*80</f>
        <v>5920</v>
      </c>
      <c r="S721">
        <f t="shared" ca="1" si="641"/>
        <v>1</v>
      </c>
      <c r="T721" s="4">
        <f t="shared" ca="1" si="642"/>
        <v>-0.48</v>
      </c>
      <c r="U721">
        <v>3.36</v>
      </c>
    </row>
    <row r="722" spans="1:21" x14ac:dyDescent="0.2">
      <c r="A722">
        <v>2024</v>
      </c>
      <c r="B722" t="s">
        <v>29</v>
      </c>
      <c r="C722" t="s">
        <v>10</v>
      </c>
      <c r="D722" t="s">
        <v>19</v>
      </c>
      <c r="E722">
        <v>10</v>
      </c>
      <c r="F722">
        <f>E722*180</f>
        <v>1800</v>
      </c>
      <c r="G722">
        <f t="shared" si="638"/>
        <v>7848</v>
      </c>
      <c r="H722">
        <f t="shared" si="639"/>
        <v>700</v>
      </c>
      <c r="I722">
        <f t="shared" ref="I722:I753" si="655">E722*110</f>
        <v>1100</v>
      </c>
      <c r="S722">
        <f t="shared" ca="1" si="641"/>
        <v>125</v>
      </c>
      <c r="T722" s="4">
        <f t="shared" ca="1" si="642"/>
        <v>0.4</v>
      </c>
      <c r="U722">
        <v>3.36</v>
      </c>
    </row>
    <row r="723" spans="1:21" x14ac:dyDescent="0.2">
      <c r="A723">
        <v>2024</v>
      </c>
      <c r="B723" t="s">
        <v>29</v>
      </c>
      <c r="C723" t="s">
        <v>22</v>
      </c>
      <c r="D723" t="s">
        <v>13</v>
      </c>
      <c r="E723">
        <v>123</v>
      </c>
      <c r="F723">
        <f>E723*50</f>
        <v>6150</v>
      </c>
      <c r="G723">
        <f t="shared" si="638"/>
        <v>14760</v>
      </c>
      <c r="H723">
        <f t="shared" si="639"/>
        <v>2829</v>
      </c>
      <c r="I723">
        <f t="shared" ref="I723:I754" si="656">E723*27</f>
        <v>3321</v>
      </c>
      <c r="S723">
        <f t="shared" ca="1" si="641"/>
        <v>65</v>
      </c>
      <c r="T723" s="4">
        <f t="shared" ca="1" si="642"/>
        <v>0.96</v>
      </c>
      <c r="U723">
        <v>1.4</v>
      </c>
    </row>
    <row r="724" spans="1:21" x14ac:dyDescent="0.2">
      <c r="A724">
        <v>2024</v>
      </c>
      <c r="B724" t="s">
        <v>29</v>
      </c>
      <c r="C724" t="s">
        <v>47</v>
      </c>
      <c r="D724" t="s">
        <v>23</v>
      </c>
      <c r="E724">
        <v>27</v>
      </c>
      <c r="F724">
        <f>E724*110</f>
        <v>2970</v>
      </c>
      <c r="G724">
        <f t="shared" si="638"/>
        <v>9147.6</v>
      </c>
      <c r="H724">
        <f t="shared" si="639"/>
        <v>945</v>
      </c>
      <c r="I724">
        <f t="shared" ref="I724:I755" si="657">E724*75</f>
        <v>2025</v>
      </c>
      <c r="S724">
        <f t="shared" ca="1" si="641"/>
        <v>52</v>
      </c>
      <c r="T724" s="4">
        <f t="shared" ca="1" si="642"/>
        <v>-1.56</v>
      </c>
      <c r="U724">
        <v>2.08</v>
      </c>
    </row>
    <row r="725" spans="1:21" x14ac:dyDescent="0.2">
      <c r="A725">
        <v>2024</v>
      </c>
      <c r="B725" t="s">
        <v>29</v>
      </c>
      <c r="C725" t="s">
        <v>22</v>
      </c>
      <c r="D725" t="s">
        <v>24</v>
      </c>
      <c r="E725">
        <v>74</v>
      </c>
      <c r="F725">
        <f>E725*90</f>
        <v>6660</v>
      </c>
      <c r="G725">
        <f t="shared" si="638"/>
        <v>12787.2</v>
      </c>
      <c r="H725">
        <f t="shared" si="639"/>
        <v>2886</v>
      </c>
      <c r="I725">
        <f t="shared" ref="I725:I756" si="658">E725*51</f>
        <v>3774</v>
      </c>
      <c r="S725">
        <f t="shared" ca="1" si="641"/>
        <v>88</v>
      </c>
      <c r="T725" s="4">
        <f t="shared" ca="1" si="642"/>
        <v>-3.88</v>
      </c>
      <c r="U725">
        <v>0.92</v>
      </c>
    </row>
    <row r="726" spans="1:21" x14ac:dyDescent="0.2">
      <c r="A726">
        <v>2024</v>
      </c>
      <c r="B726" t="s">
        <v>29</v>
      </c>
      <c r="C726" t="s">
        <v>47</v>
      </c>
      <c r="D726" t="s">
        <v>25</v>
      </c>
      <c r="E726">
        <v>7</v>
      </c>
      <c r="F726">
        <f>E726*190</f>
        <v>1330</v>
      </c>
      <c r="G726">
        <f t="shared" si="638"/>
        <v>-2500.3999999999996</v>
      </c>
      <c r="H726">
        <f t="shared" si="639"/>
        <v>455</v>
      </c>
      <c r="I726">
        <f t="shared" ref="I726:I757" si="659">E726*125</f>
        <v>875</v>
      </c>
      <c r="S726">
        <f t="shared" ca="1" si="641"/>
        <v>86</v>
      </c>
      <c r="T726" s="4">
        <f t="shared" ca="1" si="642"/>
        <v>1.08</v>
      </c>
      <c r="U726">
        <v>-2.88</v>
      </c>
    </row>
    <row r="727" spans="1:21" x14ac:dyDescent="0.2">
      <c r="A727">
        <v>2024</v>
      </c>
      <c r="B727" t="s">
        <v>29</v>
      </c>
      <c r="C727" t="s">
        <v>22</v>
      </c>
      <c r="D727" t="s">
        <v>26</v>
      </c>
      <c r="E727">
        <v>110</v>
      </c>
      <c r="F727">
        <f>E727*230</f>
        <v>25300</v>
      </c>
      <c r="G727">
        <f t="shared" si="638"/>
        <v>7084</v>
      </c>
      <c r="H727">
        <f t="shared" si="639"/>
        <v>4510</v>
      </c>
      <c r="I727">
        <f t="shared" ref="I727:I758" si="660">E727*189</f>
        <v>20790</v>
      </c>
      <c r="S727">
        <f t="shared" ca="1" si="641"/>
        <v>61</v>
      </c>
      <c r="T727" s="4">
        <f t="shared" ca="1" si="642"/>
        <v>-0.44</v>
      </c>
      <c r="U727">
        <v>-0.72</v>
      </c>
    </row>
    <row r="728" spans="1:21" x14ac:dyDescent="0.2">
      <c r="A728">
        <v>2024</v>
      </c>
      <c r="B728" t="s">
        <v>29</v>
      </c>
      <c r="C728" t="s">
        <v>48</v>
      </c>
      <c r="D728" t="s">
        <v>12</v>
      </c>
      <c r="E728">
        <v>93</v>
      </c>
      <c r="F728">
        <f>E728*5</f>
        <v>465</v>
      </c>
      <c r="G728">
        <f t="shared" si="638"/>
        <v>-1376.4</v>
      </c>
      <c r="H728">
        <f t="shared" si="639"/>
        <v>186</v>
      </c>
      <c r="I728">
        <f t="shared" ref="I728:I759" si="661">E728*3</f>
        <v>279</v>
      </c>
      <c r="S728">
        <f t="shared" ca="1" si="641"/>
        <v>117</v>
      </c>
      <c r="T728" s="4">
        <f t="shared" ca="1" si="642"/>
        <v>3.52</v>
      </c>
      <c r="U728">
        <v>-3.96</v>
      </c>
    </row>
    <row r="729" spans="1:21" x14ac:dyDescent="0.2">
      <c r="A729">
        <v>2024</v>
      </c>
      <c r="B729" t="s">
        <v>29</v>
      </c>
      <c r="C729" t="s">
        <v>48</v>
      </c>
      <c r="D729" t="s">
        <v>21</v>
      </c>
      <c r="E729">
        <v>104</v>
      </c>
      <c r="F729">
        <f>E729*12</f>
        <v>1248</v>
      </c>
      <c r="G729">
        <f t="shared" si="638"/>
        <v>-3494.3999999999996</v>
      </c>
      <c r="H729">
        <f t="shared" si="639"/>
        <v>416</v>
      </c>
      <c r="I729">
        <f t="shared" ref="I729:I760" si="662">E729*8</f>
        <v>832</v>
      </c>
      <c r="S729">
        <f t="shared" ca="1" si="641"/>
        <v>73</v>
      </c>
      <c r="T729" s="4">
        <f t="shared" ca="1" si="642"/>
        <v>3.48</v>
      </c>
      <c r="U729">
        <v>-3.8</v>
      </c>
    </row>
    <row r="730" spans="1:21" x14ac:dyDescent="0.2">
      <c r="A730">
        <v>2024</v>
      </c>
      <c r="B730" t="s">
        <v>30</v>
      </c>
      <c r="C730" t="s">
        <v>11</v>
      </c>
      <c r="D730" t="s">
        <v>20</v>
      </c>
      <c r="E730">
        <v>120</v>
      </c>
      <c r="F730">
        <f>E730*25</f>
        <v>3000</v>
      </c>
      <c r="G730">
        <f t="shared" si="638"/>
        <v>8160</v>
      </c>
      <c r="H730">
        <f t="shared" si="639"/>
        <v>2040</v>
      </c>
      <c r="I730">
        <f t="shared" si="662"/>
        <v>960</v>
      </c>
      <c r="S730">
        <f t="shared" ca="1" si="641"/>
        <v>38</v>
      </c>
      <c r="T730" s="4">
        <f t="shared" ca="1" si="642"/>
        <v>-3.68</v>
      </c>
      <c r="U730">
        <v>1.72</v>
      </c>
    </row>
    <row r="731" spans="1:21" x14ac:dyDescent="0.2">
      <c r="A731">
        <v>2024</v>
      </c>
      <c r="B731" t="s">
        <v>30</v>
      </c>
      <c r="C731" t="s">
        <v>11</v>
      </c>
      <c r="D731" t="s">
        <v>14</v>
      </c>
      <c r="E731">
        <v>13</v>
      </c>
      <c r="F731">
        <f>E731*15</f>
        <v>195</v>
      </c>
      <c r="G731">
        <f t="shared" si="638"/>
        <v>-171.59999999999997</v>
      </c>
      <c r="H731">
        <f t="shared" si="639"/>
        <v>130</v>
      </c>
      <c r="I731">
        <f t="shared" ref="I731:I762" si="663">E731*5</f>
        <v>65</v>
      </c>
      <c r="S731">
        <f t="shared" ca="1" si="641"/>
        <v>34</v>
      </c>
      <c r="T731" s="4">
        <f t="shared" ca="1" si="642"/>
        <v>-0.64</v>
      </c>
      <c r="U731">
        <v>-1.88</v>
      </c>
    </row>
    <row r="732" spans="1:21" x14ac:dyDescent="0.2">
      <c r="A732">
        <v>2024</v>
      </c>
      <c r="B732" t="s">
        <v>30</v>
      </c>
      <c r="C732" t="s">
        <v>9</v>
      </c>
      <c r="D732" t="s">
        <v>15</v>
      </c>
      <c r="E732">
        <v>73</v>
      </c>
      <c r="F732">
        <f>E732*10</f>
        <v>730</v>
      </c>
      <c r="G732">
        <f t="shared" si="638"/>
        <v>-584</v>
      </c>
      <c r="H732">
        <f t="shared" si="639"/>
        <v>438</v>
      </c>
      <c r="I732">
        <f t="shared" ref="I732:I763" si="664">E732*4</f>
        <v>292</v>
      </c>
      <c r="S732">
        <f t="shared" ca="1" si="641"/>
        <v>10</v>
      </c>
      <c r="T732" s="4">
        <f t="shared" ca="1" si="642"/>
        <v>-2.44</v>
      </c>
      <c r="U732">
        <v>-1.8</v>
      </c>
    </row>
    <row r="733" spans="1:21" x14ac:dyDescent="0.2">
      <c r="A733">
        <v>2024</v>
      </c>
      <c r="B733" t="s">
        <v>30</v>
      </c>
      <c r="C733" t="s">
        <v>9</v>
      </c>
      <c r="D733" t="s">
        <v>16</v>
      </c>
      <c r="E733">
        <v>38</v>
      </c>
      <c r="F733">
        <f>E733*10</f>
        <v>380</v>
      </c>
      <c r="G733">
        <f t="shared" si="638"/>
        <v>-516.79999999999995</v>
      </c>
      <c r="H733">
        <f t="shared" si="639"/>
        <v>266</v>
      </c>
      <c r="I733">
        <f t="shared" ref="I733:I764" si="665">E733*3</f>
        <v>114</v>
      </c>
      <c r="S733">
        <f t="shared" ca="1" si="641"/>
        <v>55</v>
      </c>
      <c r="T733" s="4">
        <f t="shared" ca="1" si="642"/>
        <v>-1.84</v>
      </c>
      <c r="U733">
        <v>-2.36</v>
      </c>
    </row>
    <row r="734" spans="1:21" x14ac:dyDescent="0.2">
      <c r="A734">
        <v>2024</v>
      </c>
      <c r="B734" t="s">
        <v>30</v>
      </c>
      <c r="C734" t="s">
        <v>9</v>
      </c>
      <c r="D734" t="s">
        <v>17</v>
      </c>
      <c r="E734">
        <v>107</v>
      </c>
      <c r="F734">
        <f>E734*10</f>
        <v>1070</v>
      </c>
      <c r="G734">
        <f t="shared" si="638"/>
        <v>3509.6</v>
      </c>
      <c r="H734">
        <f t="shared" si="639"/>
        <v>749</v>
      </c>
      <c r="I734">
        <f t="shared" si="665"/>
        <v>321</v>
      </c>
      <c r="S734">
        <f t="shared" ca="1" si="641"/>
        <v>94</v>
      </c>
      <c r="T734" s="4">
        <f t="shared" ca="1" si="642"/>
        <v>3.44</v>
      </c>
      <c r="U734">
        <v>2.2799999999999998</v>
      </c>
    </row>
    <row r="735" spans="1:21" x14ac:dyDescent="0.2">
      <c r="A735">
        <v>2024</v>
      </c>
      <c r="B735" t="s">
        <v>30</v>
      </c>
      <c r="C735" t="s">
        <v>10</v>
      </c>
      <c r="D735" t="s">
        <v>18</v>
      </c>
      <c r="E735">
        <v>110</v>
      </c>
      <c r="F735">
        <f>E735*150</f>
        <v>16500</v>
      </c>
      <c r="G735">
        <f t="shared" si="638"/>
        <v>-47520</v>
      </c>
      <c r="H735">
        <f t="shared" si="639"/>
        <v>7700</v>
      </c>
      <c r="I735">
        <f t="shared" ref="I735:I766" si="666">E735*80</f>
        <v>8800</v>
      </c>
      <c r="S735">
        <f t="shared" ca="1" si="641"/>
        <v>32</v>
      </c>
      <c r="T735" s="4">
        <f t="shared" ca="1" si="642"/>
        <v>-1</v>
      </c>
      <c r="U735">
        <v>-3.88</v>
      </c>
    </row>
    <row r="736" spans="1:21" x14ac:dyDescent="0.2">
      <c r="A736">
        <v>2024</v>
      </c>
      <c r="B736" t="s">
        <v>30</v>
      </c>
      <c r="C736" t="s">
        <v>10</v>
      </c>
      <c r="D736" t="s">
        <v>19</v>
      </c>
      <c r="E736">
        <v>3</v>
      </c>
      <c r="F736">
        <f>E736*180</f>
        <v>540</v>
      </c>
      <c r="G736">
        <f t="shared" si="638"/>
        <v>2635.2</v>
      </c>
      <c r="H736">
        <f t="shared" si="639"/>
        <v>210</v>
      </c>
      <c r="I736">
        <f t="shared" ref="I736:I767" si="667">E736*110</f>
        <v>330</v>
      </c>
      <c r="S736">
        <f t="shared" ca="1" si="641"/>
        <v>1</v>
      </c>
      <c r="T736" s="4">
        <f t="shared" ca="1" si="642"/>
        <v>-0.96</v>
      </c>
      <c r="U736">
        <v>3.88</v>
      </c>
    </row>
    <row r="737" spans="1:21" x14ac:dyDescent="0.2">
      <c r="A737">
        <v>2024</v>
      </c>
      <c r="B737" t="s">
        <v>30</v>
      </c>
      <c r="C737" t="s">
        <v>22</v>
      </c>
      <c r="D737" t="s">
        <v>13</v>
      </c>
      <c r="E737">
        <v>63</v>
      </c>
      <c r="F737">
        <f>E737*50</f>
        <v>3150</v>
      </c>
      <c r="G737">
        <f t="shared" si="638"/>
        <v>12222</v>
      </c>
      <c r="H737">
        <f t="shared" si="639"/>
        <v>1449</v>
      </c>
      <c r="I737">
        <f t="shared" ref="I737:I768" si="668">E737*27</f>
        <v>1701</v>
      </c>
      <c r="S737">
        <f t="shared" ca="1" si="641"/>
        <v>113</v>
      </c>
      <c r="T737" s="4">
        <f t="shared" ca="1" si="642"/>
        <v>-3.96</v>
      </c>
      <c r="U737">
        <v>2.88</v>
      </c>
    </row>
    <row r="738" spans="1:21" x14ac:dyDescent="0.2">
      <c r="A738">
        <v>2024</v>
      </c>
      <c r="B738" t="s">
        <v>30</v>
      </c>
      <c r="C738" t="s">
        <v>47</v>
      </c>
      <c r="D738" t="s">
        <v>23</v>
      </c>
      <c r="E738">
        <v>53</v>
      </c>
      <c r="F738">
        <f>E738*110</f>
        <v>5830</v>
      </c>
      <c r="G738">
        <f t="shared" si="638"/>
        <v>15391.199999999999</v>
      </c>
      <c r="H738">
        <f t="shared" si="639"/>
        <v>1855</v>
      </c>
      <c r="I738">
        <f t="shared" ref="I738:I769" si="669">E738*75</f>
        <v>3975</v>
      </c>
      <c r="S738">
        <f t="shared" ca="1" si="641"/>
        <v>6</v>
      </c>
      <c r="T738" s="4">
        <f t="shared" ca="1" si="642"/>
        <v>2.64</v>
      </c>
      <c r="U738">
        <v>1.64</v>
      </c>
    </row>
    <row r="739" spans="1:21" x14ac:dyDescent="0.2">
      <c r="A739">
        <v>2024</v>
      </c>
      <c r="B739" t="s">
        <v>30</v>
      </c>
      <c r="C739" t="s">
        <v>22</v>
      </c>
      <c r="D739" t="s">
        <v>24</v>
      </c>
      <c r="E739">
        <v>123</v>
      </c>
      <c r="F739">
        <f>E739*90</f>
        <v>11070</v>
      </c>
      <c r="G739">
        <f t="shared" si="638"/>
        <v>55350</v>
      </c>
      <c r="H739">
        <f t="shared" si="639"/>
        <v>4797</v>
      </c>
      <c r="I739">
        <f t="shared" ref="I739:I770" si="670">E739*51</f>
        <v>6273</v>
      </c>
      <c r="S739">
        <f t="shared" ca="1" si="641"/>
        <v>31</v>
      </c>
      <c r="T739" s="4">
        <f t="shared" ca="1" si="642"/>
        <v>0.6</v>
      </c>
      <c r="U739">
        <v>4</v>
      </c>
    </row>
    <row r="740" spans="1:21" x14ac:dyDescent="0.2">
      <c r="A740">
        <v>2024</v>
      </c>
      <c r="B740" t="s">
        <v>30</v>
      </c>
      <c r="C740" t="s">
        <v>47</v>
      </c>
      <c r="D740" t="s">
        <v>25</v>
      </c>
      <c r="E740">
        <v>130</v>
      </c>
      <c r="F740">
        <f>E740*190</f>
        <v>24700</v>
      </c>
      <c r="G740">
        <f t="shared" si="638"/>
        <v>-3951.9999999999964</v>
      </c>
      <c r="H740">
        <f t="shared" si="639"/>
        <v>8450</v>
      </c>
      <c r="I740">
        <f t="shared" ref="I740:I771" si="671">E740*125</f>
        <v>16250</v>
      </c>
      <c r="S740">
        <f t="shared" ca="1" si="641"/>
        <v>97</v>
      </c>
      <c r="T740" s="4">
        <f t="shared" ca="1" si="642"/>
        <v>1.64</v>
      </c>
      <c r="U740">
        <v>-1.1599999999999999</v>
      </c>
    </row>
    <row r="741" spans="1:21" x14ac:dyDescent="0.2">
      <c r="A741">
        <v>2024</v>
      </c>
      <c r="B741" t="s">
        <v>30</v>
      </c>
      <c r="C741" t="s">
        <v>22</v>
      </c>
      <c r="D741" t="s">
        <v>26</v>
      </c>
      <c r="E741">
        <v>15</v>
      </c>
      <c r="F741">
        <f>E741*230</f>
        <v>3450</v>
      </c>
      <c r="G741">
        <f t="shared" si="638"/>
        <v>276</v>
      </c>
      <c r="H741">
        <f t="shared" si="639"/>
        <v>615</v>
      </c>
      <c r="I741">
        <f t="shared" ref="I741:I772" si="672">E741*189</f>
        <v>2835</v>
      </c>
      <c r="S741">
        <f t="shared" ca="1" si="641"/>
        <v>91</v>
      </c>
      <c r="T741" s="4">
        <f t="shared" ca="1" si="642"/>
        <v>-1.6</v>
      </c>
      <c r="U741">
        <v>-0.92</v>
      </c>
    </row>
    <row r="742" spans="1:21" x14ac:dyDescent="0.2">
      <c r="A742">
        <v>2024</v>
      </c>
      <c r="B742" t="s">
        <v>30</v>
      </c>
      <c r="C742" t="s">
        <v>48</v>
      </c>
      <c r="D742" t="s">
        <v>12</v>
      </c>
      <c r="E742">
        <v>120</v>
      </c>
      <c r="F742">
        <f>E742*5</f>
        <v>600</v>
      </c>
      <c r="G742">
        <f t="shared" si="638"/>
        <v>-1200</v>
      </c>
      <c r="H742">
        <f t="shared" si="639"/>
        <v>240</v>
      </c>
      <c r="I742">
        <f t="shared" ref="I742:I773" si="673">E742*3</f>
        <v>360</v>
      </c>
      <c r="S742">
        <f t="shared" ca="1" si="641"/>
        <v>28</v>
      </c>
      <c r="T742" s="4">
        <f t="shared" ca="1" si="642"/>
        <v>0.36</v>
      </c>
      <c r="U742">
        <v>-3</v>
      </c>
    </row>
    <row r="743" spans="1:21" x14ac:dyDescent="0.2">
      <c r="A743">
        <v>2024</v>
      </c>
      <c r="B743" t="s">
        <v>30</v>
      </c>
      <c r="C743" t="s">
        <v>48</v>
      </c>
      <c r="D743" t="s">
        <v>21</v>
      </c>
      <c r="E743">
        <v>45</v>
      </c>
      <c r="F743">
        <f>E743*12</f>
        <v>540</v>
      </c>
      <c r="G743">
        <f t="shared" si="638"/>
        <v>626.4</v>
      </c>
      <c r="H743">
        <f t="shared" si="639"/>
        <v>180</v>
      </c>
      <c r="I743">
        <f t="shared" ref="I743:I774" si="674">E743*8</f>
        <v>360</v>
      </c>
      <c r="S743">
        <f t="shared" ca="1" si="641"/>
        <v>11</v>
      </c>
      <c r="T743" s="4">
        <f t="shared" ca="1" si="642"/>
        <v>1.24</v>
      </c>
      <c r="U743">
        <v>0.16</v>
      </c>
    </row>
    <row r="744" spans="1:21" x14ac:dyDescent="0.2">
      <c r="A744">
        <v>2024</v>
      </c>
      <c r="B744" t="s">
        <v>31</v>
      </c>
      <c r="C744" t="s">
        <v>11</v>
      </c>
      <c r="D744" t="s">
        <v>20</v>
      </c>
      <c r="E744">
        <v>31</v>
      </c>
      <c r="F744">
        <f>E744*25</f>
        <v>775</v>
      </c>
      <c r="G744">
        <f t="shared" si="638"/>
        <v>-1333</v>
      </c>
      <c r="H744">
        <f t="shared" si="639"/>
        <v>527</v>
      </c>
      <c r="I744">
        <f t="shared" si="674"/>
        <v>248</v>
      </c>
      <c r="S744">
        <f t="shared" ca="1" si="641"/>
        <v>110</v>
      </c>
      <c r="T744" s="4">
        <f t="shared" ca="1" si="642"/>
        <v>-0.04</v>
      </c>
      <c r="U744">
        <v>-2.72</v>
      </c>
    </row>
    <row r="745" spans="1:21" x14ac:dyDescent="0.2">
      <c r="A745">
        <v>2024</v>
      </c>
      <c r="B745" t="s">
        <v>31</v>
      </c>
      <c r="C745" t="s">
        <v>11</v>
      </c>
      <c r="D745" t="s">
        <v>14</v>
      </c>
      <c r="E745">
        <v>133</v>
      </c>
      <c r="F745">
        <f>E745*15</f>
        <v>1995</v>
      </c>
      <c r="G745">
        <f t="shared" si="638"/>
        <v>-2394</v>
      </c>
      <c r="H745">
        <f t="shared" si="639"/>
        <v>1330</v>
      </c>
      <c r="I745">
        <f t="shared" ref="I745:I776" si="675">E745*5</f>
        <v>665</v>
      </c>
      <c r="S745">
        <f t="shared" ca="1" si="641"/>
        <v>41</v>
      </c>
      <c r="T745" s="4">
        <f t="shared" ca="1" si="642"/>
        <v>2.96</v>
      </c>
      <c r="U745">
        <v>-2.2000000000000002</v>
      </c>
    </row>
    <row r="746" spans="1:21" x14ac:dyDescent="0.2">
      <c r="A746">
        <v>2024</v>
      </c>
      <c r="B746" t="s">
        <v>31</v>
      </c>
      <c r="C746" t="s">
        <v>9</v>
      </c>
      <c r="D746" t="s">
        <v>15</v>
      </c>
      <c r="E746">
        <v>33</v>
      </c>
      <c r="F746">
        <f>E746*10</f>
        <v>330</v>
      </c>
      <c r="G746">
        <f t="shared" si="638"/>
        <v>435.6</v>
      </c>
      <c r="H746">
        <f t="shared" si="639"/>
        <v>198</v>
      </c>
      <c r="I746">
        <f t="shared" ref="I746:I777" si="676">E746*4</f>
        <v>132</v>
      </c>
      <c r="S746">
        <f t="shared" ca="1" si="641"/>
        <v>74</v>
      </c>
      <c r="T746" s="4">
        <f t="shared" ca="1" si="642"/>
        <v>2</v>
      </c>
      <c r="U746">
        <v>0.32</v>
      </c>
    </row>
    <row r="747" spans="1:21" x14ac:dyDescent="0.2">
      <c r="A747">
        <v>2024</v>
      </c>
      <c r="B747" t="s">
        <v>31</v>
      </c>
      <c r="C747" t="s">
        <v>9</v>
      </c>
      <c r="D747" t="s">
        <v>16</v>
      </c>
      <c r="E747">
        <v>5</v>
      </c>
      <c r="F747">
        <f>E747*10</f>
        <v>50</v>
      </c>
      <c r="G747">
        <f t="shared" si="638"/>
        <v>-16</v>
      </c>
      <c r="H747">
        <f t="shared" si="639"/>
        <v>35</v>
      </c>
      <c r="I747">
        <f t="shared" ref="I747:I778" si="677">E747*3</f>
        <v>15</v>
      </c>
      <c r="S747">
        <f t="shared" ca="1" si="641"/>
        <v>37</v>
      </c>
      <c r="T747" s="4">
        <f t="shared" ca="1" si="642"/>
        <v>1.44</v>
      </c>
      <c r="U747">
        <v>-1.32</v>
      </c>
    </row>
    <row r="748" spans="1:21" x14ac:dyDescent="0.2">
      <c r="A748">
        <v>2024</v>
      </c>
      <c r="B748" t="s">
        <v>31</v>
      </c>
      <c r="C748" t="s">
        <v>9</v>
      </c>
      <c r="D748" t="s">
        <v>17</v>
      </c>
      <c r="E748">
        <v>92</v>
      </c>
      <c r="F748">
        <f>E748*10</f>
        <v>920</v>
      </c>
      <c r="G748">
        <f t="shared" si="638"/>
        <v>1987.1999999999998</v>
      </c>
      <c r="H748">
        <f t="shared" si="639"/>
        <v>644</v>
      </c>
      <c r="I748">
        <f t="shared" si="677"/>
        <v>276</v>
      </c>
      <c r="S748">
        <f t="shared" ca="1" si="641"/>
        <v>137</v>
      </c>
      <c r="T748" s="4">
        <f t="shared" ca="1" si="642"/>
        <v>1.92</v>
      </c>
      <c r="U748">
        <v>1.1599999999999999</v>
      </c>
    </row>
    <row r="749" spans="1:21" x14ac:dyDescent="0.2">
      <c r="A749">
        <v>2024</v>
      </c>
      <c r="B749" t="s">
        <v>31</v>
      </c>
      <c r="C749" t="s">
        <v>10</v>
      </c>
      <c r="D749" t="s">
        <v>18</v>
      </c>
      <c r="E749">
        <v>65</v>
      </c>
      <c r="F749">
        <f>E749*150</f>
        <v>9750</v>
      </c>
      <c r="G749">
        <f t="shared" si="638"/>
        <v>-17550</v>
      </c>
      <c r="H749">
        <f t="shared" si="639"/>
        <v>4550</v>
      </c>
      <c r="I749">
        <f t="shared" ref="I749:I780" si="678">E749*80</f>
        <v>5200</v>
      </c>
      <c r="S749">
        <f t="shared" ca="1" si="641"/>
        <v>16</v>
      </c>
      <c r="T749" s="4">
        <f t="shared" ca="1" si="642"/>
        <v>-2.68</v>
      </c>
      <c r="U749">
        <v>-2.8</v>
      </c>
    </row>
    <row r="750" spans="1:21" x14ac:dyDescent="0.2">
      <c r="A750">
        <v>2024</v>
      </c>
      <c r="B750" t="s">
        <v>31</v>
      </c>
      <c r="C750" t="s">
        <v>10</v>
      </c>
      <c r="D750" t="s">
        <v>19</v>
      </c>
      <c r="E750">
        <v>141</v>
      </c>
      <c r="F750">
        <f>E750*180</f>
        <v>25380</v>
      </c>
      <c r="G750">
        <f t="shared" si="638"/>
        <v>32486.400000000001</v>
      </c>
      <c r="H750">
        <f t="shared" si="639"/>
        <v>9870</v>
      </c>
      <c r="I750">
        <f t="shared" ref="I750:I781" si="679">E750*110</f>
        <v>15510</v>
      </c>
      <c r="S750">
        <f t="shared" ca="1" si="641"/>
        <v>106</v>
      </c>
      <c r="T750" s="4">
        <f t="shared" ca="1" si="642"/>
        <v>-1.96</v>
      </c>
      <c r="U750">
        <v>0.28000000000000003</v>
      </c>
    </row>
    <row r="751" spans="1:21" x14ac:dyDescent="0.2">
      <c r="A751">
        <v>2024</v>
      </c>
      <c r="B751" t="s">
        <v>31</v>
      </c>
      <c r="C751" t="s">
        <v>22</v>
      </c>
      <c r="D751" t="s">
        <v>13</v>
      </c>
      <c r="E751">
        <v>74</v>
      </c>
      <c r="F751">
        <f>E751*50</f>
        <v>3700</v>
      </c>
      <c r="G751">
        <f t="shared" si="638"/>
        <v>12728</v>
      </c>
      <c r="H751">
        <f t="shared" si="639"/>
        <v>1702</v>
      </c>
      <c r="I751">
        <f t="shared" ref="I751:I782" si="680">E751*27</f>
        <v>1998</v>
      </c>
      <c r="S751">
        <f t="shared" ca="1" si="641"/>
        <v>26</v>
      </c>
      <c r="T751" s="4">
        <f t="shared" ca="1" si="642"/>
        <v>3.6</v>
      </c>
      <c r="U751">
        <v>2.44</v>
      </c>
    </row>
    <row r="752" spans="1:21" x14ac:dyDescent="0.2">
      <c r="A752">
        <v>2024</v>
      </c>
      <c r="B752" t="s">
        <v>31</v>
      </c>
      <c r="C752" t="s">
        <v>47</v>
      </c>
      <c r="D752" t="s">
        <v>23</v>
      </c>
      <c r="E752">
        <v>74</v>
      </c>
      <c r="F752">
        <f>E752*110</f>
        <v>8140</v>
      </c>
      <c r="G752">
        <f t="shared" si="638"/>
        <v>-1302.3999999999996</v>
      </c>
      <c r="H752">
        <f t="shared" si="639"/>
        <v>2590</v>
      </c>
      <c r="I752">
        <f t="shared" ref="I752:I783" si="681">E752*75</f>
        <v>5550</v>
      </c>
      <c r="S752">
        <f t="shared" ca="1" si="641"/>
        <v>15</v>
      </c>
      <c r="T752" s="4">
        <f t="shared" ca="1" si="642"/>
        <v>0.44</v>
      </c>
      <c r="U752">
        <v>-1.1599999999999999</v>
      </c>
    </row>
    <row r="753" spans="1:21" x14ac:dyDescent="0.2">
      <c r="A753">
        <v>2024</v>
      </c>
      <c r="B753" t="s">
        <v>31</v>
      </c>
      <c r="C753" t="s">
        <v>22</v>
      </c>
      <c r="D753" t="s">
        <v>24</v>
      </c>
      <c r="E753">
        <v>69</v>
      </c>
      <c r="F753">
        <f>E753*90</f>
        <v>6210</v>
      </c>
      <c r="G753">
        <f t="shared" si="638"/>
        <v>-17139.599999999999</v>
      </c>
      <c r="H753">
        <f t="shared" si="639"/>
        <v>2691</v>
      </c>
      <c r="I753">
        <f t="shared" ref="I753:I784" si="682">E753*51</f>
        <v>3519</v>
      </c>
      <c r="S753">
        <f t="shared" ca="1" si="641"/>
        <v>22</v>
      </c>
      <c r="T753" s="4">
        <f t="shared" ca="1" si="642"/>
        <v>-3.52</v>
      </c>
      <c r="U753">
        <v>-3.76</v>
      </c>
    </row>
    <row r="754" spans="1:21" x14ac:dyDescent="0.2">
      <c r="A754">
        <v>2024</v>
      </c>
      <c r="B754" t="s">
        <v>31</v>
      </c>
      <c r="C754" t="s">
        <v>47</v>
      </c>
      <c r="D754" t="s">
        <v>25</v>
      </c>
      <c r="E754">
        <v>67</v>
      </c>
      <c r="F754">
        <f>E754*190</f>
        <v>12730</v>
      </c>
      <c r="G754">
        <f t="shared" si="638"/>
        <v>40736</v>
      </c>
      <c r="H754">
        <f t="shared" si="639"/>
        <v>4355</v>
      </c>
      <c r="I754">
        <f t="shared" ref="I754:I785" si="683">E754*125</f>
        <v>8375</v>
      </c>
      <c r="S754">
        <f t="shared" ca="1" si="641"/>
        <v>108</v>
      </c>
      <c r="T754" s="4">
        <f t="shared" ca="1" si="642"/>
        <v>2.96</v>
      </c>
      <c r="U754">
        <v>2.2000000000000002</v>
      </c>
    </row>
    <row r="755" spans="1:21" x14ac:dyDescent="0.2">
      <c r="A755">
        <v>2024</v>
      </c>
      <c r="B755" t="s">
        <v>31</v>
      </c>
      <c r="C755" t="s">
        <v>22</v>
      </c>
      <c r="D755" t="s">
        <v>26</v>
      </c>
      <c r="E755">
        <v>36</v>
      </c>
      <c r="F755">
        <f>E755*230</f>
        <v>8280</v>
      </c>
      <c r="G755">
        <f t="shared" si="638"/>
        <v>-13248</v>
      </c>
      <c r="H755">
        <f t="shared" si="639"/>
        <v>1476</v>
      </c>
      <c r="I755">
        <f t="shared" ref="I755:I786" si="684">E755*189</f>
        <v>6804</v>
      </c>
      <c r="S755">
        <f t="shared" ca="1" si="641"/>
        <v>94</v>
      </c>
      <c r="T755" s="4">
        <f t="shared" ca="1" si="642"/>
        <v>-1</v>
      </c>
      <c r="U755">
        <v>-2.6</v>
      </c>
    </row>
    <row r="756" spans="1:21" x14ac:dyDescent="0.2">
      <c r="A756">
        <v>2024</v>
      </c>
      <c r="B756" t="s">
        <v>31</v>
      </c>
      <c r="C756" t="s">
        <v>48</v>
      </c>
      <c r="D756" t="s">
        <v>12</v>
      </c>
      <c r="E756">
        <v>112</v>
      </c>
      <c r="F756">
        <f>E756*5</f>
        <v>560</v>
      </c>
      <c r="G756">
        <f t="shared" si="638"/>
        <v>-1366.3999999999999</v>
      </c>
      <c r="H756">
        <f t="shared" si="639"/>
        <v>224</v>
      </c>
      <c r="I756">
        <f t="shared" ref="I756:I787" si="685">E756*3</f>
        <v>336</v>
      </c>
      <c r="S756">
        <f t="shared" ca="1" si="641"/>
        <v>74</v>
      </c>
      <c r="T756" s="4">
        <f t="shared" ca="1" si="642"/>
        <v>2.52</v>
      </c>
      <c r="U756">
        <v>-3.44</v>
      </c>
    </row>
    <row r="757" spans="1:21" x14ac:dyDescent="0.2">
      <c r="A757">
        <v>2024</v>
      </c>
      <c r="B757" t="s">
        <v>31</v>
      </c>
      <c r="C757" t="s">
        <v>48</v>
      </c>
      <c r="D757" t="s">
        <v>21</v>
      </c>
      <c r="E757">
        <v>105</v>
      </c>
      <c r="F757">
        <f>E757*12</f>
        <v>1260</v>
      </c>
      <c r="G757">
        <f t="shared" si="638"/>
        <v>806.40000000000009</v>
      </c>
      <c r="H757">
        <f t="shared" si="639"/>
        <v>420</v>
      </c>
      <c r="I757">
        <f t="shared" ref="I757:I788" si="686">E757*8</f>
        <v>840</v>
      </c>
      <c r="S757">
        <f t="shared" ca="1" si="641"/>
        <v>96</v>
      </c>
      <c r="T757" s="4">
        <f t="shared" ca="1" si="642"/>
        <v>3.6</v>
      </c>
      <c r="U757">
        <v>-0.36</v>
      </c>
    </row>
    <row r="758" spans="1:21" x14ac:dyDescent="0.2">
      <c r="A758">
        <v>2024</v>
      </c>
      <c r="B758" t="s">
        <v>32</v>
      </c>
      <c r="C758" t="s">
        <v>11</v>
      </c>
      <c r="D758" t="s">
        <v>20</v>
      </c>
      <c r="E758">
        <v>48</v>
      </c>
      <c r="F758">
        <f>E758*25</f>
        <v>1200</v>
      </c>
      <c r="G758">
        <f t="shared" si="638"/>
        <v>-3408</v>
      </c>
      <c r="H758">
        <f t="shared" si="639"/>
        <v>816</v>
      </c>
      <c r="I758">
        <f t="shared" si="686"/>
        <v>384</v>
      </c>
      <c r="S758">
        <f t="shared" ca="1" si="641"/>
        <v>99</v>
      </c>
      <c r="T758" s="4">
        <f t="shared" ca="1" si="642"/>
        <v>-3.96</v>
      </c>
      <c r="U758">
        <v>-3.84</v>
      </c>
    </row>
    <row r="759" spans="1:21" x14ac:dyDescent="0.2">
      <c r="A759">
        <v>2024</v>
      </c>
      <c r="B759" t="s">
        <v>32</v>
      </c>
      <c r="C759" t="s">
        <v>11</v>
      </c>
      <c r="D759" t="s">
        <v>14</v>
      </c>
      <c r="E759">
        <v>44</v>
      </c>
      <c r="F759">
        <f>E759*15</f>
        <v>660</v>
      </c>
      <c r="G759">
        <f t="shared" si="638"/>
        <v>-1372.8</v>
      </c>
      <c r="H759">
        <f t="shared" si="639"/>
        <v>440</v>
      </c>
      <c r="I759">
        <f t="shared" ref="I759:I790" si="687">E759*5</f>
        <v>220</v>
      </c>
      <c r="S759">
        <f t="shared" ca="1" si="641"/>
        <v>98</v>
      </c>
      <c r="T759" s="4">
        <f t="shared" ca="1" si="642"/>
        <v>-3.4</v>
      </c>
      <c r="U759">
        <v>-3.08</v>
      </c>
    </row>
    <row r="760" spans="1:21" x14ac:dyDescent="0.2">
      <c r="A760">
        <v>2024</v>
      </c>
      <c r="B760" t="s">
        <v>32</v>
      </c>
      <c r="C760" t="s">
        <v>9</v>
      </c>
      <c r="D760" t="s">
        <v>15</v>
      </c>
      <c r="E760">
        <v>7</v>
      </c>
      <c r="F760">
        <f>E760*10</f>
        <v>70</v>
      </c>
      <c r="G760">
        <f t="shared" si="638"/>
        <v>11.200000000000003</v>
      </c>
      <c r="H760">
        <f t="shared" si="639"/>
        <v>42</v>
      </c>
      <c r="I760">
        <f t="shared" ref="I760:I791" si="688">E760*4</f>
        <v>28</v>
      </c>
      <c r="S760">
        <f t="shared" ca="1" si="641"/>
        <v>21</v>
      </c>
      <c r="T760" s="4">
        <f t="shared" ca="1" si="642"/>
        <v>2.04</v>
      </c>
      <c r="U760">
        <v>-0.84</v>
      </c>
    </row>
    <row r="761" spans="1:21" x14ac:dyDescent="0.2">
      <c r="A761">
        <v>2024</v>
      </c>
      <c r="B761" t="s">
        <v>32</v>
      </c>
      <c r="C761" t="s">
        <v>9</v>
      </c>
      <c r="D761" t="s">
        <v>16</v>
      </c>
      <c r="E761">
        <v>38</v>
      </c>
      <c r="F761">
        <f>E761*10</f>
        <v>380</v>
      </c>
      <c r="G761">
        <f t="shared" si="638"/>
        <v>-1064</v>
      </c>
      <c r="H761">
        <f t="shared" si="639"/>
        <v>266</v>
      </c>
      <c r="I761">
        <f t="shared" ref="I761:I792" si="689">E761*3</f>
        <v>114</v>
      </c>
      <c r="S761">
        <f t="shared" ca="1" si="641"/>
        <v>130</v>
      </c>
      <c r="T761" s="4">
        <f t="shared" ca="1" si="642"/>
        <v>-3.76</v>
      </c>
      <c r="U761">
        <v>-3.8</v>
      </c>
    </row>
    <row r="762" spans="1:21" x14ac:dyDescent="0.2">
      <c r="A762">
        <v>2024</v>
      </c>
      <c r="B762" t="s">
        <v>32</v>
      </c>
      <c r="C762" t="s">
        <v>9</v>
      </c>
      <c r="D762" t="s">
        <v>17</v>
      </c>
      <c r="E762">
        <v>100</v>
      </c>
      <c r="F762">
        <f>E762*10</f>
        <v>1000</v>
      </c>
      <c r="G762">
        <f t="shared" si="638"/>
        <v>920</v>
      </c>
      <c r="H762">
        <f t="shared" si="639"/>
        <v>700</v>
      </c>
      <c r="I762">
        <f t="shared" si="689"/>
        <v>300</v>
      </c>
      <c r="S762">
        <f t="shared" ca="1" si="641"/>
        <v>141</v>
      </c>
      <c r="T762" s="4">
        <f t="shared" ca="1" si="642"/>
        <v>-1.56</v>
      </c>
      <c r="U762">
        <v>-0.08</v>
      </c>
    </row>
    <row r="763" spans="1:21" x14ac:dyDescent="0.2">
      <c r="A763">
        <v>2024</v>
      </c>
      <c r="B763" t="s">
        <v>32</v>
      </c>
      <c r="C763" t="s">
        <v>10</v>
      </c>
      <c r="D763" t="s">
        <v>18</v>
      </c>
      <c r="E763">
        <v>29</v>
      </c>
      <c r="F763">
        <f>E763*150</f>
        <v>4350</v>
      </c>
      <c r="G763">
        <f t="shared" si="638"/>
        <v>21402</v>
      </c>
      <c r="H763">
        <f t="shared" si="639"/>
        <v>2030</v>
      </c>
      <c r="I763">
        <f t="shared" ref="I763:I794" si="690">E763*80</f>
        <v>2320</v>
      </c>
      <c r="S763">
        <f t="shared" ca="1" si="641"/>
        <v>106</v>
      </c>
      <c r="T763" s="4">
        <f t="shared" ca="1" si="642"/>
        <v>1.64</v>
      </c>
      <c r="U763">
        <v>3.92</v>
      </c>
    </row>
    <row r="764" spans="1:21" x14ac:dyDescent="0.2">
      <c r="A764">
        <v>2024</v>
      </c>
      <c r="B764" t="s">
        <v>32</v>
      </c>
      <c r="C764" t="s">
        <v>10</v>
      </c>
      <c r="D764" t="s">
        <v>19</v>
      </c>
      <c r="E764">
        <v>100</v>
      </c>
      <c r="F764">
        <f>E764*180</f>
        <v>18000</v>
      </c>
      <c r="G764">
        <f t="shared" si="638"/>
        <v>-5760</v>
      </c>
      <c r="H764">
        <f t="shared" si="639"/>
        <v>7000</v>
      </c>
      <c r="I764">
        <f t="shared" ref="I764:I795" si="691">E764*110</f>
        <v>11000</v>
      </c>
      <c r="S764">
        <f t="shared" ca="1" si="641"/>
        <v>8</v>
      </c>
      <c r="T764" s="4">
        <f t="shared" ca="1" si="642"/>
        <v>-0.68</v>
      </c>
      <c r="U764">
        <v>-1.32</v>
      </c>
    </row>
    <row r="765" spans="1:21" x14ac:dyDescent="0.2">
      <c r="A765">
        <v>2024</v>
      </c>
      <c r="B765" t="s">
        <v>32</v>
      </c>
      <c r="C765" t="s">
        <v>22</v>
      </c>
      <c r="D765" t="s">
        <v>13</v>
      </c>
      <c r="E765">
        <v>44</v>
      </c>
      <c r="F765">
        <f>E765*50</f>
        <v>2200</v>
      </c>
      <c r="G765">
        <f t="shared" si="638"/>
        <v>-1936</v>
      </c>
      <c r="H765">
        <f t="shared" si="639"/>
        <v>1012</v>
      </c>
      <c r="I765">
        <f t="shared" ref="I765:I796" si="692">E765*27</f>
        <v>1188</v>
      </c>
      <c r="S765">
        <f t="shared" ca="1" si="641"/>
        <v>90</v>
      </c>
      <c r="T765" s="4">
        <f t="shared" ca="1" si="642"/>
        <v>2.6</v>
      </c>
      <c r="U765">
        <v>-1.88</v>
      </c>
    </row>
    <row r="766" spans="1:21" x14ac:dyDescent="0.2">
      <c r="A766">
        <v>2024</v>
      </c>
      <c r="B766" t="s">
        <v>32</v>
      </c>
      <c r="C766" t="s">
        <v>47</v>
      </c>
      <c r="D766" t="s">
        <v>23</v>
      </c>
      <c r="E766">
        <v>52</v>
      </c>
      <c r="F766">
        <f>E766*110</f>
        <v>5720</v>
      </c>
      <c r="G766">
        <f t="shared" si="638"/>
        <v>14185.6</v>
      </c>
      <c r="H766">
        <f t="shared" si="639"/>
        <v>1820</v>
      </c>
      <c r="I766">
        <f t="shared" ref="I766:I797" si="693">E766*75</f>
        <v>3900</v>
      </c>
      <c r="S766">
        <f t="shared" ca="1" si="641"/>
        <v>74</v>
      </c>
      <c r="T766" s="4">
        <f t="shared" ca="1" si="642"/>
        <v>1.28</v>
      </c>
      <c r="U766">
        <v>1.48</v>
      </c>
    </row>
    <row r="767" spans="1:21" x14ac:dyDescent="0.2">
      <c r="A767">
        <v>2024</v>
      </c>
      <c r="B767" t="s">
        <v>32</v>
      </c>
      <c r="C767" t="s">
        <v>22</v>
      </c>
      <c r="D767" t="s">
        <v>24</v>
      </c>
      <c r="E767">
        <v>134</v>
      </c>
      <c r="F767">
        <f>E767*90</f>
        <v>12060</v>
      </c>
      <c r="G767">
        <f t="shared" si="638"/>
        <v>-13024.8</v>
      </c>
      <c r="H767">
        <f t="shared" si="639"/>
        <v>5226</v>
      </c>
      <c r="I767">
        <f t="shared" ref="I767:I798" si="694">E767*51</f>
        <v>6834</v>
      </c>
      <c r="S767">
        <f t="shared" ca="1" si="641"/>
        <v>121</v>
      </c>
      <c r="T767" s="4">
        <f t="shared" ca="1" si="642"/>
        <v>-2.4</v>
      </c>
      <c r="U767">
        <v>-2.08</v>
      </c>
    </row>
    <row r="768" spans="1:21" x14ac:dyDescent="0.2">
      <c r="A768">
        <v>2024</v>
      </c>
      <c r="B768" t="s">
        <v>32</v>
      </c>
      <c r="C768" t="s">
        <v>47</v>
      </c>
      <c r="D768" t="s">
        <v>25</v>
      </c>
      <c r="E768">
        <v>92</v>
      </c>
      <c r="F768">
        <f>E768*190</f>
        <v>17480</v>
      </c>
      <c r="G768">
        <f t="shared" si="638"/>
        <v>-20276.800000000003</v>
      </c>
      <c r="H768">
        <f t="shared" si="639"/>
        <v>5980</v>
      </c>
      <c r="I768">
        <f t="shared" ref="I768:I799" si="695">E768*125</f>
        <v>11500</v>
      </c>
      <c r="S768">
        <f t="shared" ca="1" si="641"/>
        <v>22</v>
      </c>
      <c r="T768" s="4">
        <f t="shared" ca="1" si="642"/>
        <v>2.2000000000000002</v>
      </c>
      <c r="U768">
        <v>-2.16</v>
      </c>
    </row>
    <row r="769" spans="1:21" x14ac:dyDescent="0.2">
      <c r="A769">
        <v>2024</v>
      </c>
      <c r="B769" t="s">
        <v>32</v>
      </c>
      <c r="C769" t="s">
        <v>22</v>
      </c>
      <c r="D769" t="s">
        <v>26</v>
      </c>
      <c r="E769">
        <v>137</v>
      </c>
      <c r="F769">
        <f>E769*230</f>
        <v>31510</v>
      </c>
      <c r="G769">
        <f t="shared" si="638"/>
        <v>-76884.399999999994</v>
      </c>
      <c r="H769">
        <f t="shared" si="639"/>
        <v>5617</v>
      </c>
      <c r="I769">
        <f t="shared" ref="I769:I800" si="696">E769*189</f>
        <v>25893</v>
      </c>
      <c r="S769">
        <f t="shared" ca="1" si="641"/>
        <v>123</v>
      </c>
      <c r="T769" s="4">
        <f t="shared" ca="1" si="642"/>
        <v>2.04</v>
      </c>
      <c r="U769">
        <v>-3.44</v>
      </c>
    </row>
    <row r="770" spans="1:21" x14ac:dyDescent="0.2">
      <c r="A770">
        <v>2024</v>
      </c>
      <c r="B770" t="s">
        <v>32</v>
      </c>
      <c r="C770" t="s">
        <v>48</v>
      </c>
      <c r="D770" t="s">
        <v>12</v>
      </c>
      <c r="E770">
        <v>124</v>
      </c>
      <c r="F770">
        <f>E770*5</f>
        <v>620</v>
      </c>
      <c r="G770">
        <f t="shared" si="638"/>
        <v>1760.8</v>
      </c>
      <c r="H770">
        <f t="shared" si="639"/>
        <v>248</v>
      </c>
      <c r="I770">
        <f t="shared" ref="I770:I801" si="697">E770*3</f>
        <v>372</v>
      </c>
      <c r="S770">
        <f t="shared" ca="1" si="641"/>
        <v>39</v>
      </c>
      <c r="T770" s="4">
        <f t="shared" ca="1" si="642"/>
        <v>-3.84</v>
      </c>
      <c r="U770">
        <v>1.84</v>
      </c>
    </row>
    <row r="771" spans="1:21" x14ac:dyDescent="0.2">
      <c r="A771">
        <v>2024</v>
      </c>
      <c r="B771" t="s">
        <v>32</v>
      </c>
      <c r="C771" t="s">
        <v>48</v>
      </c>
      <c r="D771" t="s">
        <v>21</v>
      </c>
      <c r="E771">
        <v>75</v>
      </c>
      <c r="F771">
        <f>E771*12</f>
        <v>900</v>
      </c>
      <c r="G771">
        <f t="shared" ref="G771:G834" si="698">F771+(F771*U771)</f>
        <v>2772</v>
      </c>
      <c r="H771">
        <f t="shared" ref="H771:H834" si="699">F771-I771</f>
        <v>300</v>
      </c>
      <c r="I771">
        <f t="shared" ref="I771:I802" si="700">E771*8</f>
        <v>600</v>
      </c>
      <c r="S771">
        <f t="shared" ref="S771:S834" ca="1" si="701">RANDBETWEEN(1,150)</f>
        <v>94</v>
      </c>
      <c r="T771" s="4">
        <f t="shared" ref="T771:T834" ca="1" si="702">RANDBETWEEN(-100,100)/25</f>
        <v>3.04</v>
      </c>
      <c r="U771">
        <v>2.08</v>
      </c>
    </row>
    <row r="772" spans="1:21" x14ac:dyDescent="0.2">
      <c r="A772">
        <v>2024</v>
      </c>
      <c r="B772" t="s">
        <v>33</v>
      </c>
      <c r="C772" t="s">
        <v>11</v>
      </c>
      <c r="D772" t="s">
        <v>20</v>
      </c>
      <c r="E772">
        <v>12</v>
      </c>
      <c r="F772">
        <f>E772*25</f>
        <v>300</v>
      </c>
      <c r="G772">
        <f t="shared" si="698"/>
        <v>768</v>
      </c>
      <c r="H772">
        <f t="shared" si="699"/>
        <v>204</v>
      </c>
      <c r="I772">
        <f t="shared" si="700"/>
        <v>96</v>
      </c>
      <c r="S772">
        <f t="shared" ca="1" si="701"/>
        <v>116</v>
      </c>
      <c r="T772" s="4">
        <f t="shared" ca="1" si="702"/>
        <v>-0.76</v>
      </c>
      <c r="U772">
        <v>1.56</v>
      </c>
    </row>
    <row r="773" spans="1:21" x14ac:dyDescent="0.2">
      <c r="A773">
        <v>2024</v>
      </c>
      <c r="B773" t="s">
        <v>33</v>
      </c>
      <c r="C773" t="s">
        <v>11</v>
      </c>
      <c r="D773" t="s">
        <v>14</v>
      </c>
      <c r="E773">
        <v>7</v>
      </c>
      <c r="F773">
        <f>E773*15</f>
        <v>105</v>
      </c>
      <c r="G773">
        <f t="shared" si="698"/>
        <v>201.60000000000002</v>
      </c>
      <c r="H773">
        <f t="shared" si="699"/>
        <v>70</v>
      </c>
      <c r="I773">
        <f t="shared" ref="I773:I804" si="703">E773*5</f>
        <v>35</v>
      </c>
      <c r="S773">
        <f t="shared" ca="1" si="701"/>
        <v>64</v>
      </c>
      <c r="T773" s="4">
        <f t="shared" ca="1" si="702"/>
        <v>0.16</v>
      </c>
      <c r="U773">
        <v>0.92</v>
      </c>
    </row>
    <row r="774" spans="1:21" x14ac:dyDescent="0.2">
      <c r="A774">
        <v>2024</v>
      </c>
      <c r="B774" t="s">
        <v>33</v>
      </c>
      <c r="C774" t="s">
        <v>9</v>
      </c>
      <c r="D774" t="s">
        <v>15</v>
      </c>
      <c r="E774">
        <v>130</v>
      </c>
      <c r="F774">
        <f>E774*10</f>
        <v>1300</v>
      </c>
      <c r="G774">
        <f t="shared" si="698"/>
        <v>4628</v>
      </c>
      <c r="H774">
        <f t="shared" si="699"/>
        <v>780</v>
      </c>
      <c r="I774">
        <f t="shared" ref="I774:I805" si="704">E774*4</f>
        <v>520</v>
      </c>
      <c r="S774">
        <f t="shared" ca="1" si="701"/>
        <v>49</v>
      </c>
      <c r="T774" s="4">
        <f t="shared" ca="1" si="702"/>
        <v>2.56</v>
      </c>
      <c r="U774">
        <v>2.56</v>
      </c>
    </row>
    <row r="775" spans="1:21" x14ac:dyDescent="0.2">
      <c r="A775">
        <v>2024</v>
      </c>
      <c r="B775" t="s">
        <v>33</v>
      </c>
      <c r="C775" t="s">
        <v>9</v>
      </c>
      <c r="D775" t="s">
        <v>16</v>
      </c>
      <c r="E775">
        <v>101</v>
      </c>
      <c r="F775">
        <f>E775*10</f>
        <v>1010</v>
      </c>
      <c r="G775">
        <f t="shared" si="698"/>
        <v>484.79999999999995</v>
      </c>
      <c r="H775">
        <f t="shared" si="699"/>
        <v>707</v>
      </c>
      <c r="I775">
        <f t="shared" ref="I775:I806" si="705">E775*3</f>
        <v>303</v>
      </c>
      <c r="S775">
        <f t="shared" ca="1" si="701"/>
        <v>45</v>
      </c>
      <c r="T775" s="4">
        <f t="shared" ca="1" si="702"/>
        <v>0.4</v>
      </c>
      <c r="U775">
        <v>-0.52</v>
      </c>
    </row>
    <row r="776" spans="1:21" x14ac:dyDescent="0.2">
      <c r="A776">
        <v>2024</v>
      </c>
      <c r="B776" t="s">
        <v>33</v>
      </c>
      <c r="C776" t="s">
        <v>9</v>
      </c>
      <c r="D776" t="s">
        <v>17</v>
      </c>
      <c r="E776">
        <v>65</v>
      </c>
      <c r="F776">
        <f>E776*10</f>
        <v>650</v>
      </c>
      <c r="G776">
        <f t="shared" si="698"/>
        <v>2912</v>
      </c>
      <c r="H776">
        <f t="shared" si="699"/>
        <v>455</v>
      </c>
      <c r="I776">
        <f t="shared" si="705"/>
        <v>195</v>
      </c>
      <c r="S776">
        <f t="shared" ca="1" si="701"/>
        <v>24</v>
      </c>
      <c r="T776" s="4">
        <f t="shared" ca="1" si="702"/>
        <v>-3.2</v>
      </c>
      <c r="U776">
        <v>3.48</v>
      </c>
    </row>
    <row r="777" spans="1:21" x14ac:dyDescent="0.2">
      <c r="A777">
        <v>2024</v>
      </c>
      <c r="B777" t="s">
        <v>33</v>
      </c>
      <c r="C777" t="s">
        <v>10</v>
      </c>
      <c r="D777" t="s">
        <v>18</v>
      </c>
      <c r="E777">
        <v>26</v>
      </c>
      <c r="F777">
        <f>E777*150</f>
        <v>3900</v>
      </c>
      <c r="G777">
        <f t="shared" si="698"/>
        <v>-4056</v>
      </c>
      <c r="H777">
        <f t="shared" si="699"/>
        <v>1820</v>
      </c>
      <c r="I777">
        <f t="shared" ref="I777:I808" si="706">E777*80</f>
        <v>2080</v>
      </c>
      <c r="S777">
        <f t="shared" ca="1" si="701"/>
        <v>8</v>
      </c>
      <c r="T777" s="4">
        <f t="shared" ca="1" si="702"/>
        <v>-3.28</v>
      </c>
      <c r="U777">
        <v>-2.04</v>
      </c>
    </row>
    <row r="778" spans="1:21" x14ac:dyDescent="0.2">
      <c r="A778">
        <v>2024</v>
      </c>
      <c r="B778" t="s">
        <v>33</v>
      </c>
      <c r="C778" t="s">
        <v>10</v>
      </c>
      <c r="D778" t="s">
        <v>19</v>
      </c>
      <c r="E778">
        <v>144</v>
      </c>
      <c r="F778">
        <f>E778*180</f>
        <v>25920</v>
      </c>
      <c r="G778">
        <f t="shared" si="698"/>
        <v>-17625.599999999999</v>
      </c>
      <c r="H778">
        <f t="shared" si="699"/>
        <v>10080</v>
      </c>
      <c r="I778">
        <f t="shared" ref="I778:I809" si="707">E778*110</f>
        <v>15840</v>
      </c>
      <c r="S778">
        <f t="shared" ca="1" si="701"/>
        <v>68</v>
      </c>
      <c r="T778" s="4">
        <f t="shared" ca="1" si="702"/>
        <v>-0.12</v>
      </c>
      <c r="U778">
        <v>-1.68</v>
      </c>
    </row>
    <row r="779" spans="1:21" x14ac:dyDescent="0.2">
      <c r="A779">
        <v>2024</v>
      </c>
      <c r="B779" t="s">
        <v>33</v>
      </c>
      <c r="C779" t="s">
        <v>22</v>
      </c>
      <c r="D779" t="s">
        <v>13</v>
      </c>
      <c r="E779">
        <v>130</v>
      </c>
      <c r="F779">
        <f>E779*50</f>
        <v>6500</v>
      </c>
      <c r="G779">
        <f t="shared" si="698"/>
        <v>11440</v>
      </c>
      <c r="H779">
        <f t="shared" si="699"/>
        <v>2990</v>
      </c>
      <c r="I779">
        <f t="shared" ref="I779:I810" si="708">E779*27</f>
        <v>3510</v>
      </c>
      <c r="S779">
        <f t="shared" ca="1" si="701"/>
        <v>139</v>
      </c>
      <c r="T779" s="4">
        <f t="shared" ca="1" si="702"/>
        <v>3.24</v>
      </c>
      <c r="U779">
        <v>0.76</v>
      </c>
    </row>
    <row r="780" spans="1:21" x14ac:dyDescent="0.2">
      <c r="A780">
        <v>2024</v>
      </c>
      <c r="B780" t="s">
        <v>33</v>
      </c>
      <c r="C780" t="s">
        <v>47</v>
      </c>
      <c r="D780" t="s">
        <v>23</v>
      </c>
      <c r="E780">
        <v>24</v>
      </c>
      <c r="F780">
        <f>E780*110</f>
        <v>2640</v>
      </c>
      <c r="G780">
        <f t="shared" si="698"/>
        <v>7603.2</v>
      </c>
      <c r="H780">
        <f t="shared" si="699"/>
        <v>840</v>
      </c>
      <c r="I780">
        <f t="shared" ref="I780:I811" si="709">E780*75</f>
        <v>1800</v>
      </c>
      <c r="S780">
        <f t="shared" ca="1" si="701"/>
        <v>128</v>
      </c>
      <c r="T780" s="4">
        <f t="shared" ca="1" si="702"/>
        <v>1.88</v>
      </c>
      <c r="U780">
        <v>1.88</v>
      </c>
    </row>
    <row r="781" spans="1:21" x14ac:dyDescent="0.2">
      <c r="A781">
        <v>2024</v>
      </c>
      <c r="B781" t="s">
        <v>33</v>
      </c>
      <c r="C781" t="s">
        <v>22</v>
      </c>
      <c r="D781" t="s">
        <v>24</v>
      </c>
      <c r="E781">
        <v>71</v>
      </c>
      <c r="F781">
        <f>E781*90</f>
        <v>6390</v>
      </c>
      <c r="G781">
        <f t="shared" si="698"/>
        <v>12268.8</v>
      </c>
      <c r="H781">
        <f t="shared" si="699"/>
        <v>2769</v>
      </c>
      <c r="I781">
        <f t="shared" ref="I781:I812" si="710">E781*51</f>
        <v>3621</v>
      </c>
      <c r="S781">
        <f t="shared" ca="1" si="701"/>
        <v>16</v>
      </c>
      <c r="T781" s="4">
        <f t="shared" ca="1" si="702"/>
        <v>-1.48</v>
      </c>
      <c r="U781">
        <v>0.92</v>
      </c>
    </row>
    <row r="782" spans="1:21" x14ac:dyDescent="0.2">
      <c r="A782">
        <v>2024</v>
      </c>
      <c r="B782" t="s">
        <v>33</v>
      </c>
      <c r="C782" t="s">
        <v>47</v>
      </c>
      <c r="D782" t="s">
        <v>25</v>
      </c>
      <c r="E782">
        <v>63</v>
      </c>
      <c r="F782">
        <f>E782*190</f>
        <v>11970</v>
      </c>
      <c r="G782">
        <f t="shared" si="698"/>
        <v>30643.200000000001</v>
      </c>
      <c r="H782">
        <f t="shared" si="699"/>
        <v>4095</v>
      </c>
      <c r="I782">
        <f t="shared" ref="I782:I813" si="711">E782*125</f>
        <v>7875</v>
      </c>
      <c r="S782">
        <f t="shared" ca="1" si="701"/>
        <v>91</v>
      </c>
      <c r="T782" s="4">
        <f t="shared" ca="1" si="702"/>
        <v>-0.56000000000000005</v>
      </c>
      <c r="U782">
        <v>1.56</v>
      </c>
    </row>
    <row r="783" spans="1:21" x14ac:dyDescent="0.2">
      <c r="A783">
        <v>2024</v>
      </c>
      <c r="B783" t="s">
        <v>33</v>
      </c>
      <c r="C783" t="s">
        <v>22</v>
      </c>
      <c r="D783" t="s">
        <v>26</v>
      </c>
      <c r="E783">
        <v>63</v>
      </c>
      <c r="F783">
        <f>E783*230</f>
        <v>14490</v>
      </c>
      <c r="G783">
        <f t="shared" si="698"/>
        <v>-35935.199999999997</v>
      </c>
      <c r="H783">
        <f t="shared" si="699"/>
        <v>2583</v>
      </c>
      <c r="I783">
        <f t="shared" ref="I783:I814" si="712">E783*189</f>
        <v>11907</v>
      </c>
      <c r="S783">
        <f t="shared" ca="1" si="701"/>
        <v>135</v>
      </c>
      <c r="T783" s="4">
        <f t="shared" ca="1" si="702"/>
        <v>0.68</v>
      </c>
      <c r="U783">
        <v>-3.48</v>
      </c>
    </row>
    <row r="784" spans="1:21" x14ac:dyDescent="0.2">
      <c r="A784">
        <v>2024</v>
      </c>
      <c r="B784" t="s">
        <v>33</v>
      </c>
      <c r="C784" t="s">
        <v>48</v>
      </c>
      <c r="D784" t="s">
        <v>12</v>
      </c>
      <c r="E784">
        <v>6</v>
      </c>
      <c r="F784">
        <f>E784*5</f>
        <v>30</v>
      </c>
      <c r="G784">
        <f t="shared" si="698"/>
        <v>1.2000000000000028</v>
      </c>
      <c r="H784">
        <f t="shared" si="699"/>
        <v>12</v>
      </c>
      <c r="I784">
        <f t="shared" ref="I784:I815" si="713">E784*3</f>
        <v>18</v>
      </c>
      <c r="S784">
        <f t="shared" ca="1" si="701"/>
        <v>126</v>
      </c>
      <c r="T784" s="4">
        <f t="shared" ca="1" si="702"/>
        <v>-3.12</v>
      </c>
      <c r="U784">
        <v>-0.96</v>
      </c>
    </row>
    <row r="785" spans="1:21" x14ac:dyDescent="0.2">
      <c r="A785">
        <v>2024</v>
      </c>
      <c r="B785" t="s">
        <v>33</v>
      </c>
      <c r="C785" t="s">
        <v>48</v>
      </c>
      <c r="D785" t="s">
        <v>21</v>
      </c>
      <c r="E785">
        <v>47</v>
      </c>
      <c r="F785">
        <f>E785*12</f>
        <v>564</v>
      </c>
      <c r="G785">
        <f t="shared" si="698"/>
        <v>2007.84</v>
      </c>
      <c r="H785">
        <f t="shared" si="699"/>
        <v>188</v>
      </c>
      <c r="I785">
        <f t="shared" ref="I785:I816" si="714">E785*8</f>
        <v>376</v>
      </c>
      <c r="S785">
        <f t="shared" ca="1" si="701"/>
        <v>135</v>
      </c>
      <c r="T785" s="4">
        <f t="shared" ca="1" si="702"/>
        <v>1.36</v>
      </c>
      <c r="U785">
        <v>2.56</v>
      </c>
    </row>
    <row r="786" spans="1:21" x14ac:dyDescent="0.2">
      <c r="A786">
        <v>2024</v>
      </c>
      <c r="B786" t="s">
        <v>34</v>
      </c>
      <c r="C786" t="s">
        <v>11</v>
      </c>
      <c r="D786" t="s">
        <v>20</v>
      </c>
      <c r="E786">
        <v>52</v>
      </c>
      <c r="F786">
        <f>E786*25</f>
        <v>1300</v>
      </c>
      <c r="G786">
        <f t="shared" si="698"/>
        <v>312</v>
      </c>
      <c r="H786">
        <f t="shared" si="699"/>
        <v>884</v>
      </c>
      <c r="I786">
        <f t="shared" si="714"/>
        <v>416</v>
      </c>
      <c r="S786">
        <f t="shared" ca="1" si="701"/>
        <v>69</v>
      </c>
      <c r="T786" s="4">
        <f t="shared" ca="1" si="702"/>
        <v>-3.76</v>
      </c>
      <c r="U786">
        <v>-0.76</v>
      </c>
    </row>
    <row r="787" spans="1:21" x14ac:dyDescent="0.2">
      <c r="A787">
        <v>2024</v>
      </c>
      <c r="B787" t="s">
        <v>34</v>
      </c>
      <c r="C787" t="s">
        <v>11</v>
      </c>
      <c r="D787" t="s">
        <v>14</v>
      </c>
      <c r="E787">
        <v>30</v>
      </c>
      <c r="F787">
        <f>E787*15</f>
        <v>450</v>
      </c>
      <c r="G787">
        <f t="shared" si="698"/>
        <v>1818</v>
      </c>
      <c r="H787">
        <f t="shared" si="699"/>
        <v>300</v>
      </c>
      <c r="I787">
        <f t="shared" ref="I787:I818" si="715">E787*5</f>
        <v>150</v>
      </c>
      <c r="S787">
        <f t="shared" ca="1" si="701"/>
        <v>54</v>
      </c>
      <c r="T787" s="4">
        <f t="shared" ca="1" si="702"/>
        <v>-0.56000000000000005</v>
      </c>
      <c r="U787">
        <v>3.04</v>
      </c>
    </row>
    <row r="788" spans="1:21" x14ac:dyDescent="0.2">
      <c r="A788">
        <v>2024</v>
      </c>
      <c r="B788" t="s">
        <v>34</v>
      </c>
      <c r="C788" t="s">
        <v>9</v>
      </c>
      <c r="D788" t="s">
        <v>15</v>
      </c>
      <c r="E788">
        <v>107</v>
      </c>
      <c r="F788">
        <f>E788*10</f>
        <v>1070</v>
      </c>
      <c r="G788">
        <f t="shared" si="698"/>
        <v>4922</v>
      </c>
      <c r="H788">
        <f t="shared" si="699"/>
        <v>642</v>
      </c>
      <c r="I788">
        <f t="shared" ref="I788:I819" si="716">E788*4</f>
        <v>428</v>
      </c>
      <c r="S788">
        <f t="shared" ca="1" si="701"/>
        <v>54</v>
      </c>
      <c r="T788" s="4">
        <f t="shared" ca="1" si="702"/>
        <v>1.72</v>
      </c>
      <c r="U788">
        <v>3.6</v>
      </c>
    </row>
    <row r="789" spans="1:21" x14ac:dyDescent="0.2">
      <c r="A789">
        <v>2024</v>
      </c>
      <c r="B789" t="s">
        <v>34</v>
      </c>
      <c r="C789" t="s">
        <v>9</v>
      </c>
      <c r="D789" t="s">
        <v>16</v>
      </c>
      <c r="E789">
        <v>149</v>
      </c>
      <c r="F789">
        <f>E789*10</f>
        <v>1490</v>
      </c>
      <c r="G789">
        <f t="shared" si="698"/>
        <v>6913.6</v>
      </c>
      <c r="H789">
        <f t="shared" si="699"/>
        <v>1043</v>
      </c>
      <c r="I789">
        <f t="shared" ref="I789:I820" si="717">E789*3</f>
        <v>447</v>
      </c>
      <c r="S789">
        <f t="shared" ca="1" si="701"/>
        <v>17</v>
      </c>
      <c r="T789" s="4">
        <f t="shared" ca="1" si="702"/>
        <v>-2.36</v>
      </c>
      <c r="U789">
        <v>3.64</v>
      </c>
    </row>
    <row r="790" spans="1:21" x14ac:dyDescent="0.2">
      <c r="A790">
        <v>2024</v>
      </c>
      <c r="B790" t="s">
        <v>34</v>
      </c>
      <c r="C790" t="s">
        <v>9</v>
      </c>
      <c r="D790" t="s">
        <v>17</v>
      </c>
      <c r="E790">
        <v>71</v>
      </c>
      <c r="F790">
        <f>E790*10</f>
        <v>710</v>
      </c>
      <c r="G790">
        <f t="shared" si="698"/>
        <v>1107.5999999999999</v>
      </c>
      <c r="H790">
        <f t="shared" si="699"/>
        <v>497</v>
      </c>
      <c r="I790">
        <f t="shared" si="717"/>
        <v>213</v>
      </c>
      <c r="S790">
        <f t="shared" ca="1" si="701"/>
        <v>120</v>
      </c>
      <c r="T790" s="4">
        <f t="shared" ca="1" si="702"/>
        <v>0.16</v>
      </c>
      <c r="U790">
        <v>0.56000000000000005</v>
      </c>
    </row>
    <row r="791" spans="1:21" x14ac:dyDescent="0.2">
      <c r="A791">
        <v>2024</v>
      </c>
      <c r="B791" t="s">
        <v>34</v>
      </c>
      <c r="C791" t="s">
        <v>10</v>
      </c>
      <c r="D791" t="s">
        <v>18</v>
      </c>
      <c r="E791">
        <v>81</v>
      </c>
      <c r="F791">
        <f>E791*150</f>
        <v>12150</v>
      </c>
      <c r="G791">
        <f t="shared" si="698"/>
        <v>18954</v>
      </c>
      <c r="H791">
        <f t="shared" si="699"/>
        <v>5670</v>
      </c>
      <c r="I791">
        <f t="shared" ref="I791:I822" si="718">E791*80</f>
        <v>6480</v>
      </c>
      <c r="S791">
        <f t="shared" ca="1" si="701"/>
        <v>19</v>
      </c>
      <c r="T791" s="4">
        <f t="shared" ca="1" si="702"/>
        <v>3.88</v>
      </c>
      <c r="U791">
        <v>0.56000000000000005</v>
      </c>
    </row>
    <row r="792" spans="1:21" x14ac:dyDescent="0.2">
      <c r="A792">
        <v>2024</v>
      </c>
      <c r="B792" t="s">
        <v>34</v>
      </c>
      <c r="C792" t="s">
        <v>10</v>
      </c>
      <c r="D792" t="s">
        <v>19</v>
      </c>
      <c r="E792">
        <v>28</v>
      </c>
      <c r="F792">
        <f>E792*180</f>
        <v>5040</v>
      </c>
      <c r="G792">
        <f t="shared" si="698"/>
        <v>10483.200000000001</v>
      </c>
      <c r="H792">
        <f t="shared" si="699"/>
        <v>1960</v>
      </c>
      <c r="I792">
        <f t="shared" ref="I792:I823" si="719">E792*110</f>
        <v>3080</v>
      </c>
      <c r="S792">
        <f t="shared" ca="1" si="701"/>
        <v>81</v>
      </c>
      <c r="T792" s="4">
        <f t="shared" ca="1" si="702"/>
        <v>1.6</v>
      </c>
      <c r="U792">
        <v>1.08</v>
      </c>
    </row>
    <row r="793" spans="1:21" x14ac:dyDescent="0.2">
      <c r="A793">
        <v>2024</v>
      </c>
      <c r="B793" t="s">
        <v>34</v>
      </c>
      <c r="C793" t="s">
        <v>22</v>
      </c>
      <c r="D793" t="s">
        <v>13</v>
      </c>
      <c r="E793">
        <v>13</v>
      </c>
      <c r="F793">
        <f>E793*50</f>
        <v>650</v>
      </c>
      <c r="G793">
        <f t="shared" si="698"/>
        <v>1924</v>
      </c>
      <c r="H793">
        <f t="shared" si="699"/>
        <v>299</v>
      </c>
      <c r="I793">
        <f t="shared" ref="I793:I824" si="720">E793*27</f>
        <v>351</v>
      </c>
      <c r="S793">
        <f t="shared" ca="1" si="701"/>
        <v>58</v>
      </c>
      <c r="T793" s="4">
        <f t="shared" ca="1" si="702"/>
        <v>1.2</v>
      </c>
      <c r="U793">
        <v>1.96</v>
      </c>
    </row>
    <row r="794" spans="1:21" x14ac:dyDescent="0.2">
      <c r="A794">
        <v>2024</v>
      </c>
      <c r="B794" t="s">
        <v>34</v>
      </c>
      <c r="C794" t="s">
        <v>47</v>
      </c>
      <c r="D794" t="s">
        <v>23</v>
      </c>
      <c r="E794">
        <v>77</v>
      </c>
      <c r="F794">
        <f>E794*110</f>
        <v>8470</v>
      </c>
      <c r="G794">
        <f t="shared" si="698"/>
        <v>-6437.2000000000007</v>
      </c>
      <c r="H794">
        <f t="shared" si="699"/>
        <v>2695</v>
      </c>
      <c r="I794">
        <f t="shared" ref="I794:I841" si="721">E794*75</f>
        <v>5775</v>
      </c>
      <c r="S794">
        <f t="shared" ca="1" si="701"/>
        <v>85</v>
      </c>
      <c r="T794" s="4">
        <f t="shared" ca="1" si="702"/>
        <v>1.84</v>
      </c>
      <c r="U794">
        <v>-1.76</v>
      </c>
    </row>
    <row r="795" spans="1:21" x14ac:dyDescent="0.2">
      <c r="A795">
        <v>2024</v>
      </c>
      <c r="B795" t="s">
        <v>34</v>
      </c>
      <c r="C795" t="s">
        <v>22</v>
      </c>
      <c r="D795" t="s">
        <v>24</v>
      </c>
      <c r="E795">
        <v>125</v>
      </c>
      <c r="F795">
        <f>E795*90</f>
        <v>11250</v>
      </c>
      <c r="G795">
        <f t="shared" si="698"/>
        <v>44100</v>
      </c>
      <c r="H795">
        <f t="shared" si="699"/>
        <v>4875</v>
      </c>
      <c r="I795">
        <f t="shared" ref="I795:I841" si="722">E795*51</f>
        <v>6375</v>
      </c>
      <c r="S795">
        <f t="shared" ca="1" si="701"/>
        <v>125</v>
      </c>
      <c r="T795" s="4">
        <f t="shared" ca="1" si="702"/>
        <v>0.2</v>
      </c>
      <c r="U795">
        <v>2.92</v>
      </c>
    </row>
    <row r="796" spans="1:21" x14ac:dyDescent="0.2">
      <c r="A796">
        <v>2024</v>
      </c>
      <c r="B796" t="s">
        <v>34</v>
      </c>
      <c r="C796" t="s">
        <v>47</v>
      </c>
      <c r="D796" t="s">
        <v>25</v>
      </c>
      <c r="E796">
        <v>110</v>
      </c>
      <c r="F796">
        <f>E796*190</f>
        <v>20900</v>
      </c>
      <c r="G796">
        <f t="shared" si="698"/>
        <v>-4180</v>
      </c>
      <c r="H796">
        <f t="shared" si="699"/>
        <v>7150</v>
      </c>
      <c r="I796">
        <f t="shared" ref="I796:I841" si="723">E796*125</f>
        <v>13750</v>
      </c>
      <c r="S796">
        <f t="shared" ca="1" si="701"/>
        <v>5</v>
      </c>
      <c r="T796" s="4">
        <f t="shared" ca="1" si="702"/>
        <v>-2.6</v>
      </c>
      <c r="U796">
        <v>-1.2</v>
      </c>
    </row>
    <row r="797" spans="1:21" x14ac:dyDescent="0.2">
      <c r="A797">
        <v>2024</v>
      </c>
      <c r="B797" t="s">
        <v>34</v>
      </c>
      <c r="C797" t="s">
        <v>22</v>
      </c>
      <c r="D797" t="s">
        <v>26</v>
      </c>
      <c r="E797">
        <v>92</v>
      </c>
      <c r="F797">
        <f>E797*230</f>
        <v>21160</v>
      </c>
      <c r="G797">
        <f t="shared" si="698"/>
        <v>81254.399999999994</v>
      </c>
      <c r="H797">
        <f t="shared" si="699"/>
        <v>3772</v>
      </c>
      <c r="I797">
        <f t="shared" ref="I797:I841" si="724">E797*189</f>
        <v>17388</v>
      </c>
      <c r="S797">
        <f t="shared" ca="1" si="701"/>
        <v>74</v>
      </c>
      <c r="T797" s="4">
        <f t="shared" ca="1" si="702"/>
        <v>-3.4</v>
      </c>
      <c r="U797">
        <v>2.84</v>
      </c>
    </row>
    <row r="798" spans="1:21" x14ac:dyDescent="0.2">
      <c r="A798">
        <v>2024</v>
      </c>
      <c r="B798" t="s">
        <v>34</v>
      </c>
      <c r="C798" t="s">
        <v>48</v>
      </c>
      <c r="D798" t="s">
        <v>12</v>
      </c>
      <c r="E798">
        <v>129</v>
      </c>
      <c r="F798">
        <f>E798*5</f>
        <v>645</v>
      </c>
      <c r="G798">
        <f t="shared" si="698"/>
        <v>-1677</v>
      </c>
      <c r="H798">
        <f t="shared" si="699"/>
        <v>258</v>
      </c>
      <c r="I798">
        <f t="shared" ref="I798:I841" si="725">E798*3</f>
        <v>387</v>
      </c>
      <c r="S798">
        <f t="shared" ca="1" si="701"/>
        <v>129</v>
      </c>
      <c r="T798" s="4">
        <f t="shared" ca="1" si="702"/>
        <v>3.48</v>
      </c>
      <c r="U798">
        <v>-3.6</v>
      </c>
    </row>
    <row r="799" spans="1:21" x14ac:dyDescent="0.2">
      <c r="A799">
        <v>2024</v>
      </c>
      <c r="B799" t="s">
        <v>34</v>
      </c>
      <c r="C799" t="s">
        <v>48</v>
      </c>
      <c r="D799" t="s">
        <v>21</v>
      </c>
      <c r="E799">
        <v>6</v>
      </c>
      <c r="F799">
        <f>E799*12</f>
        <v>72</v>
      </c>
      <c r="G799">
        <f t="shared" si="698"/>
        <v>109.44</v>
      </c>
      <c r="H799">
        <f t="shared" si="699"/>
        <v>24</v>
      </c>
      <c r="I799">
        <f t="shared" ref="I799:I841" si="726">E799*8</f>
        <v>48</v>
      </c>
      <c r="S799">
        <f t="shared" ca="1" si="701"/>
        <v>120</v>
      </c>
      <c r="T799" s="4">
        <f t="shared" ca="1" si="702"/>
        <v>-0.88</v>
      </c>
      <c r="U799">
        <v>0.52</v>
      </c>
    </row>
    <row r="800" spans="1:21" x14ac:dyDescent="0.2">
      <c r="A800">
        <v>2024</v>
      </c>
      <c r="B800" t="s">
        <v>35</v>
      </c>
      <c r="C800" t="s">
        <v>11</v>
      </c>
      <c r="D800" t="s">
        <v>20</v>
      </c>
      <c r="E800">
        <v>38</v>
      </c>
      <c r="F800">
        <f>E800*25</f>
        <v>950</v>
      </c>
      <c r="G800">
        <f t="shared" si="698"/>
        <v>1482</v>
      </c>
      <c r="H800">
        <f t="shared" si="699"/>
        <v>646</v>
      </c>
      <c r="I800">
        <f t="shared" si="726"/>
        <v>304</v>
      </c>
      <c r="S800">
        <f t="shared" ca="1" si="701"/>
        <v>62</v>
      </c>
      <c r="T800" s="4">
        <f t="shared" ca="1" si="702"/>
        <v>2.3199999999999998</v>
      </c>
      <c r="U800">
        <v>0.56000000000000005</v>
      </c>
    </row>
    <row r="801" spans="1:21" x14ac:dyDescent="0.2">
      <c r="A801">
        <v>2024</v>
      </c>
      <c r="B801" t="s">
        <v>35</v>
      </c>
      <c r="C801" t="s">
        <v>11</v>
      </c>
      <c r="D801" t="s">
        <v>14</v>
      </c>
      <c r="E801">
        <v>148</v>
      </c>
      <c r="F801">
        <f>E801*15</f>
        <v>2220</v>
      </c>
      <c r="G801">
        <f t="shared" si="698"/>
        <v>-266.40000000000009</v>
      </c>
      <c r="H801">
        <f t="shared" si="699"/>
        <v>1480</v>
      </c>
      <c r="I801">
        <f t="shared" ref="I801:I841" si="727">E801*5</f>
        <v>740</v>
      </c>
      <c r="S801">
        <f t="shared" ca="1" si="701"/>
        <v>92</v>
      </c>
      <c r="T801" s="4">
        <f t="shared" ca="1" si="702"/>
        <v>1.4</v>
      </c>
      <c r="U801">
        <v>-1.1200000000000001</v>
      </c>
    </row>
    <row r="802" spans="1:21" x14ac:dyDescent="0.2">
      <c r="A802">
        <v>2024</v>
      </c>
      <c r="B802" t="s">
        <v>35</v>
      </c>
      <c r="C802" t="s">
        <v>9</v>
      </c>
      <c r="D802" t="s">
        <v>15</v>
      </c>
      <c r="E802">
        <v>12</v>
      </c>
      <c r="F802">
        <f>E802*10</f>
        <v>120</v>
      </c>
      <c r="G802">
        <f t="shared" si="698"/>
        <v>408</v>
      </c>
      <c r="H802">
        <f t="shared" si="699"/>
        <v>72</v>
      </c>
      <c r="I802">
        <f t="shared" ref="I802:I841" si="728">E802*4</f>
        <v>48</v>
      </c>
      <c r="S802">
        <f t="shared" ca="1" si="701"/>
        <v>73</v>
      </c>
      <c r="T802" s="4">
        <f t="shared" ca="1" si="702"/>
        <v>-3.16</v>
      </c>
      <c r="U802">
        <v>2.4</v>
      </c>
    </row>
    <row r="803" spans="1:21" x14ac:dyDescent="0.2">
      <c r="A803">
        <v>2024</v>
      </c>
      <c r="B803" t="s">
        <v>35</v>
      </c>
      <c r="C803" t="s">
        <v>9</v>
      </c>
      <c r="D803" t="s">
        <v>16</v>
      </c>
      <c r="E803">
        <v>42</v>
      </c>
      <c r="F803">
        <f>E803*10</f>
        <v>420</v>
      </c>
      <c r="G803">
        <f t="shared" si="698"/>
        <v>-1125.6000000000001</v>
      </c>
      <c r="H803">
        <f t="shared" si="699"/>
        <v>294</v>
      </c>
      <c r="I803">
        <f t="shared" ref="I803:I841" si="729">E803*3</f>
        <v>126</v>
      </c>
      <c r="S803">
        <f t="shared" ca="1" si="701"/>
        <v>148</v>
      </c>
      <c r="T803" s="4">
        <f t="shared" ca="1" si="702"/>
        <v>2.56</v>
      </c>
      <c r="U803">
        <v>-3.68</v>
      </c>
    </row>
    <row r="804" spans="1:21" x14ac:dyDescent="0.2">
      <c r="A804">
        <v>2024</v>
      </c>
      <c r="B804" t="s">
        <v>35</v>
      </c>
      <c r="C804" t="s">
        <v>9</v>
      </c>
      <c r="D804" t="s">
        <v>17</v>
      </c>
      <c r="E804">
        <v>74</v>
      </c>
      <c r="F804">
        <f>E804*10</f>
        <v>740</v>
      </c>
      <c r="G804">
        <f t="shared" si="698"/>
        <v>2072</v>
      </c>
      <c r="H804">
        <f t="shared" si="699"/>
        <v>518</v>
      </c>
      <c r="I804">
        <f t="shared" si="729"/>
        <v>222</v>
      </c>
      <c r="S804">
        <f t="shared" ca="1" si="701"/>
        <v>94</v>
      </c>
      <c r="T804" s="4">
        <f t="shared" ca="1" si="702"/>
        <v>-1.08</v>
      </c>
      <c r="U804">
        <v>1.8</v>
      </c>
    </row>
    <row r="805" spans="1:21" x14ac:dyDescent="0.2">
      <c r="A805">
        <v>2024</v>
      </c>
      <c r="B805" t="s">
        <v>35</v>
      </c>
      <c r="C805" t="s">
        <v>10</v>
      </c>
      <c r="D805" t="s">
        <v>18</v>
      </c>
      <c r="E805">
        <v>18</v>
      </c>
      <c r="F805">
        <f>E805*150</f>
        <v>2700</v>
      </c>
      <c r="G805">
        <f t="shared" si="698"/>
        <v>4752</v>
      </c>
      <c r="H805">
        <f t="shared" si="699"/>
        <v>1260</v>
      </c>
      <c r="I805">
        <f t="shared" ref="I805:I841" si="730">E805*80</f>
        <v>1440</v>
      </c>
      <c r="S805">
        <f t="shared" ca="1" si="701"/>
        <v>74</v>
      </c>
      <c r="T805" s="4">
        <f t="shared" ca="1" si="702"/>
        <v>-2.08</v>
      </c>
      <c r="U805">
        <v>0.76</v>
      </c>
    </row>
    <row r="806" spans="1:21" x14ac:dyDescent="0.2">
      <c r="A806">
        <v>2024</v>
      </c>
      <c r="B806" t="s">
        <v>35</v>
      </c>
      <c r="C806" t="s">
        <v>10</v>
      </c>
      <c r="D806" t="s">
        <v>19</v>
      </c>
      <c r="E806">
        <v>22</v>
      </c>
      <c r="F806">
        <f>E806*180</f>
        <v>3960</v>
      </c>
      <c r="G806">
        <f t="shared" si="698"/>
        <v>3484.8</v>
      </c>
      <c r="H806">
        <f t="shared" si="699"/>
        <v>1540</v>
      </c>
      <c r="I806">
        <f t="shared" ref="I806:I841" si="731">E806*110</f>
        <v>2420</v>
      </c>
      <c r="S806">
        <f t="shared" ca="1" si="701"/>
        <v>144</v>
      </c>
      <c r="T806" s="4">
        <f t="shared" ca="1" si="702"/>
        <v>1.24</v>
      </c>
      <c r="U806">
        <v>-0.12</v>
      </c>
    </row>
    <row r="807" spans="1:21" x14ac:dyDescent="0.2">
      <c r="A807">
        <v>2024</v>
      </c>
      <c r="B807" t="s">
        <v>35</v>
      </c>
      <c r="C807" t="s">
        <v>22</v>
      </c>
      <c r="D807" t="s">
        <v>13</v>
      </c>
      <c r="E807">
        <v>2</v>
      </c>
      <c r="F807">
        <f>E807*50</f>
        <v>100</v>
      </c>
      <c r="G807">
        <f t="shared" si="698"/>
        <v>488</v>
      </c>
      <c r="H807">
        <f t="shared" si="699"/>
        <v>46</v>
      </c>
      <c r="I807">
        <f t="shared" ref="I807:I841" si="732">E807*27</f>
        <v>54</v>
      </c>
      <c r="S807">
        <f t="shared" ca="1" si="701"/>
        <v>53</v>
      </c>
      <c r="T807" s="4">
        <f t="shared" ca="1" si="702"/>
        <v>0.44</v>
      </c>
      <c r="U807">
        <v>3.88</v>
      </c>
    </row>
    <row r="808" spans="1:21" x14ac:dyDescent="0.2">
      <c r="A808">
        <v>2024</v>
      </c>
      <c r="B808" t="s">
        <v>35</v>
      </c>
      <c r="C808" t="s">
        <v>47</v>
      </c>
      <c r="D808" t="s">
        <v>23</v>
      </c>
      <c r="E808">
        <v>69</v>
      </c>
      <c r="F808">
        <f>E808*110</f>
        <v>7590</v>
      </c>
      <c r="G808">
        <f t="shared" si="698"/>
        <v>9715.2000000000007</v>
      </c>
      <c r="H808">
        <f t="shared" si="699"/>
        <v>2415</v>
      </c>
      <c r="I808">
        <f t="shared" ref="I808:I841" si="733">E808*75</f>
        <v>5175</v>
      </c>
      <c r="S808">
        <f t="shared" ca="1" si="701"/>
        <v>8</v>
      </c>
      <c r="T808" s="4">
        <f t="shared" ca="1" si="702"/>
        <v>-1</v>
      </c>
      <c r="U808">
        <v>0.28000000000000003</v>
      </c>
    </row>
    <row r="809" spans="1:21" x14ac:dyDescent="0.2">
      <c r="A809">
        <v>2024</v>
      </c>
      <c r="B809" t="s">
        <v>35</v>
      </c>
      <c r="C809" t="s">
        <v>22</v>
      </c>
      <c r="D809" t="s">
        <v>24</v>
      </c>
      <c r="E809">
        <v>83</v>
      </c>
      <c r="F809">
        <f>E809*90</f>
        <v>7470</v>
      </c>
      <c r="G809">
        <f t="shared" si="698"/>
        <v>-13744.8</v>
      </c>
      <c r="H809">
        <f t="shared" si="699"/>
        <v>3237</v>
      </c>
      <c r="I809">
        <f t="shared" ref="I809:I841" si="734">E809*51</f>
        <v>4233</v>
      </c>
      <c r="S809">
        <f t="shared" ca="1" si="701"/>
        <v>90</v>
      </c>
      <c r="T809" s="4">
        <f t="shared" ca="1" si="702"/>
        <v>-1.72</v>
      </c>
      <c r="U809">
        <v>-2.84</v>
      </c>
    </row>
    <row r="810" spans="1:21" x14ac:dyDescent="0.2">
      <c r="A810">
        <v>2024</v>
      </c>
      <c r="B810" t="s">
        <v>35</v>
      </c>
      <c r="C810" t="s">
        <v>47</v>
      </c>
      <c r="D810" t="s">
        <v>25</v>
      </c>
      <c r="E810">
        <v>2</v>
      </c>
      <c r="F810">
        <f>E810*190</f>
        <v>380</v>
      </c>
      <c r="G810">
        <f t="shared" si="698"/>
        <v>1079.2</v>
      </c>
      <c r="H810">
        <f t="shared" si="699"/>
        <v>130</v>
      </c>
      <c r="I810">
        <f t="shared" ref="I810:I841" si="735">E810*125</f>
        <v>250</v>
      </c>
      <c r="S810">
        <f t="shared" ca="1" si="701"/>
        <v>97</v>
      </c>
      <c r="T810" s="4">
        <f t="shared" ca="1" si="702"/>
        <v>2.8</v>
      </c>
      <c r="U810">
        <v>1.84</v>
      </c>
    </row>
    <row r="811" spans="1:21" x14ac:dyDescent="0.2">
      <c r="A811">
        <v>2024</v>
      </c>
      <c r="B811" t="s">
        <v>35</v>
      </c>
      <c r="C811" t="s">
        <v>22</v>
      </c>
      <c r="D811" t="s">
        <v>26</v>
      </c>
      <c r="E811">
        <v>85</v>
      </c>
      <c r="F811">
        <f>E811*230</f>
        <v>19550</v>
      </c>
      <c r="G811">
        <f t="shared" si="698"/>
        <v>-49266</v>
      </c>
      <c r="H811">
        <f t="shared" si="699"/>
        <v>3485</v>
      </c>
      <c r="I811">
        <f t="shared" ref="I811:I841" si="736">E811*189</f>
        <v>16065</v>
      </c>
      <c r="S811">
        <f t="shared" ca="1" si="701"/>
        <v>26</v>
      </c>
      <c r="T811" s="4">
        <f t="shared" ca="1" si="702"/>
        <v>-3.84</v>
      </c>
      <c r="U811">
        <v>-3.52</v>
      </c>
    </row>
    <row r="812" spans="1:21" x14ac:dyDescent="0.2">
      <c r="A812">
        <v>2024</v>
      </c>
      <c r="B812" t="s">
        <v>35</v>
      </c>
      <c r="C812" t="s">
        <v>48</v>
      </c>
      <c r="D812" t="s">
        <v>12</v>
      </c>
      <c r="E812">
        <v>11</v>
      </c>
      <c r="F812">
        <f>E812*5</f>
        <v>55</v>
      </c>
      <c r="G812">
        <f t="shared" si="698"/>
        <v>-79.199999999999989</v>
      </c>
      <c r="H812">
        <f t="shared" si="699"/>
        <v>22</v>
      </c>
      <c r="I812">
        <f t="shared" ref="I812:I841" si="737">E812*3</f>
        <v>33</v>
      </c>
      <c r="S812">
        <f t="shared" ca="1" si="701"/>
        <v>57</v>
      </c>
      <c r="T812" s="4">
        <f t="shared" ca="1" si="702"/>
        <v>-0.88</v>
      </c>
      <c r="U812">
        <v>-2.44</v>
      </c>
    </row>
    <row r="813" spans="1:21" x14ac:dyDescent="0.2">
      <c r="A813">
        <v>2024</v>
      </c>
      <c r="B813" t="s">
        <v>35</v>
      </c>
      <c r="C813" t="s">
        <v>48</v>
      </c>
      <c r="D813" t="s">
        <v>21</v>
      </c>
      <c r="E813">
        <v>103</v>
      </c>
      <c r="F813">
        <f>E813*12</f>
        <v>1236</v>
      </c>
      <c r="G813">
        <f t="shared" si="698"/>
        <v>-1087.6799999999998</v>
      </c>
      <c r="H813">
        <f t="shared" si="699"/>
        <v>412</v>
      </c>
      <c r="I813">
        <f t="shared" ref="I813:I841" si="738">E813*8</f>
        <v>824</v>
      </c>
      <c r="S813">
        <f t="shared" ca="1" si="701"/>
        <v>147</v>
      </c>
      <c r="T813" s="4">
        <f t="shared" ca="1" si="702"/>
        <v>-1.6</v>
      </c>
      <c r="U813">
        <v>-1.88</v>
      </c>
    </row>
    <row r="814" spans="1:21" x14ac:dyDescent="0.2">
      <c r="A814">
        <v>2024</v>
      </c>
      <c r="B814" t="s">
        <v>36</v>
      </c>
      <c r="C814" t="s">
        <v>11</v>
      </c>
      <c r="D814" t="s">
        <v>20</v>
      </c>
      <c r="E814">
        <v>83</v>
      </c>
      <c r="F814">
        <f>E814*25</f>
        <v>2075</v>
      </c>
      <c r="G814">
        <f t="shared" si="698"/>
        <v>9960</v>
      </c>
      <c r="H814">
        <f t="shared" si="699"/>
        <v>1411</v>
      </c>
      <c r="I814">
        <f t="shared" si="738"/>
        <v>664</v>
      </c>
      <c r="S814">
        <f t="shared" ca="1" si="701"/>
        <v>43</v>
      </c>
      <c r="T814" s="4">
        <f t="shared" ca="1" si="702"/>
        <v>0.28000000000000003</v>
      </c>
      <c r="U814">
        <v>3.8</v>
      </c>
    </row>
    <row r="815" spans="1:21" x14ac:dyDescent="0.2">
      <c r="A815">
        <v>2024</v>
      </c>
      <c r="B815" t="s">
        <v>36</v>
      </c>
      <c r="C815" t="s">
        <v>11</v>
      </c>
      <c r="D815" t="s">
        <v>14</v>
      </c>
      <c r="E815">
        <v>18</v>
      </c>
      <c r="F815">
        <f>E815*15</f>
        <v>270</v>
      </c>
      <c r="G815">
        <f t="shared" si="698"/>
        <v>982.80000000000007</v>
      </c>
      <c r="H815">
        <f t="shared" si="699"/>
        <v>180</v>
      </c>
      <c r="I815">
        <f t="shared" ref="I815:I841" si="739">E815*5</f>
        <v>90</v>
      </c>
      <c r="S815">
        <f t="shared" ca="1" si="701"/>
        <v>72</v>
      </c>
      <c r="T815" s="4">
        <f t="shared" ca="1" si="702"/>
        <v>0.36</v>
      </c>
      <c r="U815">
        <v>2.64</v>
      </c>
    </row>
    <row r="816" spans="1:21" x14ac:dyDescent="0.2">
      <c r="A816">
        <v>2024</v>
      </c>
      <c r="B816" t="s">
        <v>36</v>
      </c>
      <c r="C816" t="s">
        <v>9</v>
      </c>
      <c r="D816" t="s">
        <v>15</v>
      </c>
      <c r="E816">
        <v>22</v>
      </c>
      <c r="F816">
        <f>E816*10</f>
        <v>220</v>
      </c>
      <c r="G816">
        <f t="shared" si="698"/>
        <v>255.2</v>
      </c>
      <c r="H816">
        <f t="shared" si="699"/>
        <v>132</v>
      </c>
      <c r="I816">
        <f t="shared" ref="I816:I841" si="740">E816*4</f>
        <v>88</v>
      </c>
      <c r="S816">
        <f t="shared" ca="1" si="701"/>
        <v>70</v>
      </c>
      <c r="T816" s="4">
        <f t="shared" ca="1" si="702"/>
        <v>-1.8</v>
      </c>
      <c r="U816">
        <v>0.16</v>
      </c>
    </row>
    <row r="817" spans="1:21" x14ac:dyDescent="0.2">
      <c r="A817">
        <v>2024</v>
      </c>
      <c r="B817" t="s">
        <v>36</v>
      </c>
      <c r="C817" t="s">
        <v>9</v>
      </c>
      <c r="D817" t="s">
        <v>16</v>
      </c>
      <c r="E817">
        <v>66</v>
      </c>
      <c r="F817">
        <f>E817*10</f>
        <v>660</v>
      </c>
      <c r="G817">
        <f t="shared" si="698"/>
        <v>-1320</v>
      </c>
      <c r="H817">
        <f t="shared" si="699"/>
        <v>462</v>
      </c>
      <c r="I817">
        <f t="shared" ref="I817:I841" si="741">E817*3</f>
        <v>198</v>
      </c>
      <c r="S817">
        <f t="shared" ca="1" si="701"/>
        <v>137</v>
      </c>
      <c r="T817" s="4">
        <f t="shared" ca="1" si="702"/>
        <v>-0.92</v>
      </c>
      <c r="U817">
        <v>-3</v>
      </c>
    </row>
    <row r="818" spans="1:21" x14ac:dyDescent="0.2">
      <c r="A818">
        <v>2024</v>
      </c>
      <c r="B818" t="s">
        <v>36</v>
      </c>
      <c r="C818" t="s">
        <v>9</v>
      </c>
      <c r="D818" t="s">
        <v>17</v>
      </c>
      <c r="E818">
        <v>31</v>
      </c>
      <c r="F818">
        <f>E818*10</f>
        <v>310</v>
      </c>
      <c r="G818">
        <f t="shared" si="698"/>
        <v>-24.800000000000011</v>
      </c>
      <c r="H818">
        <f t="shared" si="699"/>
        <v>217</v>
      </c>
      <c r="I818">
        <f t="shared" si="741"/>
        <v>93</v>
      </c>
      <c r="S818">
        <f t="shared" ca="1" si="701"/>
        <v>79</v>
      </c>
      <c r="T818" s="4">
        <f t="shared" ca="1" si="702"/>
        <v>-1.88</v>
      </c>
      <c r="U818">
        <v>-1.08</v>
      </c>
    </row>
    <row r="819" spans="1:21" x14ac:dyDescent="0.2">
      <c r="A819">
        <v>2024</v>
      </c>
      <c r="B819" t="s">
        <v>36</v>
      </c>
      <c r="C819" t="s">
        <v>10</v>
      </c>
      <c r="D819" t="s">
        <v>18</v>
      </c>
      <c r="E819">
        <v>55</v>
      </c>
      <c r="F819">
        <f>E819*150</f>
        <v>8250</v>
      </c>
      <c r="G819">
        <f t="shared" si="698"/>
        <v>27720</v>
      </c>
      <c r="H819">
        <f t="shared" si="699"/>
        <v>3850</v>
      </c>
      <c r="I819">
        <f t="shared" ref="I819:I841" si="742">E819*80</f>
        <v>4400</v>
      </c>
      <c r="S819">
        <f t="shared" ca="1" si="701"/>
        <v>130</v>
      </c>
      <c r="T819" s="4">
        <f t="shared" ca="1" si="702"/>
        <v>-3.28</v>
      </c>
      <c r="U819">
        <v>2.36</v>
      </c>
    </row>
    <row r="820" spans="1:21" x14ac:dyDescent="0.2">
      <c r="A820">
        <v>2024</v>
      </c>
      <c r="B820" t="s">
        <v>36</v>
      </c>
      <c r="C820" t="s">
        <v>10</v>
      </c>
      <c r="D820" t="s">
        <v>19</v>
      </c>
      <c r="E820">
        <v>16</v>
      </c>
      <c r="F820">
        <f>E820*180</f>
        <v>2880</v>
      </c>
      <c r="G820">
        <f t="shared" si="698"/>
        <v>-3340.8</v>
      </c>
      <c r="H820">
        <f t="shared" si="699"/>
        <v>1120</v>
      </c>
      <c r="I820">
        <f t="shared" ref="I820:I841" si="743">E820*110</f>
        <v>1760</v>
      </c>
      <c r="S820">
        <f t="shared" ca="1" si="701"/>
        <v>139</v>
      </c>
      <c r="T820" s="4">
        <f t="shared" ca="1" si="702"/>
        <v>1.96</v>
      </c>
      <c r="U820">
        <v>-2.16</v>
      </c>
    </row>
    <row r="821" spans="1:21" x14ac:dyDescent="0.2">
      <c r="A821">
        <v>2024</v>
      </c>
      <c r="B821" t="s">
        <v>36</v>
      </c>
      <c r="C821" t="s">
        <v>22</v>
      </c>
      <c r="D821" t="s">
        <v>13</v>
      </c>
      <c r="E821">
        <v>135</v>
      </c>
      <c r="F821">
        <f>E821*50</f>
        <v>6750</v>
      </c>
      <c r="G821">
        <f t="shared" si="698"/>
        <v>2160</v>
      </c>
      <c r="H821">
        <f t="shared" si="699"/>
        <v>3105</v>
      </c>
      <c r="I821">
        <f t="shared" ref="I821:I841" si="744">E821*27</f>
        <v>3645</v>
      </c>
      <c r="S821">
        <f t="shared" ca="1" si="701"/>
        <v>54</v>
      </c>
      <c r="T821" s="4">
        <f t="shared" ca="1" si="702"/>
        <v>-0.28000000000000003</v>
      </c>
      <c r="U821">
        <v>-0.68</v>
      </c>
    </row>
    <row r="822" spans="1:21" x14ac:dyDescent="0.2">
      <c r="A822">
        <v>2024</v>
      </c>
      <c r="B822" t="s">
        <v>36</v>
      </c>
      <c r="C822" t="s">
        <v>47</v>
      </c>
      <c r="D822" t="s">
        <v>23</v>
      </c>
      <c r="E822">
        <v>41</v>
      </c>
      <c r="F822">
        <f>E822*110</f>
        <v>4510</v>
      </c>
      <c r="G822">
        <f t="shared" si="698"/>
        <v>19663.599999999999</v>
      </c>
      <c r="H822">
        <f t="shared" si="699"/>
        <v>1435</v>
      </c>
      <c r="I822">
        <f t="shared" ref="I822:I841" si="745">E822*75</f>
        <v>3075</v>
      </c>
      <c r="S822">
        <f t="shared" ca="1" si="701"/>
        <v>123</v>
      </c>
      <c r="T822" s="4">
        <f t="shared" ca="1" si="702"/>
        <v>-2.56</v>
      </c>
      <c r="U822">
        <v>3.36</v>
      </c>
    </row>
    <row r="823" spans="1:21" x14ac:dyDescent="0.2">
      <c r="A823">
        <v>2024</v>
      </c>
      <c r="B823" t="s">
        <v>36</v>
      </c>
      <c r="C823" t="s">
        <v>22</v>
      </c>
      <c r="D823" t="s">
        <v>24</v>
      </c>
      <c r="E823">
        <v>59</v>
      </c>
      <c r="F823">
        <f>E823*90</f>
        <v>5310</v>
      </c>
      <c r="G823">
        <f t="shared" si="698"/>
        <v>1062</v>
      </c>
      <c r="H823">
        <f t="shared" si="699"/>
        <v>2301</v>
      </c>
      <c r="I823">
        <f t="shared" ref="I823:I841" si="746">E823*51</f>
        <v>3009</v>
      </c>
      <c r="S823">
        <f t="shared" ca="1" si="701"/>
        <v>36</v>
      </c>
      <c r="T823" s="4">
        <f t="shared" ca="1" si="702"/>
        <v>-3.48</v>
      </c>
      <c r="U823">
        <v>-0.8</v>
      </c>
    </row>
    <row r="824" spans="1:21" x14ac:dyDescent="0.2">
      <c r="A824">
        <v>2024</v>
      </c>
      <c r="B824" t="s">
        <v>36</v>
      </c>
      <c r="C824" t="s">
        <v>47</v>
      </c>
      <c r="D824" t="s">
        <v>25</v>
      </c>
      <c r="E824">
        <v>59</v>
      </c>
      <c r="F824">
        <f>E824*190</f>
        <v>11210</v>
      </c>
      <c r="G824">
        <f t="shared" si="698"/>
        <v>39459.199999999997</v>
      </c>
      <c r="H824">
        <f t="shared" si="699"/>
        <v>3835</v>
      </c>
      <c r="I824">
        <f t="shared" ref="I824:I841" si="747">E824*125</f>
        <v>7375</v>
      </c>
      <c r="S824">
        <f t="shared" ca="1" si="701"/>
        <v>113</v>
      </c>
      <c r="T824" s="4">
        <f t="shared" ca="1" si="702"/>
        <v>-1.04</v>
      </c>
      <c r="U824">
        <v>2.52</v>
      </c>
    </row>
    <row r="825" spans="1:21" x14ac:dyDescent="0.2">
      <c r="A825">
        <v>2024</v>
      </c>
      <c r="B825" t="s">
        <v>36</v>
      </c>
      <c r="C825" t="s">
        <v>22</v>
      </c>
      <c r="D825" t="s">
        <v>26</v>
      </c>
      <c r="E825">
        <v>18</v>
      </c>
      <c r="F825">
        <f>E825*230</f>
        <v>4140</v>
      </c>
      <c r="G825">
        <f t="shared" si="698"/>
        <v>-3146.3999999999996</v>
      </c>
      <c r="H825">
        <f t="shared" si="699"/>
        <v>738</v>
      </c>
      <c r="I825">
        <f t="shared" ref="I825:I841" si="748">E825*189</f>
        <v>3402</v>
      </c>
      <c r="S825">
        <f t="shared" ca="1" si="701"/>
        <v>122</v>
      </c>
      <c r="T825" s="4">
        <f t="shared" ca="1" si="702"/>
        <v>-0.2</v>
      </c>
      <c r="U825">
        <v>-1.76</v>
      </c>
    </row>
    <row r="826" spans="1:21" x14ac:dyDescent="0.2">
      <c r="A826">
        <v>2024</v>
      </c>
      <c r="B826" t="s">
        <v>36</v>
      </c>
      <c r="C826" t="s">
        <v>48</v>
      </c>
      <c r="D826" t="s">
        <v>12</v>
      </c>
      <c r="E826">
        <v>148</v>
      </c>
      <c r="F826">
        <f>E826*5</f>
        <v>740</v>
      </c>
      <c r="G826">
        <f t="shared" si="698"/>
        <v>1598.4</v>
      </c>
      <c r="H826">
        <f t="shared" si="699"/>
        <v>296</v>
      </c>
      <c r="I826">
        <f t="shared" ref="I826:I841" si="749">E826*3</f>
        <v>444</v>
      </c>
      <c r="S826">
        <f t="shared" ca="1" si="701"/>
        <v>16</v>
      </c>
      <c r="T826" s="4">
        <f t="shared" ca="1" si="702"/>
        <v>-1.1599999999999999</v>
      </c>
      <c r="U826">
        <v>1.1599999999999999</v>
      </c>
    </row>
    <row r="827" spans="1:21" x14ac:dyDescent="0.2">
      <c r="A827">
        <v>2024</v>
      </c>
      <c r="B827" t="s">
        <v>36</v>
      </c>
      <c r="C827" t="s">
        <v>48</v>
      </c>
      <c r="D827" t="s">
        <v>21</v>
      </c>
      <c r="E827">
        <v>13</v>
      </c>
      <c r="F827">
        <f>E827*12</f>
        <v>156</v>
      </c>
      <c r="G827">
        <f t="shared" si="698"/>
        <v>330.72</v>
      </c>
      <c r="H827">
        <f t="shared" si="699"/>
        <v>52</v>
      </c>
      <c r="I827">
        <f t="shared" ref="I827:I841" si="750">E827*8</f>
        <v>104</v>
      </c>
      <c r="S827">
        <f t="shared" ca="1" si="701"/>
        <v>75</v>
      </c>
      <c r="T827" s="4">
        <f t="shared" ca="1" si="702"/>
        <v>-2.4</v>
      </c>
      <c r="U827">
        <v>1.1200000000000001</v>
      </c>
    </row>
    <row r="828" spans="1:21" x14ac:dyDescent="0.2">
      <c r="A828">
        <v>2024</v>
      </c>
      <c r="B828" t="s">
        <v>37</v>
      </c>
      <c r="C828" t="s">
        <v>11</v>
      </c>
      <c r="D828" t="s">
        <v>20</v>
      </c>
      <c r="E828">
        <v>38</v>
      </c>
      <c r="F828">
        <f>E828*25</f>
        <v>950</v>
      </c>
      <c r="G828">
        <f t="shared" si="698"/>
        <v>3838</v>
      </c>
      <c r="H828">
        <f t="shared" si="699"/>
        <v>646</v>
      </c>
      <c r="I828">
        <f t="shared" si="750"/>
        <v>304</v>
      </c>
      <c r="S828">
        <f t="shared" ca="1" si="701"/>
        <v>65</v>
      </c>
      <c r="T828" s="4">
        <f t="shared" ca="1" si="702"/>
        <v>2.2000000000000002</v>
      </c>
      <c r="U828">
        <v>3.04</v>
      </c>
    </row>
    <row r="829" spans="1:21" x14ac:dyDescent="0.2">
      <c r="A829">
        <v>2024</v>
      </c>
      <c r="B829" t="s">
        <v>37</v>
      </c>
      <c r="C829" t="s">
        <v>11</v>
      </c>
      <c r="D829" t="s">
        <v>14</v>
      </c>
      <c r="E829">
        <v>98</v>
      </c>
      <c r="F829">
        <f>E829*15</f>
        <v>1470</v>
      </c>
      <c r="G829">
        <f t="shared" si="698"/>
        <v>5586</v>
      </c>
      <c r="H829">
        <f t="shared" si="699"/>
        <v>980</v>
      </c>
      <c r="I829">
        <f t="shared" ref="I829:I841" si="751">E829*5</f>
        <v>490</v>
      </c>
      <c r="S829">
        <f t="shared" ca="1" si="701"/>
        <v>139</v>
      </c>
      <c r="T829" s="4">
        <f t="shared" ca="1" si="702"/>
        <v>3.32</v>
      </c>
      <c r="U829">
        <v>2.8</v>
      </c>
    </row>
    <row r="830" spans="1:21" x14ac:dyDescent="0.2">
      <c r="A830">
        <v>2024</v>
      </c>
      <c r="B830" t="s">
        <v>37</v>
      </c>
      <c r="C830" t="s">
        <v>9</v>
      </c>
      <c r="D830" t="s">
        <v>15</v>
      </c>
      <c r="E830">
        <v>52</v>
      </c>
      <c r="F830">
        <f>E830*10</f>
        <v>520</v>
      </c>
      <c r="G830">
        <f t="shared" si="698"/>
        <v>832</v>
      </c>
      <c r="H830">
        <f t="shared" si="699"/>
        <v>312</v>
      </c>
      <c r="I830">
        <f t="shared" ref="I830:I841" si="752">E830*4</f>
        <v>208</v>
      </c>
      <c r="S830">
        <f t="shared" ca="1" si="701"/>
        <v>20</v>
      </c>
      <c r="T830" s="4">
        <f t="shared" ca="1" si="702"/>
        <v>0.28000000000000003</v>
      </c>
      <c r="U830">
        <v>0.6</v>
      </c>
    </row>
    <row r="831" spans="1:21" x14ac:dyDescent="0.2">
      <c r="A831">
        <v>2024</v>
      </c>
      <c r="B831" t="s">
        <v>37</v>
      </c>
      <c r="C831" t="s">
        <v>9</v>
      </c>
      <c r="D831" t="s">
        <v>16</v>
      </c>
      <c r="E831">
        <v>102</v>
      </c>
      <c r="F831">
        <f>E831*10</f>
        <v>1020</v>
      </c>
      <c r="G831">
        <f t="shared" si="698"/>
        <v>-2529.6</v>
      </c>
      <c r="H831">
        <f t="shared" si="699"/>
        <v>714</v>
      </c>
      <c r="I831">
        <f t="shared" ref="I831:I841" si="753">E831*3</f>
        <v>306</v>
      </c>
      <c r="S831">
        <f t="shared" ca="1" si="701"/>
        <v>12</v>
      </c>
      <c r="T831" s="4">
        <f t="shared" ca="1" si="702"/>
        <v>-3.84</v>
      </c>
      <c r="U831">
        <v>-3.48</v>
      </c>
    </row>
    <row r="832" spans="1:21" x14ac:dyDescent="0.2">
      <c r="A832">
        <v>2024</v>
      </c>
      <c r="B832" t="s">
        <v>37</v>
      </c>
      <c r="C832" t="s">
        <v>9</v>
      </c>
      <c r="D832" t="s">
        <v>17</v>
      </c>
      <c r="E832">
        <v>18</v>
      </c>
      <c r="F832">
        <f>E832*10</f>
        <v>180</v>
      </c>
      <c r="G832">
        <f t="shared" si="698"/>
        <v>-158.39999999999998</v>
      </c>
      <c r="H832">
        <f t="shared" si="699"/>
        <v>126</v>
      </c>
      <c r="I832">
        <f t="shared" si="753"/>
        <v>54</v>
      </c>
      <c r="S832">
        <f t="shared" ca="1" si="701"/>
        <v>107</v>
      </c>
      <c r="T832" s="4">
        <f t="shared" ca="1" si="702"/>
        <v>-2.76</v>
      </c>
      <c r="U832">
        <v>-1.88</v>
      </c>
    </row>
    <row r="833" spans="1:21" x14ac:dyDescent="0.2">
      <c r="A833">
        <v>2024</v>
      </c>
      <c r="B833" t="s">
        <v>37</v>
      </c>
      <c r="C833" t="s">
        <v>10</v>
      </c>
      <c r="D833" t="s">
        <v>18</v>
      </c>
      <c r="E833">
        <v>32</v>
      </c>
      <c r="F833">
        <f>E833*150</f>
        <v>4800</v>
      </c>
      <c r="G833">
        <f t="shared" si="698"/>
        <v>-13632</v>
      </c>
      <c r="H833">
        <f t="shared" si="699"/>
        <v>2240</v>
      </c>
      <c r="I833">
        <f t="shared" ref="I833:I841" si="754">E833*80</f>
        <v>2560</v>
      </c>
      <c r="S833">
        <f t="shared" ca="1" si="701"/>
        <v>106</v>
      </c>
      <c r="T833" s="4">
        <f t="shared" ca="1" si="702"/>
        <v>-0.96</v>
      </c>
      <c r="U833">
        <v>-3.84</v>
      </c>
    </row>
    <row r="834" spans="1:21" x14ac:dyDescent="0.2">
      <c r="A834">
        <v>2024</v>
      </c>
      <c r="B834" t="s">
        <v>37</v>
      </c>
      <c r="C834" t="s">
        <v>10</v>
      </c>
      <c r="D834" t="s">
        <v>19</v>
      </c>
      <c r="E834">
        <v>14</v>
      </c>
      <c r="F834">
        <f>E834*180</f>
        <v>2520</v>
      </c>
      <c r="G834">
        <f t="shared" si="698"/>
        <v>1310.4000000000001</v>
      </c>
      <c r="H834">
        <f t="shared" si="699"/>
        <v>980</v>
      </c>
      <c r="I834">
        <f t="shared" ref="I834:I841" si="755">E834*110</f>
        <v>1540</v>
      </c>
      <c r="S834">
        <f t="shared" ca="1" si="701"/>
        <v>137</v>
      </c>
      <c r="T834" s="4">
        <f t="shared" ca="1" si="702"/>
        <v>3.04</v>
      </c>
      <c r="U834">
        <v>-0.48</v>
      </c>
    </row>
    <row r="835" spans="1:21" x14ac:dyDescent="0.2">
      <c r="A835">
        <v>2024</v>
      </c>
      <c r="B835" t="s">
        <v>37</v>
      </c>
      <c r="C835" t="s">
        <v>22</v>
      </c>
      <c r="D835" t="s">
        <v>13</v>
      </c>
      <c r="E835">
        <v>95</v>
      </c>
      <c r="F835">
        <f>E835*50</f>
        <v>4750</v>
      </c>
      <c r="G835">
        <f t="shared" ref="G835:G841" si="756">F835+(F835*U835)</f>
        <v>5890</v>
      </c>
      <c r="H835">
        <f t="shared" ref="H835:H841" si="757">F835-I835</f>
        <v>2185</v>
      </c>
      <c r="I835">
        <f t="shared" ref="I835:I841" si="758">E835*27</f>
        <v>2565</v>
      </c>
      <c r="S835">
        <f t="shared" ref="S835:S841" ca="1" si="759">RANDBETWEEN(1,150)</f>
        <v>12</v>
      </c>
      <c r="T835" s="4">
        <f t="shared" ref="T835:T841" ca="1" si="760">RANDBETWEEN(-100,100)/25</f>
        <v>2.52</v>
      </c>
      <c r="U835">
        <v>0.24</v>
      </c>
    </row>
    <row r="836" spans="1:21" x14ac:dyDescent="0.2">
      <c r="A836">
        <v>2024</v>
      </c>
      <c r="B836" t="s">
        <v>37</v>
      </c>
      <c r="C836" t="s">
        <v>47</v>
      </c>
      <c r="D836" t="s">
        <v>23</v>
      </c>
      <c r="E836">
        <v>86</v>
      </c>
      <c r="F836">
        <f>E836*110</f>
        <v>9460</v>
      </c>
      <c r="G836">
        <f t="shared" si="756"/>
        <v>-23839.199999999997</v>
      </c>
      <c r="H836">
        <f t="shared" si="757"/>
        <v>3010</v>
      </c>
      <c r="I836">
        <f t="shared" ref="I836:I841" si="761">E836*75</f>
        <v>6450</v>
      </c>
      <c r="S836">
        <f t="shared" ca="1" si="759"/>
        <v>141</v>
      </c>
      <c r="T836" s="4">
        <f t="shared" ca="1" si="760"/>
        <v>-3.44</v>
      </c>
      <c r="U836">
        <v>-3.52</v>
      </c>
    </row>
    <row r="837" spans="1:21" x14ac:dyDescent="0.2">
      <c r="A837">
        <v>2024</v>
      </c>
      <c r="B837" t="s">
        <v>37</v>
      </c>
      <c r="C837" t="s">
        <v>22</v>
      </c>
      <c r="D837" t="s">
        <v>24</v>
      </c>
      <c r="E837">
        <v>8</v>
      </c>
      <c r="F837">
        <f>E837*90</f>
        <v>720</v>
      </c>
      <c r="G837">
        <f t="shared" si="756"/>
        <v>2880</v>
      </c>
      <c r="H837">
        <f t="shared" si="757"/>
        <v>312</v>
      </c>
      <c r="I837">
        <f t="shared" ref="I837:I841" si="762">E837*51</f>
        <v>408</v>
      </c>
      <c r="S837">
        <f t="shared" ca="1" si="759"/>
        <v>126</v>
      </c>
      <c r="T837" s="4">
        <f t="shared" ca="1" si="760"/>
        <v>0.2</v>
      </c>
      <c r="U837">
        <v>3</v>
      </c>
    </row>
    <row r="838" spans="1:21" x14ac:dyDescent="0.2">
      <c r="A838">
        <v>2024</v>
      </c>
      <c r="B838" t="s">
        <v>37</v>
      </c>
      <c r="C838" t="s">
        <v>47</v>
      </c>
      <c r="D838" t="s">
        <v>25</v>
      </c>
      <c r="E838">
        <v>139</v>
      </c>
      <c r="F838">
        <f>E838*190</f>
        <v>26410</v>
      </c>
      <c r="G838">
        <f t="shared" si="756"/>
        <v>101414.39999999999</v>
      </c>
      <c r="H838">
        <f t="shared" si="757"/>
        <v>9035</v>
      </c>
      <c r="I838">
        <f t="shared" ref="I838:I841" si="763">E838*125</f>
        <v>17375</v>
      </c>
      <c r="S838">
        <f t="shared" ca="1" si="759"/>
        <v>75</v>
      </c>
      <c r="T838" s="4">
        <f t="shared" ca="1" si="760"/>
        <v>2.2799999999999998</v>
      </c>
      <c r="U838">
        <v>2.84</v>
      </c>
    </row>
    <row r="839" spans="1:21" x14ac:dyDescent="0.2">
      <c r="A839">
        <v>2024</v>
      </c>
      <c r="B839" t="s">
        <v>37</v>
      </c>
      <c r="C839" t="s">
        <v>22</v>
      </c>
      <c r="D839" t="s">
        <v>26</v>
      </c>
      <c r="E839">
        <v>72</v>
      </c>
      <c r="F839">
        <f>E839*230</f>
        <v>16560</v>
      </c>
      <c r="G839">
        <f t="shared" si="756"/>
        <v>-30470.399999999994</v>
      </c>
      <c r="H839">
        <f t="shared" si="757"/>
        <v>2952</v>
      </c>
      <c r="I839">
        <f t="shared" ref="I839:I841" si="764">E839*189</f>
        <v>13608</v>
      </c>
      <c r="S839">
        <f t="shared" ca="1" si="759"/>
        <v>124</v>
      </c>
      <c r="T839" s="4">
        <f t="shared" ca="1" si="760"/>
        <v>1.84</v>
      </c>
      <c r="U839">
        <v>-2.84</v>
      </c>
    </row>
    <row r="840" spans="1:21" x14ac:dyDescent="0.2">
      <c r="A840">
        <v>2024</v>
      </c>
      <c r="B840" t="s">
        <v>37</v>
      </c>
      <c r="C840" t="s">
        <v>48</v>
      </c>
      <c r="D840" t="s">
        <v>12</v>
      </c>
      <c r="E840">
        <v>85</v>
      </c>
      <c r="F840">
        <f>E840*5</f>
        <v>425</v>
      </c>
      <c r="G840">
        <f t="shared" si="756"/>
        <v>952</v>
      </c>
      <c r="H840">
        <f t="shared" si="757"/>
        <v>170</v>
      </c>
      <c r="I840">
        <f t="shared" ref="I840:I841" si="765">E840*3</f>
        <v>255</v>
      </c>
      <c r="S840">
        <f t="shared" ca="1" si="759"/>
        <v>127</v>
      </c>
      <c r="T840" s="4">
        <f t="shared" ca="1" si="760"/>
        <v>3.76</v>
      </c>
      <c r="U840">
        <v>1.24</v>
      </c>
    </row>
    <row r="841" spans="1:21" x14ac:dyDescent="0.2">
      <c r="A841">
        <v>2024</v>
      </c>
      <c r="B841" t="s">
        <v>37</v>
      </c>
      <c r="C841" t="s">
        <v>48</v>
      </c>
      <c r="D841" t="s">
        <v>21</v>
      </c>
      <c r="E841">
        <v>88</v>
      </c>
      <c r="F841">
        <f>E841*12</f>
        <v>1056</v>
      </c>
      <c r="G841">
        <f t="shared" si="756"/>
        <v>802.56</v>
      </c>
      <c r="H841">
        <f t="shared" si="757"/>
        <v>352</v>
      </c>
      <c r="I841">
        <f t="shared" ref="I841" si="766">E841*8</f>
        <v>704</v>
      </c>
      <c r="S841">
        <f t="shared" ca="1" si="759"/>
        <v>149</v>
      </c>
      <c r="T841" s="4">
        <f t="shared" ca="1" si="760"/>
        <v>1.04</v>
      </c>
      <c r="U841">
        <v>-0.24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28B06-8AAA-014D-9944-DCF0659AC27F}">
  <sheetPr>
    <tabColor theme="5" tint="0.59999389629810485"/>
  </sheetPr>
  <dimension ref="B3:AL24"/>
  <sheetViews>
    <sheetView showGridLines="0" topLeftCell="V1" workbookViewId="0">
      <selection activeCell="Z29" sqref="Z29"/>
    </sheetView>
  </sheetViews>
  <sheetFormatPr baseColWidth="10" defaultRowHeight="16" x14ac:dyDescent="0.2"/>
  <cols>
    <col min="2" max="2" width="12.6640625" bestFit="1" customWidth="1"/>
    <col min="3" max="3" width="12.83203125" bestFit="1" customWidth="1"/>
    <col min="4" max="4" width="12.6640625" bestFit="1" customWidth="1"/>
    <col min="5" max="5" width="13.6640625" bestFit="1" customWidth="1"/>
    <col min="10" max="11" width="12.6640625" bestFit="1" customWidth="1"/>
    <col min="12" max="13" width="12.6640625" customWidth="1"/>
    <col min="14" max="14" width="12.6640625" bestFit="1" customWidth="1"/>
    <col min="15" max="15" width="12.83203125" bestFit="1" customWidth="1"/>
    <col min="16" max="16" width="18.33203125" bestFit="1" customWidth="1"/>
    <col min="18" max="18" width="15.33203125" customWidth="1"/>
    <col min="19" max="19" width="13.6640625" customWidth="1"/>
    <col min="21" max="21" width="12.6640625" bestFit="1" customWidth="1"/>
    <col min="22" max="22" width="12.83203125" bestFit="1" customWidth="1"/>
    <col min="23" max="23" width="13.83203125" bestFit="1" customWidth="1"/>
    <col min="25" max="25" width="21.83203125" bestFit="1" customWidth="1"/>
    <col min="27" max="27" width="12.6640625" bestFit="1" customWidth="1"/>
    <col min="28" max="28" width="19.6640625" bestFit="1" customWidth="1"/>
    <col min="30" max="30" width="13.83203125" bestFit="1" customWidth="1"/>
    <col min="32" max="32" width="12.6640625" bestFit="1" customWidth="1"/>
    <col min="33" max="33" width="12.83203125" bestFit="1" customWidth="1"/>
    <col min="34" max="34" width="13.83203125" bestFit="1" customWidth="1"/>
    <col min="36" max="36" width="13.5" bestFit="1" customWidth="1"/>
    <col min="37" max="37" width="12.83203125" bestFit="1" customWidth="1"/>
    <col min="38" max="38" width="13.83203125" bestFit="1" customWidth="1"/>
    <col min="39" max="39" width="13.6640625" bestFit="1" customWidth="1"/>
  </cols>
  <sheetData>
    <row r="3" spans="2:38" x14ac:dyDescent="0.2">
      <c r="B3" s="8" t="s">
        <v>43</v>
      </c>
      <c r="C3" t="s">
        <v>45</v>
      </c>
      <c r="D3" t="s">
        <v>53</v>
      </c>
      <c r="E3" t="s">
        <v>54</v>
      </c>
      <c r="H3" s="12" t="s">
        <v>49</v>
      </c>
      <c r="I3" s="12" t="s">
        <v>50</v>
      </c>
      <c r="J3" s="12" t="s">
        <v>40</v>
      </c>
      <c r="K3" s="12" t="s">
        <v>51</v>
      </c>
      <c r="L3" s="12" t="s">
        <v>55</v>
      </c>
      <c r="M3" s="12" t="s">
        <v>56</v>
      </c>
      <c r="N3" s="14"/>
      <c r="O3" t="s">
        <v>45</v>
      </c>
      <c r="P3" t="s">
        <v>52</v>
      </c>
      <c r="R3" s="12" t="s">
        <v>59</v>
      </c>
      <c r="S3" s="12" t="s">
        <v>41</v>
      </c>
      <c r="U3" s="8" t="s">
        <v>43</v>
      </c>
      <c r="V3" t="s">
        <v>45</v>
      </c>
      <c r="W3" t="s">
        <v>46</v>
      </c>
      <c r="Y3" s="12" t="s">
        <v>57</v>
      </c>
      <c r="AA3" s="8" t="s">
        <v>43</v>
      </c>
      <c r="AB3" t="s">
        <v>58</v>
      </c>
      <c r="AD3" s="12" t="s">
        <v>7</v>
      </c>
      <c r="AJ3" s="8" t="s">
        <v>43</v>
      </c>
      <c r="AK3" t="s">
        <v>45</v>
      </c>
      <c r="AL3" t="s">
        <v>46</v>
      </c>
    </row>
    <row r="4" spans="2:38" x14ac:dyDescent="0.2">
      <c r="B4" s="9" t="s">
        <v>10</v>
      </c>
      <c r="C4" s="10">
        <v>342990</v>
      </c>
      <c r="D4" s="22">
        <v>2056</v>
      </c>
      <c r="E4" s="11">
        <v>0.16484926234765876</v>
      </c>
      <c r="G4" t="s">
        <v>10</v>
      </c>
      <c r="H4">
        <v>1</v>
      </c>
      <c r="I4">
        <v>3</v>
      </c>
      <c r="J4" s="13">
        <f>VLOOKUP(G4,$B$4:$D$9,2,0)</f>
        <v>342990</v>
      </c>
      <c r="K4" s="13">
        <f>IF(J4=MAX($J$4:$J$9),J4,"")</f>
        <v>342990</v>
      </c>
      <c r="L4" s="7">
        <f>VLOOKUP(G4,$B$4:$E$9,3,0)</f>
        <v>2056</v>
      </c>
      <c r="M4" s="16">
        <f>VLOOKUP(G4,$B$4:$E$9,4,0)</f>
        <v>0.16484926234765876</v>
      </c>
      <c r="N4" s="15"/>
      <c r="O4" s="21">
        <v>986627</v>
      </c>
      <c r="P4" s="21">
        <v>1195382.8800000006</v>
      </c>
      <c r="R4" s="18">
        <f>GETPIVOTDATA("Sum of Income",$O$3)/GETPIVOTDATA("Sum of Target Income",$O$3)</f>
        <v>0.825364840426692</v>
      </c>
      <c r="S4" s="19">
        <f>IF(R4&lt;1,1-R4,0)</f>
        <v>0.174635159573308</v>
      </c>
      <c r="U4" s="9" t="s">
        <v>8</v>
      </c>
      <c r="V4" s="21">
        <v>91146</v>
      </c>
      <c r="W4" s="21">
        <v>91146</v>
      </c>
      <c r="Y4" s="21">
        <f>AVERAGE(V4:V15)</f>
        <v>82218.916666666672</v>
      </c>
      <c r="AA4" s="9" t="s">
        <v>8</v>
      </c>
      <c r="AB4" s="21">
        <v>32416</v>
      </c>
      <c r="AD4" s="21">
        <f>GETPIVOTDATA("Operating Profit",$AA$3)</f>
        <v>359056</v>
      </c>
      <c r="AF4" s="8" t="s">
        <v>43</v>
      </c>
      <c r="AG4" t="s">
        <v>45</v>
      </c>
      <c r="AH4" t="s">
        <v>46</v>
      </c>
      <c r="AJ4" s="9" t="s">
        <v>10</v>
      </c>
      <c r="AK4" s="10">
        <v>342990</v>
      </c>
      <c r="AL4" s="17">
        <v>0.34763897602640104</v>
      </c>
    </row>
    <row r="5" spans="2:38" x14ac:dyDescent="0.2">
      <c r="B5" s="9" t="s">
        <v>22</v>
      </c>
      <c r="C5" s="10">
        <v>329910</v>
      </c>
      <c r="D5" s="22">
        <v>2591</v>
      </c>
      <c r="E5" s="11">
        <v>0.20774534958306606</v>
      </c>
      <c r="G5" t="s">
        <v>22</v>
      </c>
      <c r="H5">
        <v>7</v>
      </c>
      <c r="I5">
        <v>2</v>
      </c>
      <c r="J5" s="13">
        <f t="shared" ref="J5:J9" si="0">VLOOKUP(G5,$B$4:$D$9,2,0)</f>
        <v>329910</v>
      </c>
      <c r="K5" s="13" t="str">
        <f t="shared" ref="K5:K9" si="1">IF(J5=MAX($J$4:$J$9),J5,"")</f>
        <v/>
      </c>
      <c r="L5" s="7">
        <f t="shared" ref="L5:L9" si="2">VLOOKUP(G5,$B$4:$E$9,3,0)</f>
        <v>2591</v>
      </c>
      <c r="M5" s="16">
        <f t="shared" ref="M5:M9" si="3">VLOOKUP(G5,$B$4:$E$9,4,0)</f>
        <v>0.20774534958306606</v>
      </c>
      <c r="N5" s="15"/>
      <c r="U5" s="9" t="s">
        <v>27</v>
      </c>
      <c r="V5" s="21">
        <v>82775</v>
      </c>
      <c r="W5" s="21">
        <v>82775</v>
      </c>
      <c r="AA5" s="9" t="s">
        <v>27</v>
      </c>
      <c r="AB5" s="21">
        <v>28633</v>
      </c>
      <c r="AF5" s="9" t="s">
        <v>20</v>
      </c>
      <c r="AG5" s="21">
        <v>18075</v>
      </c>
      <c r="AH5" s="21">
        <v>18075</v>
      </c>
      <c r="AJ5" s="23" t="s">
        <v>18</v>
      </c>
      <c r="AK5" s="10">
        <v>135450</v>
      </c>
      <c r="AL5" s="17">
        <v>0.1372859246706202</v>
      </c>
    </row>
    <row r="6" spans="2:38" x14ac:dyDescent="0.2">
      <c r="B6" s="9" t="s">
        <v>11</v>
      </c>
      <c r="C6" s="10">
        <v>30360</v>
      </c>
      <c r="D6" s="22">
        <v>1542</v>
      </c>
      <c r="E6" s="11">
        <v>0.12363694676074406</v>
      </c>
      <c r="G6" t="s">
        <v>11</v>
      </c>
      <c r="H6">
        <v>4</v>
      </c>
      <c r="I6">
        <v>1</v>
      </c>
      <c r="J6" s="13">
        <f t="shared" si="0"/>
        <v>30360</v>
      </c>
      <c r="K6" s="13" t="str">
        <f t="shared" si="1"/>
        <v/>
      </c>
      <c r="L6" s="7">
        <f t="shared" si="2"/>
        <v>1542</v>
      </c>
      <c r="M6" s="16">
        <f t="shared" si="3"/>
        <v>0.12363694676074406</v>
      </c>
      <c r="N6" s="15"/>
      <c r="U6" s="9" t="s">
        <v>28</v>
      </c>
      <c r="V6" s="21">
        <v>78651</v>
      </c>
      <c r="W6" s="21">
        <v>78651</v>
      </c>
      <c r="AA6" s="9" t="s">
        <v>28</v>
      </c>
      <c r="AB6" s="21">
        <v>28638</v>
      </c>
      <c r="AF6" s="9" t="s">
        <v>14</v>
      </c>
      <c r="AG6" s="21">
        <v>12285</v>
      </c>
      <c r="AH6" s="21">
        <v>12285</v>
      </c>
      <c r="AJ6" s="23" t="s">
        <v>19</v>
      </c>
      <c r="AK6" s="10">
        <v>207540</v>
      </c>
      <c r="AL6" s="17">
        <v>0.21035305135578086</v>
      </c>
    </row>
    <row r="7" spans="2:38" x14ac:dyDescent="0.2">
      <c r="B7" s="9" t="s">
        <v>9</v>
      </c>
      <c r="C7" s="10">
        <v>26340</v>
      </c>
      <c r="D7" s="22">
        <v>2634</v>
      </c>
      <c r="E7" s="11">
        <v>0.21119307248236049</v>
      </c>
      <c r="G7" t="s">
        <v>9</v>
      </c>
      <c r="H7">
        <v>2</v>
      </c>
      <c r="I7">
        <v>8</v>
      </c>
      <c r="J7" s="13">
        <f t="shared" si="0"/>
        <v>26340</v>
      </c>
      <c r="K7" s="13" t="str">
        <f t="shared" si="1"/>
        <v/>
      </c>
      <c r="L7" s="7">
        <f t="shared" si="2"/>
        <v>2634</v>
      </c>
      <c r="M7" s="16">
        <f t="shared" si="3"/>
        <v>0.21119307248236049</v>
      </c>
      <c r="N7" s="15"/>
      <c r="U7" s="9" t="s">
        <v>29</v>
      </c>
      <c r="V7" s="21">
        <v>87718</v>
      </c>
      <c r="W7" s="21">
        <v>87718</v>
      </c>
      <c r="AA7" s="9" t="s">
        <v>29</v>
      </c>
      <c r="AB7" s="21">
        <v>29250</v>
      </c>
      <c r="AF7" s="9" t="s">
        <v>44</v>
      </c>
      <c r="AG7" s="21">
        <v>30360</v>
      </c>
      <c r="AH7" s="21">
        <v>30360</v>
      </c>
      <c r="AJ7" s="9" t="s">
        <v>22</v>
      </c>
      <c r="AK7" s="10">
        <v>329910</v>
      </c>
      <c r="AL7" s="17">
        <v>0.33438168629076642</v>
      </c>
    </row>
    <row r="8" spans="2:38" x14ac:dyDescent="0.2">
      <c r="B8" s="9" t="s">
        <v>47</v>
      </c>
      <c r="C8" s="10">
        <v>240810</v>
      </c>
      <c r="D8" s="22">
        <v>1667</v>
      </c>
      <c r="E8" s="11">
        <v>0.13365939704939064</v>
      </c>
      <c r="G8" t="s">
        <v>47</v>
      </c>
      <c r="H8">
        <v>6</v>
      </c>
      <c r="I8">
        <v>6</v>
      </c>
      <c r="J8" s="13">
        <f t="shared" si="0"/>
        <v>240810</v>
      </c>
      <c r="K8" s="13" t="str">
        <f t="shared" si="1"/>
        <v/>
      </c>
      <c r="L8" s="7">
        <f t="shared" si="2"/>
        <v>1667</v>
      </c>
      <c r="M8" s="16">
        <f t="shared" si="3"/>
        <v>0.13365939704939064</v>
      </c>
      <c r="N8" s="15"/>
      <c r="U8" s="9" t="s">
        <v>30</v>
      </c>
      <c r="V8" s="21">
        <v>61241</v>
      </c>
      <c r="W8" s="21">
        <v>61241</v>
      </c>
      <c r="AA8" s="9" t="s">
        <v>30</v>
      </c>
      <c r="AB8" s="21">
        <v>24928</v>
      </c>
      <c r="AJ8" s="23" t="s">
        <v>26</v>
      </c>
      <c r="AK8" s="10">
        <v>206080</v>
      </c>
      <c r="AL8" s="17">
        <v>0.20887326213452501</v>
      </c>
    </row>
    <row r="9" spans="2:38" x14ac:dyDescent="0.2">
      <c r="B9" s="9" t="s">
        <v>48</v>
      </c>
      <c r="C9" s="10">
        <v>16217</v>
      </c>
      <c r="D9" s="22">
        <v>1982</v>
      </c>
      <c r="E9" s="11">
        <v>0.15891597177677999</v>
      </c>
      <c r="G9" t="s">
        <v>48</v>
      </c>
      <c r="H9">
        <v>5</v>
      </c>
      <c r="I9">
        <v>9</v>
      </c>
      <c r="J9" s="13">
        <f t="shared" si="0"/>
        <v>16217</v>
      </c>
      <c r="K9" s="13" t="str">
        <f t="shared" si="1"/>
        <v/>
      </c>
      <c r="L9" s="7">
        <f t="shared" si="2"/>
        <v>1982</v>
      </c>
      <c r="M9" s="16">
        <f t="shared" si="3"/>
        <v>0.15891597177677999</v>
      </c>
      <c r="N9" s="15"/>
      <c r="U9" s="9" t="s">
        <v>31</v>
      </c>
      <c r="V9" s="21">
        <v>73071</v>
      </c>
      <c r="W9" s="21">
        <v>73071</v>
      </c>
      <c r="AA9" s="9" t="s">
        <v>31</v>
      </c>
      <c r="AB9" s="21">
        <v>29416</v>
      </c>
      <c r="AJ9" s="23" t="s">
        <v>13</v>
      </c>
      <c r="AK9" s="10">
        <v>35900</v>
      </c>
      <c r="AL9" s="17">
        <v>3.6386597974715877E-2</v>
      </c>
    </row>
    <row r="10" spans="2:38" x14ac:dyDescent="0.2">
      <c r="B10" s="9" t="s">
        <v>44</v>
      </c>
      <c r="C10" s="10">
        <v>986627</v>
      </c>
      <c r="D10" s="10">
        <v>12472</v>
      </c>
      <c r="E10" s="11">
        <v>1</v>
      </c>
      <c r="U10" s="9" t="s">
        <v>32</v>
      </c>
      <c r="V10" s="21">
        <v>77923</v>
      </c>
      <c r="W10" s="21">
        <v>77923</v>
      </c>
      <c r="AA10" s="9" t="s">
        <v>32</v>
      </c>
      <c r="AB10" s="21">
        <v>29607</v>
      </c>
      <c r="AJ10" s="23" t="s">
        <v>24</v>
      </c>
      <c r="AK10" s="10">
        <v>87930</v>
      </c>
      <c r="AL10" s="17">
        <v>8.9121826181525546E-2</v>
      </c>
    </row>
    <row r="11" spans="2:38" x14ac:dyDescent="0.2">
      <c r="U11" s="9" t="s">
        <v>33</v>
      </c>
      <c r="V11" s="21">
        <v>60667</v>
      </c>
      <c r="W11" s="21">
        <v>60667</v>
      </c>
      <c r="AA11" s="9" t="s">
        <v>33</v>
      </c>
      <c r="AB11" s="21">
        <v>21897</v>
      </c>
      <c r="AJ11" s="9" t="s">
        <v>11</v>
      </c>
      <c r="AK11" s="10">
        <v>30360</v>
      </c>
      <c r="AL11" s="17">
        <v>3.0771507368032702E-2</v>
      </c>
    </row>
    <row r="12" spans="2:38" x14ac:dyDescent="0.2">
      <c r="U12" s="9" t="s">
        <v>34</v>
      </c>
      <c r="V12" s="21">
        <v>124840</v>
      </c>
      <c r="W12" s="21">
        <v>124840</v>
      </c>
      <c r="AA12" s="9" t="s">
        <v>34</v>
      </c>
      <c r="AB12" s="21">
        <v>43883</v>
      </c>
      <c r="AJ12" s="23" t="s">
        <v>20</v>
      </c>
      <c r="AK12" s="10">
        <v>18075</v>
      </c>
      <c r="AL12" s="17">
        <v>1.8319993269999706E-2</v>
      </c>
    </row>
    <row r="13" spans="2:38" x14ac:dyDescent="0.2">
      <c r="U13" s="9" t="s">
        <v>35</v>
      </c>
      <c r="V13" s="21">
        <v>88763</v>
      </c>
      <c r="W13" s="21">
        <v>88763</v>
      </c>
      <c r="AA13" s="9" t="s">
        <v>35</v>
      </c>
      <c r="AB13" s="21">
        <v>30028</v>
      </c>
      <c r="AJ13" s="23" t="s">
        <v>14</v>
      </c>
      <c r="AK13" s="10">
        <v>12285</v>
      </c>
      <c r="AL13" s="17">
        <v>1.2451514098032995E-2</v>
      </c>
    </row>
    <row r="14" spans="2:38" x14ac:dyDescent="0.2">
      <c r="U14" s="9" t="s">
        <v>36</v>
      </c>
      <c r="V14" s="21">
        <v>95023</v>
      </c>
      <c r="W14" s="21">
        <v>95023</v>
      </c>
      <c r="AA14" s="9" t="s">
        <v>36</v>
      </c>
      <c r="AB14" s="21">
        <v>34317</v>
      </c>
      <c r="AJ14" s="9" t="s">
        <v>9</v>
      </c>
      <c r="AK14" s="10">
        <v>26340</v>
      </c>
      <c r="AL14" s="17">
        <v>2.6697019238273431E-2</v>
      </c>
    </row>
    <row r="15" spans="2:38" x14ac:dyDescent="0.2">
      <c r="U15" s="9" t="s">
        <v>37</v>
      </c>
      <c r="V15" s="21">
        <v>64809</v>
      </c>
      <c r="W15" s="21">
        <v>64809</v>
      </c>
      <c r="AA15" s="9" t="s">
        <v>37</v>
      </c>
      <c r="AB15" s="21">
        <v>26043</v>
      </c>
      <c r="AJ15" s="23" t="s">
        <v>15</v>
      </c>
      <c r="AK15" s="10">
        <v>7870</v>
      </c>
      <c r="AL15" s="17">
        <v>7.9766720351257363E-3</v>
      </c>
    </row>
    <row r="16" spans="2:38" x14ac:dyDescent="0.2">
      <c r="U16" s="9" t="s">
        <v>44</v>
      </c>
      <c r="V16" s="21">
        <v>986627</v>
      </c>
      <c r="W16" s="21">
        <v>986627</v>
      </c>
      <c r="AA16" s="9" t="s">
        <v>44</v>
      </c>
      <c r="AB16" s="21">
        <v>359056</v>
      </c>
      <c r="AJ16" s="23" t="s">
        <v>17</v>
      </c>
      <c r="AK16" s="10">
        <v>8770</v>
      </c>
      <c r="AL16" s="17">
        <v>8.8888708701464689E-3</v>
      </c>
    </row>
    <row r="17" spans="36:38" x14ac:dyDescent="0.2">
      <c r="AJ17" s="23" t="s">
        <v>16</v>
      </c>
      <c r="AK17" s="10">
        <v>9700</v>
      </c>
      <c r="AL17" s="17">
        <v>9.831476333001226E-3</v>
      </c>
    </row>
    <row r="18" spans="36:38" x14ac:dyDescent="0.2">
      <c r="AJ18" s="9" t="s">
        <v>47</v>
      </c>
      <c r="AK18" s="10">
        <v>240810</v>
      </c>
      <c r="AL18" s="17">
        <v>0.24407400162371393</v>
      </c>
    </row>
    <row r="19" spans="36:38" x14ac:dyDescent="0.2">
      <c r="AJ19" s="23" t="s">
        <v>25</v>
      </c>
      <c r="AK19" s="10">
        <v>136420</v>
      </c>
      <c r="AL19" s="17">
        <v>0.13826907230392033</v>
      </c>
    </row>
    <row r="20" spans="36:38" x14ac:dyDescent="0.2">
      <c r="AJ20" s="23" t="s">
        <v>23</v>
      </c>
      <c r="AK20" s="10">
        <v>104390</v>
      </c>
      <c r="AL20" s="17">
        <v>0.1058049293197936</v>
      </c>
    </row>
    <row r="21" spans="36:38" x14ac:dyDescent="0.2">
      <c r="AJ21" s="9" t="s">
        <v>48</v>
      </c>
      <c r="AK21" s="10">
        <v>16217</v>
      </c>
      <c r="AL21" s="17">
        <v>1.6436809452812461E-2</v>
      </c>
    </row>
    <row r="22" spans="36:38" x14ac:dyDescent="0.2">
      <c r="AJ22" s="23" t="s">
        <v>21</v>
      </c>
      <c r="AK22" s="10">
        <v>10812</v>
      </c>
      <c r="AL22" s="17">
        <v>1.0958548671382396E-2</v>
      </c>
    </row>
    <row r="23" spans="36:38" x14ac:dyDescent="0.2">
      <c r="AJ23" s="23" t="s">
        <v>12</v>
      </c>
      <c r="AK23" s="10">
        <v>5405</v>
      </c>
      <c r="AL23" s="17">
        <v>5.4782607814300643E-3</v>
      </c>
    </row>
    <row r="24" spans="36:38" x14ac:dyDescent="0.2">
      <c r="AJ24" s="9" t="s">
        <v>44</v>
      </c>
      <c r="AK24" s="10">
        <v>986627</v>
      </c>
      <c r="AL24" s="1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1232-6508-5742-B075-771DE150552B}">
  <sheetPr>
    <tabColor theme="5" tint="0.59999389629810485"/>
  </sheetPr>
  <dimension ref="B3:Z10"/>
  <sheetViews>
    <sheetView workbookViewId="0">
      <selection activeCell="M4" sqref="M4:M9"/>
    </sheetView>
  </sheetViews>
  <sheetFormatPr baseColWidth="10" defaultRowHeight="16" x14ac:dyDescent="0.2"/>
  <cols>
    <col min="2" max="2" width="13" bestFit="1" customWidth="1"/>
    <col min="3" max="3" width="13.33203125" bestFit="1" customWidth="1"/>
    <col min="4" max="4" width="14.33203125" bestFit="1" customWidth="1"/>
    <col min="6" max="6" width="14" bestFit="1" customWidth="1"/>
    <col min="10" max="10" width="12.5" bestFit="1" customWidth="1"/>
    <col min="11" max="16" width="12.5" customWidth="1"/>
    <col min="18" max="18" width="13.33203125" bestFit="1" customWidth="1"/>
    <col min="19" max="19" width="14" bestFit="1" customWidth="1"/>
    <col min="20" max="20" width="12.33203125" bestFit="1" customWidth="1"/>
  </cols>
  <sheetData>
    <row r="3" spans="2:26" x14ac:dyDescent="0.2">
      <c r="B3" s="8" t="s">
        <v>43</v>
      </c>
      <c r="C3" t="s">
        <v>45</v>
      </c>
      <c r="D3" t="s">
        <v>46</v>
      </c>
      <c r="F3" s="28" t="s">
        <v>60</v>
      </c>
      <c r="L3" t="s">
        <v>70</v>
      </c>
      <c r="M3" t="s">
        <v>69</v>
      </c>
      <c r="R3" t="s">
        <v>45</v>
      </c>
      <c r="S3" t="s">
        <v>61</v>
      </c>
      <c r="V3" s="2" t="s">
        <v>62</v>
      </c>
      <c r="W3" s="2" t="s">
        <v>63</v>
      </c>
      <c r="Y3" s="28" t="s">
        <v>49</v>
      </c>
      <c r="Z3" s="28" t="s">
        <v>50</v>
      </c>
    </row>
    <row r="4" spans="2:26" ht="19" x14ac:dyDescent="0.25">
      <c r="B4" s="25" t="s">
        <v>65</v>
      </c>
      <c r="C4" s="26">
        <v>246656.75</v>
      </c>
      <c r="D4" s="27">
        <v>0.25</v>
      </c>
      <c r="F4" s="29">
        <f>GETPIVOTDATA("Sum of Income",$B$3)</f>
        <v>986627</v>
      </c>
      <c r="H4" t="s">
        <v>42</v>
      </c>
      <c r="I4" s="16">
        <f>VLOOKUP(H4,B:D,3,0)</f>
        <v>0.08</v>
      </c>
      <c r="J4" s="29">
        <f>VLOOKUP(H4,$B:$C,2,0)</f>
        <v>78930.16</v>
      </c>
      <c r="K4" s="29"/>
      <c r="L4" t="s">
        <v>42</v>
      </c>
      <c r="M4" s="33" t="str">
        <f>IF(L4=$B$4,"★","")</f>
        <v/>
      </c>
      <c r="N4" s="30"/>
      <c r="O4" s="31"/>
      <c r="P4" s="32"/>
      <c r="R4" s="20">
        <v>986627.00000000012</v>
      </c>
      <c r="S4" s="20">
        <v>1195382.8799999999</v>
      </c>
      <c r="V4" s="19">
        <f>100%-W4</f>
        <v>0.17463515957330744</v>
      </c>
      <c r="W4" s="16">
        <f>IF(GETPIVOTDATA("Sum of Income",$R$3)/GETPIVOTDATA("Sum of Target",$R$3)&gt;=1,1,GETPIVOTDATA("Sum of Income",$R$3)/GETPIVOTDATA("Sum of Target",$R$3))</f>
        <v>0.82536484042669256</v>
      </c>
      <c r="Y4">
        <v>0</v>
      </c>
      <c r="Z4">
        <v>1</v>
      </c>
    </row>
    <row r="5" spans="2:26" ht="19" x14ac:dyDescent="0.25">
      <c r="B5" s="25" t="s">
        <v>66</v>
      </c>
      <c r="C5" s="26">
        <v>236790.47999999998</v>
      </c>
      <c r="D5" s="27">
        <v>0.24</v>
      </c>
      <c r="H5" t="s">
        <v>64</v>
      </c>
      <c r="I5" s="16">
        <f t="shared" ref="I5:I9" si="0">VLOOKUP(H5,B:D,3,0)</f>
        <v>0.2</v>
      </c>
      <c r="J5" s="29">
        <f t="shared" ref="J5:J9" si="1">VLOOKUP(H5,$B:$C,2,0)</f>
        <v>197325.40000000002</v>
      </c>
      <c r="K5" s="29"/>
      <c r="L5" t="s">
        <v>64</v>
      </c>
      <c r="M5" s="33" t="str">
        <f t="shared" ref="M5:M9" si="2">IF(L5=$B$4,"★","")</f>
        <v/>
      </c>
      <c r="N5" s="30"/>
      <c r="O5" s="31"/>
      <c r="P5" s="32"/>
      <c r="Y5">
        <f>SIN(V4*2*PI())</f>
        <v>0.88996347435353151</v>
      </c>
      <c r="Z5">
        <f>COS(W4*2*PI())</f>
        <v>0.45603181283391953</v>
      </c>
    </row>
    <row r="6" spans="2:26" ht="19" x14ac:dyDescent="0.25">
      <c r="B6" s="25" t="s">
        <v>64</v>
      </c>
      <c r="C6" s="26">
        <v>197325.40000000002</v>
      </c>
      <c r="D6" s="27">
        <v>0.2</v>
      </c>
      <c r="H6" t="s">
        <v>65</v>
      </c>
      <c r="I6" s="16">
        <f t="shared" si="0"/>
        <v>0.25</v>
      </c>
      <c r="J6" s="29">
        <f t="shared" si="1"/>
        <v>246656.75</v>
      </c>
      <c r="K6" s="29"/>
      <c r="L6" t="s">
        <v>65</v>
      </c>
      <c r="M6" s="33" t="str">
        <f t="shared" si="2"/>
        <v>★</v>
      </c>
      <c r="N6" s="30"/>
      <c r="O6" s="31"/>
      <c r="P6" s="32"/>
    </row>
    <row r="7" spans="2:26" ht="19" x14ac:dyDescent="0.25">
      <c r="B7" s="25" t="s">
        <v>68</v>
      </c>
      <c r="C7" s="26">
        <v>128261.51000000001</v>
      </c>
      <c r="D7" s="27">
        <v>0.13</v>
      </c>
      <c r="H7" t="s">
        <v>68</v>
      </c>
      <c r="I7" s="16">
        <f t="shared" si="0"/>
        <v>0.13</v>
      </c>
      <c r="J7" s="29">
        <f t="shared" si="1"/>
        <v>128261.51000000001</v>
      </c>
      <c r="K7" s="29"/>
      <c r="L7" t="s">
        <v>68</v>
      </c>
      <c r="M7" s="33" t="str">
        <f t="shared" si="2"/>
        <v/>
      </c>
      <c r="N7" s="30"/>
      <c r="O7" s="31"/>
      <c r="P7" s="32"/>
    </row>
    <row r="8" spans="2:26" ht="19" x14ac:dyDescent="0.25">
      <c r="B8" s="25" t="s">
        <v>67</v>
      </c>
      <c r="C8" s="26">
        <v>98662.700000000012</v>
      </c>
      <c r="D8" s="27">
        <v>0.1</v>
      </c>
      <c r="H8" t="s">
        <v>66</v>
      </c>
      <c r="I8" s="16">
        <f t="shared" si="0"/>
        <v>0.24</v>
      </c>
      <c r="J8" s="29">
        <f t="shared" si="1"/>
        <v>236790.47999999998</v>
      </c>
      <c r="K8" s="29"/>
      <c r="L8" t="s">
        <v>66</v>
      </c>
      <c r="M8" s="33" t="str">
        <f t="shared" si="2"/>
        <v/>
      </c>
      <c r="N8" s="30"/>
      <c r="O8" s="31"/>
      <c r="P8" s="32"/>
    </row>
    <row r="9" spans="2:26" ht="19" x14ac:dyDescent="0.25">
      <c r="B9" s="25" t="s">
        <v>42</v>
      </c>
      <c r="C9" s="26">
        <v>78930.16</v>
      </c>
      <c r="D9" s="27">
        <v>0.08</v>
      </c>
      <c r="H9" t="s">
        <v>67</v>
      </c>
      <c r="I9" s="16">
        <f t="shared" si="0"/>
        <v>0.1</v>
      </c>
      <c r="J9" s="29">
        <f t="shared" si="1"/>
        <v>98662.700000000012</v>
      </c>
      <c r="K9" s="29"/>
      <c r="L9" t="s">
        <v>67</v>
      </c>
      <c r="M9" s="33" t="str">
        <f t="shared" si="2"/>
        <v/>
      </c>
      <c r="N9" s="30"/>
      <c r="O9" s="31"/>
      <c r="P9" s="32"/>
    </row>
    <row r="10" spans="2:26" x14ac:dyDescent="0.2">
      <c r="B10" s="9" t="s">
        <v>44</v>
      </c>
      <c r="C10" s="21">
        <v>986627</v>
      </c>
      <c r="D10" s="1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16382-41DA-E54A-AA54-798AADDA1456}">
  <sheetPr>
    <tabColor rgb="FF0432FF"/>
  </sheetPr>
  <dimension ref="H3:H4"/>
  <sheetViews>
    <sheetView showGridLines="0" showRowColHeaders="0" tabSelected="1" workbookViewId="0"/>
  </sheetViews>
  <sheetFormatPr baseColWidth="10" defaultRowHeight="16" x14ac:dyDescent="0.2"/>
  <cols>
    <col min="1" max="16384" width="10.83203125" style="1"/>
  </cols>
  <sheetData>
    <row r="3" spans="8:8" ht="16" customHeight="1" x14ac:dyDescent="0.2"/>
    <row r="4" spans="8:8" x14ac:dyDescent="0.2">
      <c r="H4"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8E565-2F50-544D-9581-797D58D8FE5F}">
  <sheetPr>
    <tabColor rgb="FF0432FF"/>
  </sheetPr>
  <dimension ref="D16"/>
  <sheetViews>
    <sheetView showGridLines="0" showRowColHeaders="0" zoomScale="101" workbookViewId="0">
      <selection activeCell="U11" sqref="U11"/>
    </sheetView>
  </sheetViews>
  <sheetFormatPr baseColWidth="10" defaultRowHeight="16" x14ac:dyDescent="0.2"/>
  <cols>
    <col min="1" max="16384" width="10.83203125" style="1"/>
  </cols>
  <sheetData>
    <row r="16" spans="4:4" x14ac:dyDescent="0.2">
      <c r="D16"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1C791-FF04-6C49-A6E6-A67C3612E436}">
  <sheetPr>
    <tabColor rgb="FF0432FF"/>
  </sheetPr>
  <dimension ref="A1"/>
  <sheetViews>
    <sheetView showGridLines="0" showRowColHeaders="0" workbookViewId="0"/>
  </sheetViews>
  <sheetFormatPr baseColWidth="10" defaultRowHeight="16" x14ac:dyDescent="0.2"/>
  <cols>
    <col min="1" max="16384" width="10.83203125" style="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1F74A-AACA-9C45-AB87-8DB157A2F129}">
  <sheetPr>
    <tabColor rgb="FF0432FF"/>
  </sheetPr>
  <dimension ref="A1"/>
  <sheetViews>
    <sheetView showGridLines="0" showRowColHeaders="0" workbookViewId="0"/>
  </sheetViews>
  <sheetFormatPr baseColWidth="10" defaultRowHeight="16" x14ac:dyDescent="0.2"/>
  <cols>
    <col min="1" max="16384" width="10.83203125" style="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vt:lpstr>
      <vt:lpstr>Pivot Tables Income</vt:lpstr>
      <vt:lpstr>Pivot Tables Geo</vt:lpstr>
      <vt:lpstr>Income Source</vt:lpstr>
      <vt:lpstr>Geographically</vt:lpstr>
      <vt:lpstr>Sales Process</vt:lpstr>
      <vt:lpstr>Projects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 Sannikov</dc:creator>
  <cp:lastModifiedBy>Kirill Sannikov</cp:lastModifiedBy>
  <dcterms:created xsi:type="dcterms:W3CDTF">2025-02-19T00:58:19Z</dcterms:created>
  <dcterms:modified xsi:type="dcterms:W3CDTF">2025-02-19T12:58:50Z</dcterms:modified>
</cp:coreProperties>
</file>